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P:\Admin\Ontario Energy Board\Rate Design\2023 - SN\0.  File with OEB\Nov 9 2022\"/>
    </mc:Choice>
  </mc:AlternateContent>
  <xr:revisionPtr revIDLastSave="0" documentId="8_{F9F8EBB3-444F-44DD-A5BD-0B7709A31B05}" xr6:coauthVersionLast="47" xr6:coauthVersionMax="47" xr10:uidLastSave="{00000000-0000-0000-0000-000000000000}"/>
  <bookViews>
    <workbookView xWindow="-108" yWindow="-108" windowWidth="23256" windowHeight="12576" firstSheet="2" activeTab="4" xr2:uid="{DA8FF89E-9872-4F21-B195-27ABB3EFD889}"/>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7.  Persistence Report" sheetId="68" r:id="rId11"/>
    <sheet name="6.  Carrying Charges" sheetId="47" r:id="rId12"/>
    <sheet name="8.  Streetlighting" sheetId="85" r:id="rId13"/>
  </sheets>
  <externalReferences>
    <externalReference r:id="rId14"/>
    <externalReference r:id="rId15"/>
    <externalReference r:id="rId16"/>
  </externalReferences>
  <definedNames>
    <definedName name="_xlnm._FilterDatabase" localSheetId="10"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1">'6.  Carrying Charges'!$A$1:$X$164</definedName>
    <definedName name="_xlnm.Print_Area" localSheetId="10">'7.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29" i="79" l="1"/>
  <c r="T529" i="79"/>
  <c r="U529" i="79"/>
  <c r="V529" i="79"/>
  <c r="W529" i="79"/>
  <c r="X529" i="79"/>
  <c r="Y529" i="79"/>
  <c r="Z529" i="79"/>
  <c r="AA529" i="79"/>
  <c r="AB529" i="79"/>
  <c r="AC529" i="79"/>
  <c r="AD529" i="79"/>
  <c r="R529" i="79"/>
  <c r="S339" i="79"/>
  <c r="T339" i="79"/>
  <c r="U339" i="79"/>
  <c r="V339" i="79"/>
  <c r="W339" i="79"/>
  <c r="X339" i="79"/>
  <c r="Y339" i="79"/>
  <c r="Z339" i="79"/>
  <c r="AA339" i="79"/>
  <c r="AB339" i="79"/>
  <c r="AC339" i="79"/>
  <c r="AD339" i="79"/>
  <c r="R339" i="79"/>
  <c r="AD149" i="79"/>
  <c r="AC149" i="79"/>
  <c r="AB149" i="79"/>
  <c r="AA149" i="79"/>
  <c r="Z149" i="79"/>
  <c r="Y149" i="79"/>
  <c r="X149" i="79"/>
  <c r="W149" i="79"/>
  <c r="V149" i="79"/>
  <c r="U149" i="79"/>
  <c r="T149" i="79"/>
  <c r="S149" i="79"/>
  <c r="R149" i="79"/>
  <c r="T1465" i="79" l="1"/>
  <c r="U1465" i="79"/>
  <c r="V1465" i="79"/>
  <c r="W1465" i="79"/>
  <c r="X1465" i="79"/>
  <c r="Y1465" i="79"/>
  <c r="Z1465" i="79"/>
  <c r="AA1465" i="79"/>
  <c r="AB1465" i="79"/>
  <c r="AC1465" i="79"/>
  <c r="AD1465" i="79"/>
  <c r="S1465" i="79"/>
  <c r="F1465" i="79"/>
  <c r="G1465" i="79"/>
  <c r="H1465" i="79"/>
  <c r="I1465" i="79"/>
  <c r="J1465" i="79"/>
  <c r="K1465" i="79"/>
  <c r="L1465" i="79"/>
  <c r="M1465" i="79"/>
  <c r="N1465" i="79"/>
  <c r="O1465" i="79"/>
  <c r="P1465" i="79"/>
  <c r="E1465" i="79"/>
  <c r="T1271" i="79"/>
  <c r="U1271" i="79"/>
  <c r="V1271" i="79"/>
  <c r="W1271" i="79"/>
  <c r="X1271" i="79"/>
  <c r="Y1271" i="79"/>
  <c r="Z1271" i="79"/>
  <c r="AA1271" i="79"/>
  <c r="AB1271" i="79"/>
  <c r="AC1271" i="79"/>
  <c r="AD1271" i="79"/>
  <c r="S1271" i="79"/>
  <c r="F1271" i="79"/>
  <c r="G1271" i="79"/>
  <c r="H1271" i="79"/>
  <c r="I1271" i="79"/>
  <c r="J1271" i="79"/>
  <c r="K1271" i="79"/>
  <c r="L1271" i="79"/>
  <c r="M1271" i="79"/>
  <c r="N1271" i="79"/>
  <c r="O1271" i="79"/>
  <c r="P1271" i="79"/>
  <c r="E1271" i="79"/>
  <c r="F1104" i="79"/>
  <c r="G1104" i="79"/>
  <c r="H1104" i="79"/>
  <c r="I1104" i="79"/>
  <c r="J1104" i="79"/>
  <c r="K1104" i="79"/>
  <c r="L1104" i="79"/>
  <c r="M1104" i="79"/>
  <c r="N1104" i="79"/>
  <c r="O1104" i="79"/>
  <c r="P1104" i="79"/>
  <c r="E1104" i="79"/>
  <c r="T1101" i="79"/>
  <c r="U1101" i="79"/>
  <c r="V1101" i="79"/>
  <c r="W1101" i="79"/>
  <c r="X1101" i="79"/>
  <c r="Y1101" i="79"/>
  <c r="Z1101" i="79"/>
  <c r="AA1101" i="79"/>
  <c r="AB1101" i="79"/>
  <c r="AC1101" i="79"/>
  <c r="AD1101" i="79"/>
  <c r="S1101" i="79"/>
  <c r="T1076" i="79"/>
  <c r="U1076" i="79"/>
  <c r="V1076" i="79"/>
  <c r="W1076" i="79"/>
  <c r="X1076" i="79"/>
  <c r="Y1076" i="79"/>
  <c r="Z1076" i="79"/>
  <c r="AA1076" i="79"/>
  <c r="AB1076" i="79"/>
  <c r="AC1076" i="79"/>
  <c r="AD1076" i="79"/>
  <c r="S1076" i="79"/>
  <c r="F1076" i="79"/>
  <c r="G1076" i="79"/>
  <c r="H1076" i="79"/>
  <c r="I1076" i="79"/>
  <c r="J1076" i="79"/>
  <c r="K1076" i="79"/>
  <c r="L1076" i="79"/>
  <c r="M1076" i="79"/>
  <c r="N1076" i="79"/>
  <c r="O1076" i="79"/>
  <c r="P1076" i="79"/>
  <c r="E1076" i="79"/>
  <c r="F884" i="79"/>
  <c r="G884" i="79"/>
  <c r="H884" i="79"/>
  <c r="I884" i="79"/>
  <c r="J884" i="79"/>
  <c r="K884" i="79"/>
  <c r="L884" i="79"/>
  <c r="M884" i="79"/>
  <c r="N884" i="79"/>
  <c r="O884" i="79"/>
  <c r="P884" i="79"/>
  <c r="E884" i="79"/>
  <c r="F881" i="79"/>
  <c r="G881" i="79"/>
  <c r="H881" i="79"/>
  <c r="I881" i="79"/>
  <c r="J881" i="79"/>
  <c r="K881" i="79"/>
  <c r="L881" i="79"/>
  <c r="M881" i="79"/>
  <c r="N881" i="79"/>
  <c r="O881" i="79"/>
  <c r="P881" i="79"/>
  <c r="E881" i="79"/>
  <c r="T881" i="79"/>
  <c r="U881" i="79"/>
  <c r="V881" i="79"/>
  <c r="W881" i="79"/>
  <c r="X881" i="79"/>
  <c r="Y881" i="79"/>
  <c r="Z881" i="79"/>
  <c r="AA881" i="79"/>
  <c r="AB881" i="79"/>
  <c r="AC881" i="79"/>
  <c r="AD881" i="79"/>
  <c r="S881" i="79"/>
  <c r="T719" i="79"/>
  <c r="U719" i="79"/>
  <c r="V719" i="79"/>
  <c r="W719" i="79"/>
  <c r="X719" i="79"/>
  <c r="Y719" i="79"/>
  <c r="Z719" i="79"/>
  <c r="AA719" i="79"/>
  <c r="AB719" i="79"/>
  <c r="AC719" i="79"/>
  <c r="AD719" i="79"/>
  <c r="S719" i="79"/>
  <c r="T694" i="79"/>
  <c r="U694" i="79"/>
  <c r="V694" i="79"/>
  <c r="W694" i="79"/>
  <c r="X694" i="79"/>
  <c r="Y694" i="79"/>
  <c r="Z694" i="79"/>
  <c r="AA694" i="79"/>
  <c r="AB694" i="79"/>
  <c r="AC694" i="79"/>
  <c r="AD694" i="79"/>
  <c r="S694" i="79"/>
  <c r="T691" i="79"/>
  <c r="U691" i="79"/>
  <c r="V691" i="79"/>
  <c r="W691" i="79"/>
  <c r="X691" i="79"/>
  <c r="Y691" i="79"/>
  <c r="Z691" i="79"/>
  <c r="AA691" i="79"/>
  <c r="AB691" i="79"/>
  <c r="AC691" i="79"/>
  <c r="AD691" i="79"/>
  <c r="S691" i="79"/>
  <c r="F697" i="79"/>
  <c r="G697" i="79"/>
  <c r="H697" i="79"/>
  <c r="I697" i="79"/>
  <c r="J697" i="79"/>
  <c r="K697" i="79"/>
  <c r="L697" i="79"/>
  <c r="M697" i="79"/>
  <c r="N697" i="79"/>
  <c r="O697" i="79"/>
  <c r="P697" i="79"/>
  <c r="E697" i="79"/>
  <c r="F694" i="79"/>
  <c r="G694" i="79"/>
  <c r="H694" i="79"/>
  <c r="I694" i="79"/>
  <c r="J694" i="79"/>
  <c r="K694" i="79"/>
  <c r="L694" i="79"/>
  <c r="M694" i="79"/>
  <c r="N694" i="79"/>
  <c r="O694" i="79"/>
  <c r="P694" i="79"/>
  <c r="E694" i="79"/>
  <c r="F691" i="79"/>
  <c r="G691" i="79"/>
  <c r="H691" i="79"/>
  <c r="I691" i="79"/>
  <c r="J691" i="79"/>
  <c r="K691" i="79"/>
  <c r="L691" i="79"/>
  <c r="M691" i="79"/>
  <c r="N691" i="79"/>
  <c r="O691" i="79"/>
  <c r="P691" i="79"/>
  <c r="E691" i="79"/>
  <c r="F684" i="79"/>
  <c r="G684" i="79"/>
  <c r="H684" i="79"/>
  <c r="I684" i="79"/>
  <c r="J684" i="79"/>
  <c r="K684" i="79"/>
  <c r="L684" i="79"/>
  <c r="M684" i="79"/>
  <c r="N684" i="79"/>
  <c r="O684" i="79"/>
  <c r="P684" i="79"/>
  <c r="E684" i="79"/>
  <c r="F681" i="79"/>
  <c r="G681" i="79"/>
  <c r="H681" i="79"/>
  <c r="I681" i="79"/>
  <c r="J681" i="79"/>
  <c r="K681" i="79"/>
  <c r="L681" i="79"/>
  <c r="M681" i="79"/>
  <c r="N681" i="79"/>
  <c r="O681" i="79"/>
  <c r="P681" i="79"/>
  <c r="E681" i="79"/>
  <c r="F678" i="79"/>
  <c r="G678" i="79"/>
  <c r="H678" i="79"/>
  <c r="I678" i="79"/>
  <c r="J678" i="79"/>
  <c r="K678" i="79"/>
  <c r="L678" i="79"/>
  <c r="M678" i="79"/>
  <c r="N678" i="79"/>
  <c r="O678" i="79"/>
  <c r="P678" i="79"/>
  <c r="E678" i="79"/>
  <c r="D523" i="79"/>
  <c r="R1299" i="79"/>
  <c r="R1101" i="79"/>
  <c r="R909" i="79"/>
  <c r="R719" i="79"/>
  <c r="D29" i="85"/>
  <c r="D30" i="85"/>
  <c r="D31" i="85"/>
  <c r="D32" i="85"/>
  <c r="D33" i="85"/>
  <c r="D34" i="85"/>
  <c r="D35" i="85"/>
  <c r="D36" i="85"/>
  <c r="D37" i="85"/>
  <c r="D38" i="85"/>
  <c r="AJ150" i="79"/>
  <c r="D681" i="79" l="1"/>
  <c r="H186" i="47"/>
  <c r="H187" i="47"/>
  <c r="H188" i="47"/>
  <c r="H189" i="47"/>
  <c r="H190" i="47"/>
  <c r="H191" i="47"/>
  <c r="C31" i="44" l="1"/>
  <c r="C30" i="44"/>
  <c r="N17" i="45" l="1"/>
  <c r="S485" i="79"/>
  <c r="T485" i="79"/>
  <c r="U485" i="79"/>
  <c r="V485" i="79"/>
  <c r="W485" i="79"/>
  <c r="X485" i="79"/>
  <c r="X575" i="79" s="1"/>
  <c r="Y485" i="79"/>
  <c r="Z485" i="79"/>
  <c r="AA485" i="79"/>
  <c r="AB485" i="79"/>
  <c r="AC485" i="79"/>
  <c r="AD485" i="79"/>
  <c r="S488" i="79"/>
  <c r="T488" i="79"/>
  <c r="U488" i="79"/>
  <c r="V488" i="79"/>
  <c r="W488" i="79"/>
  <c r="X488" i="79"/>
  <c r="Y488" i="79"/>
  <c r="Z488" i="79"/>
  <c r="AA488" i="79"/>
  <c r="AB488" i="79"/>
  <c r="AB575" i="79" s="1"/>
  <c r="AC488" i="79"/>
  <c r="AD488" i="79"/>
  <c r="S494" i="79"/>
  <c r="T494" i="79"/>
  <c r="U494" i="79"/>
  <c r="V494" i="79"/>
  <c r="W494" i="79"/>
  <c r="X494" i="79"/>
  <c r="Y494" i="79"/>
  <c r="Z494" i="79"/>
  <c r="AA494" i="79"/>
  <c r="AB494" i="79"/>
  <c r="AC494" i="79"/>
  <c r="AD494"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S519" i="79"/>
  <c r="T519" i="79"/>
  <c r="U519" i="79"/>
  <c r="V519" i="79"/>
  <c r="W519" i="79"/>
  <c r="X519" i="79"/>
  <c r="Y519" i="79"/>
  <c r="Z519" i="79"/>
  <c r="Z575" i="79" s="1"/>
  <c r="AA519" i="79"/>
  <c r="AB519" i="79"/>
  <c r="AC519" i="79"/>
  <c r="AD519" i="79"/>
  <c r="S523" i="79"/>
  <c r="T523" i="79"/>
  <c r="U523" i="79"/>
  <c r="V523" i="79"/>
  <c r="V575" i="79" s="1"/>
  <c r="W523" i="79"/>
  <c r="X523" i="79"/>
  <c r="Y523" i="79"/>
  <c r="Z523" i="79"/>
  <c r="AA523" i="79"/>
  <c r="AB523" i="79"/>
  <c r="AC523" i="79"/>
  <c r="AD523" i="79"/>
  <c r="S575" i="79"/>
  <c r="T575" i="79"/>
  <c r="U575" i="79"/>
  <c r="AD575" i="79"/>
  <c r="L575" i="79"/>
  <c r="R523" i="79"/>
  <c r="R519" i="79"/>
  <c r="R504" i="79"/>
  <c r="R501" i="79"/>
  <c r="R494" i="79"/>
  <c r="R488" i="79"/>
  <c r="R485" i="79"/>
  <c r="E485" i="79"/>
  <c r="F485" i="79"/>
  <c r="G485" i="79"/>
  <c r="H485" i="79"/>
  <c r="I485" i="79"/>
  <c r="J485" i="79"/>
  <c r="K485" i="79"/>
  <c r="L485" i="79"/>
  <c r="M485" i="79"/>
  <c r="N485" i="79"/>
  <c r="O485" i="79"/>
  <c r="P485" i="79"/>
  <c r="E488" i="79"/>
  <c r="F488" i="79"/>
  <c r="G488" i="79"/>
  <c r="H488" i="79"/>
  <c r="I488" i="79"/>
  <c r="J488" i="79"/>
  <c r="J575" i="79" s="1"/>
  <c r="K488" i="79"/>
  <c r="L488" i="79"/>
  <c r="M488" i="79"/>
  <c r="N488" i="79"/>
  <c r="O488" i="79"/>
  <c r="P488" i="79"/>
  <c r="E494" i="79"/>
  <c r="F494" i="79"/>
  <c r="G494" i="79"/>
  <c r="H494" i="79"/>
  <c r="I494" i="79"/>
  <c r="J494" i="79"/>
  <c r="K494" i="79"/>
  <c r="L494" i="79"/>
  <c r="M494" i="79"/>
  <c r="N494" i="79"/>
  <c r="O494" i="79"/>
  <c r="P494"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E519" i="79"/>
  <c r="F519" i="79"/>
  <c r="G519" i="79"/>
  <c r="H519" i="79"/>
  <c r="I519" i="79"/>
  <c r="J519" i="79"/>
  <c r="K519" i="79"/>
  <c r="L519" i="79"/>
  <c r="M519" i="79"/>
  <c r="N519" i="79"/>
  <c r="O519" i="79"/>
  <c r="P519" i="79"/>
  <c r="E523" i="79"/>
  <c r="F523" i="79"/>
  <c r="G523" i="79"/>
  <c r="H523" i="79"/>
  <c r="I523" i="79"/>
  <c r="J523" i="79"/>
  <c r="K523" i="79"/>
  <c r="L523" i="79"/>
  <c r="M523" i="79"/>
  <c r="N523" i="79"/>
  <c r="O523" i="79"/>
  <c r="P523" i="79"/>
  <c r="D519" i="79"/>
  <c r="D504" i="79"/>
  <c r="D501" i="79"/>
  <c r="D494" i="79"/>
  <c r="D488" i="79"/>
  <c r="D485" i="79"/>
  <c r="S295" i="79"/>
  <c r="T295" i="79"/>
  <c r="U295" i="79"/>
  <c r="V295" i="79"/>
  <c r="W295" i="79"/>
  <c r="W385" i="79" s="1"/>
  <c r="X295" i="79"/>
  <c r="Y295" i="79"/>
  <c r="Y385" i="79" s="1"/>
  <c r="Z295" i="79"/>
  <c r="AA295" i="79"/>
  <c r="AB295" i="79"/>
  <c r="AC295" i="79"/>
  <c r="AD295" i="79"/>
  <c r="S296" i="79"/>
  <c r="S385" i="79" s="1"/>
  <c r="T296" i="79"/>
  <c r="U296" i="79"/>
  <c r="U385" i="79" s="1"/>
  <c r="V296" i="79"/>
  <c r="W296" i="79"/>
  <c r="X296" i="79"/>
  <c r="Y296" i="79"/>
  <c r="Z296" i="79"/>
  <c r="AA296" i="79"/>
  <c r="AB296" i="79"/>
  <c r="AC296" i="79"/>
  <c r="AD296" i="79"/>
  <c r="S298" i="79"/>
  <c r="T298" i="79"/>
  <c r="U298" i="79"/>
  <c r="V298" i="79"/>
  <c r="W298" i="79"/>
  <c r="X298" i="79"/>
  <c r="Y298" i="79"/>
  <c r="Z298" i="79"/>
  <c r="AA298" i="79"/>
  <c r="AB298" i="79"/>
  <c r="AC298" i="79"/>
  <c r="AD298" i="79"/>
  <c r="S299" i="79"/>
  <c r="T299" i="79"/>
  <c r="U299" i="79"/>
  <c r="V299" i="79"/>
  <c r="W299" i="79"/>
  <c r="X299" i="79"/>
  <c r="Y299" i="79"/>
  <c r="Z299" i="79"/>
  <c r="AA299" i="79"/>
  <c r="AB299" i="79"/>
  <c r="AC299" i="79"/>
  <c r="AD299" i="79"/>
  <c r="S304" i="79"/>
  <c r="T304" i="79"/>
  <c r="U304" i="79"/>
  <c r="V304" i="79"/>
  <c r="W304" i="79"/>
  <c r="X304" i="79"/>
  <c r="Y304" i="79"/>
  <c r="Z304" i="79"/>
  <c r="AA304" i="79"/>
  <c r="AB304" i="79"/>
  <c r="AC304" i="79"/>
  <c r="AD304"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23" i="79"/>
  <c r="T323" i="79"/>
  <c r="U323" i="79"/>
  <c r="V323" i="79"/>
  <c r="W323" i="79"/>
  <c r="X323" i="79"/>
  <c r="Y323" i="79"/>
  <c r="Z323" i="79"/>
  <c r="AA323" i="79"/>
  <c r="AB323" i="79"/>
  <c r="AC323" i="79"/>
  <c r="AD323" i="79"/>
  <c r="S329" i="79"/>
  <c r="T329" i="79"/>
  <c r="U329" i="79"/>
  <c r="V329" i="79"/>
  <c r="W329" i="79"/>
  <c r="X329" i="79"/>
  <c r="Y329" i="79"/>
  <c r="Z329" i="79"/>
  <c r="AA329" i="79"/>
  <c r="AB329" i="79"/>
  <c r="AC329" i="79"/>
  <c r="AD329" i="79"/>
  <c r="S333" i="79"/>
  <c r="T333" i="79"/>
  <c r="U333" i="79"/>
  <c r="V333" i="79"/>
  <c r="W333" i="79"/>
  <c r="X333" i="79"/>
  <c r="Y333" i="79"/>
  <c r="Z333" i="79"/>
  <c r="AA333" i="79"/>
  <c r="AB333" i="79"/>
  <c r="AC333" i="79"/>
  <c r="AD333" i="79"/>
  <c r="AA385" i="79"/>
  <c r="AC385" i="79"/>
  <c r="I329" i="79"/>
  <c r="J329" i="79"/>
  <c r="K329" i="79"/>
  <c r="L329" i="79"/>
  <c r="M329" i="79"/>
  <c r="N329" i="79"/>
  <c r="O329" i="79"/>
  <c r="P329" i="79"/>
  <c r="R333" i="79"/>
  <c r="R329" i="79"/>
  <c r="R323" i="79"/>
  <c r="R315" i="79"/>
  <c r="R314" i="79"/>
  <c r="R312" i="79"/>
  <c r="R311" i="79"/>
  <c r="R304" i="79"/>
  <c r="R299"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299" i="79"/>
  <c r="F299" i="79"/>
  <c r="G299" i="79"/>
  <c r="H299" i="79"/>
  <c r="I299" i="79"/>
  <c r="J299" i="79"/>
  <c r="K299" i="79"/>
  <c r="L299" i="79"/>
  <c r="M299" i="79"/>
  <c r="N299" i="79"/>
  <c r="O299" i="79"/>
  <c r="P299" i="79"/>
  <c r="E304" i="79"/>
  <c r="F304" i="79"/>
  <c r="G304" i="79"/>
  <c r="H304" i="79"/>
  <c r="I304" i="79"/>
  <c r="J304" i="79"/>
  <c r="K304" i="79"/>
  <c r="L304" i="79"/>
  <c r="M304" i="79"/>
  <c r="N304" i="79"/>
  <c r="O304" i="79"/>
  <c r="P304"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23" i="79"/>
  <c r="F323" i="79"/>
  <c r="G323" i="79"/>
  <c r="H323" i="79"/>
  <c r="I323" i="79"/>
  <c r="J323" i="79"/>
  <c r="K323" i="79"/>
  <c r="L323" i="79"/>
  <c r="M323" i="79"/>
  <c r="N323" i="79"/>
  <c r="O323" i="79"/>
  <c r="P323" i="79"/>
  <c r="E329" i="79"/>
  <c r="F329" i="79"/>
  <c r="G329" i="79"/>
  <c r="H329" i="79"/>
  <c r="E333" i="79"/>
  <c r="F333" i="79"/>
  <c r="G333" i="79"/>
  <c r="H333" i="79"/>
  <c r="I333" i="79"/>
  <c r="J333" i="79"/>
  <c r="K333" i="79"/>
  <c r="L333" i="79"/>
  <c r="L385" i="79" s="1"/>
  <c r="M333" i="79"/>
  <c r="N333" i="79"/>
  <c r="O333" i="79"/>
  <c r="P333" i="79"/>
  <c r="D333" i="79"/>
  <c r="D329" i="79"/>
  <c r="D323" i="79"/>
  <c r="D315" i="79"/>
  <c r="D314" i="79"/>
  <c r="D312" i="79"/>
  <c r="D311" i="79"/>
  <c r="D304" i="79"/>
  <c r="D299" i="79"/>
  <c r="D298" i="79"/>
  <c r="D296" i="79"/>
  <c r="D295" i="79"/>
  <c r="S38" i="79"/>
  <c r="T38" i="79"/>
  <c r="U38" i="79"/>
  <c r="V38" i="79"/>
  <c r="W38" i="79"/>
  <c r="X38" i="79"/>
  <c r="Y38" i="79"/>
  <c r="Y195" i="79" s="1"/>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63" i="79"/>
  <c r="T63" i="79"/>
  <c r="U63" i="79"/>
  <c r="V63" i="79"/>
  <c r="W63" i="79"/>
  <c r="X63" i="79"/>
  <c r="Y63" i="79"/>
  <c r="Z63" i="79"/>
  <c r="AA63" i="79"/>
  <c r="AB63" i="79"/>
  <c r="AC63" i="79"/>
  <c r="AD63" i="79"/>
  <c r="S70" i="79"/>
  <c r="T70" i="79"/>
  <c r="U70" i="79"/>
  <c r="V70" i="79"/>
  <c r="W70" i="79"/>
  <c r="X70" i="79"/>
  <c r="Y70" i="79"/>
  <c r="Z70" i="79"/>
  <c r="AA70" i="79"/>
  <c r="AB70" i="79"/>
  <c r="AC70" i="79"/>
  <c r="AD70" i="79"/>
  <c r="S71" i="79"/>
  <c r="T71" i="79"/>
  <c r="U71" i="79"/>
  <c r="V71" i="79"/>
  <c r="W71" i="79"/>
  <c r="X71" i="79"/>
  <c r="Y71" i="79"/>
  <c r="Z71" i="79"/>
  <c r="AA71" i="79"/>
  <c r="AB71" i="79"/>
  <c r="AC71" i="79"/>
  <c r="AD71" i="79"/>
  <c r="S80" i="79"/>
  <c r="T80" i="79"/>
  <c r="U80" i="79"/>
  <c r="V80" i="79"/>
  <c r="W80" i="79"/>
  <c r="X80" i="79"/>
  <c r="Y80" i="79"/>
  <c r="Z80" i="79"/>
  <c r="AA80" i="79"/>
  <c r="AB80" i="79"/>
  <c r="AC80" i="79"/>
  <c r="AD80" i="79"/>
  <c r="S105" i="79"/>
  <c r="T105" i="79"/>
  <c r="U105" i="79"/>
  <c r="V105" i="79"/>
  <c r="W105" i="79"/>
  <c r="X105" i="79"/>
  <c r="Y105" i="79"/>
  <c r="Z105" i="79"/>
  <c r="AA105" i="79"/>
  <c r="AB105" i="79"/>
  <c r="AC105" i="79"/>
  <c r="AD105" i="79"/>
  <c r="S106" i="79"/>
  <c r="T106" i="79"/>
  <c r="U106" i="79"/>
  <c r="V106" i="79"/>
  <c r="W106" i="79"/>
  <c r="X106" i="79"/>
  <c r="Y106" i="79"/>
  <c r="Z106" i="79"/>
  <c r="AA106" i="79"/>
  <c r="AB106" i="79"/>
  <c r="AC106" i="79"/>
  <c r="AD106" i="79"/>
  <c r="S108" i="79"/>
  <c r="T108" i="79"/>
  <c r="U108" i="79"/>
  <c r="V108" i="79"/>
  <c r="W108" i="79"/>
  <c r="X108" i="79"/>
  <c r="Y108" i="79"/>
  <c r="Z108" i="79"/>
  <c r="AA108" i="79"/>
  <c r="AB108" i="79"/>
  <c r="AC108" i="79"/>
  <c r="AD108" i="79"/>
  <c r="S109" i="79"/>
  <c r="T109" i="79"/>
  <c r="U109" i="79"/>
  <c r="V109" i="79"/>
  <c r="W109" i="79"/>
  <c r="X109" i="79"/>
  <c r="Y109" i="79"/>
  <c r="Z109" i="79"/>
  <c r="AA109" i="79"/>
  <c r="AB109" i="79"/>
  <c r="AC109" i="79"/>
  <c r="AD109" i="79"/>
  <c r="S121" i="79"/>
  <c r="T121" i="79"/>
  <c r="U121" i="79"/>
  <c r="V121" i="79"/>
  <c r="W121" i="79"/>
  <c r="X121" i="79"/>
  <c r="Y121" i="79"/>
  <c r="Z121" i="79"/>
  <c r="AA121" i="79"/>
  <c r="AB121" i="79"/>
  <c r="AC121" i="79"/>
  <c r="AD121" i="79"/>
  <c r="S122" i="79"/>
  <c r="T122" i="79"/>
  <c r="U122" i="79"/>
  <c r="V122" i="79"/>
  <c r="W122" i="79"/>
  <c r="X122" i="79"/>
  <c r="Y122" i="79"/>
  <c r="Z122" i="79"/>
  <c r="AA122" i="79"/>
  <c r="AB122" i="79"/>
  <c r="AC122" i="79"/>
  <c r="AD122" i="79"/>
  <c r="E38" i="79"/>
  <c r="F38" i="79"/>
  <c r="G38" i="79"/>
  <c r="G195" i="79" s="1"/>
  <c r="H38" i="79"/>
  <c r="I38" i="79"/>
  <c r="J38" i="79"/>
  <c r="K38" i="79"/>
  <c r="L38" i="79"/>
  <c r="M38" i="79"/>
  <c r="N38" i="79"/>
  <c r="O38" i="79"/>
  <c r="P38" i="79"/>
  <c r="E39" i="79"/>
  <c r="F39" i="79"/>
  <c r="G39" i="79"/>
  <c r="H39" i="79"/>
  <c r="I39" i="79"/>
  <c r="J39" i="79"/>
  <c r="K39" i="79"/>
  <c r="L39" i="79"/>
  <c r="M39" i="79"/>
  <c r="N39" i="79"/>
  <c r="O39" i="79"/>
  <c r="O195" i="79" s="1"/>
  <c r="P39" i="79"/>
  <c r="E41" i="79"/>
  <c r="F41" i="79"/>
  <c r="G41" i="79"/>
  <c r="H41" i="79"/>
  <c r="I41" i="79"/>
  <c r="J41" i="79"/>
  <c r="K41" i="79"/>
  <c r="L41" i="79"/>
  <c r="M41" i="79"/>
  <c r="N41" i="79"/>
  <c r="O41" i="79"/>
  <c r="P41"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E63" i="79"/>
  <c r="F63" i="79"/>
  <c r="G63" i="79"/>
  <c r="H63" i="79"/>
  <c r="I63" i="79"/>
  <c r="J63" i="79"/>
  <c r="K63" i="79"/>
  <c r="L63" i="79"/>
  <c r="M63" i="79"/>
  <c r="N63" i="79"/>
  <c r="O63" i="79"/>
  <c r="P63" i="79"/>
  <c r="E70" i="79"/>
  <c r="F70" i="79"/>
  <c r="G70" i="79"/>
  <c r="H70" i="79"/>
  <c r="I70" i="79"/>
  <c r="J70" i="79"/>
  <c r="K70" i="79"/>
  <c r="L70" i="79"/>
  <c r="M70" i="79"/>
  <c r="N70" i="79"/>
  <c r="O70" i="79"/>
  <c r="P70" i="79"/>
  <c r="E71" i="79"/>
  <c r="F71" i="79"/>
  <c r="G71" i="79"/>
  <c r="H71" i="79"/>
  <c r="I71" i="79"/>
  <c r="J71" i="79"/>
  <c r="K71" i="79"/>
  <c r="L71" i="79"/>
  <c r="M71" i="79"/>
  <c r="N71" i="79"/>
  <c r="O71" i="79"/>
  <c r="P71" i="79"/>
  <c r="E80" i="79"/>
  <c r="F80" i="79"/>
  <c r="G80" i="79"/>
  <c r="H80" i="79"/>
  <c r="I80" i="79"/>
  <c r="J80" i="79"/>
  <c r="K80" i="79"/>
  <c r="L80" i="79"/>
  <c r="M80" i="79"/>
  <c r="N80" i="79"/>
  <c r="O80" i="79"/>
  <c r="P80" i="79"/>
  <c r="E105" i="79"/>
  <c r="F105" i="79"/>
  <c r="G105" i="79"/>
  <c r="H105" i="79"/>
  <c r="I105" i="79"/>
  <c r="J105" i="79"/>
  <c r="K105" i="79"/>
  <c r="L105" i="79"/>
  <c r="M105" i="79"/>
  <c r="N105" i="79"/>
  <c r="O105" i="79"/>
  <c r="P105" i="79"/>
  <c r="E106" i="79"/>
  <c r="F106" i="79"/>
  <c r="G106" i="79"/>
  <c r="H106" i="79"/>
  <c r="I106" i="79"/>
  <c r="J106" i="79"/>
  <c r="K106" i="79"/>
  <c r="L106" i="79"/>
  <c r="M106" i="79"/>
  <c r="N106" i="79"/>
  <c r="O106" i="79"/>
  <c r="P106" i="79"/>
  <c r="E108" i="79"/>
  <c r="F108" i="79"/>
  <c r="G108" i="79"/>
  <c r="H108" i="79"/>
  <c r="I108" i="79"/>
  <c r="J108" i="79"/>
  <c r="K108" i="79"/>
  <c r="L108" i="79"/>
  <c r="M108" i="79"/>
  <c r="N108" i="79"/>
  <c r="O108" i="79"/>
  <c r="P108" i="79"/>
  <c r="E109" i="79"/>
  <c r="F109" i="79"/>
  <c r="G109" i="79"/>
  <c r="H109" i="79"/>
  <c r="I109" i="79"/>
  <c r="J109" i="79"/>
  <c r="K109" i="79"/>
  <c r="L109" i="79"/>
  <c r="M109" i="79"/>
  <c r="N109" i="79"/>
  <c r="O109" i="79"/>
  <c r="P109" i="79"/>
  <c r="E121" i="79"/>
  <c r="F121" i="79"/>
  <c r="G121" i="79"/>
  <c r="H121" i="79"/>
  <c r="I121" i="79"/>
  <c r="J121" i="79"/>
  <c r="K121" i="79"/>
  <c r="L121" i="79"/>
  <c r="M121" i="79"/>
  <c r="N121" i="79"/>
  <c r="O121" i="79"/>
  <c r="P121" i="79"/>
  <c r="E122" i="79"/>
  <c r="F122" i="79"/>
  <c r="G122" i="79"/>
  <c r="H122" i="79"/>
  <c r="I122" i="79"/>
  <c r="J122" i="79"/>
  <c r="K122" i="79"/>
  <c r="L122" i="79"/>
  <c r="M122" i="79"/>
  <c r="N122" i="79"/>
  <c r="O122" i="79"/>
  <c r="P122" i="79"/>
  <c r="R122" i="79"/>
  <c r="R121" i="79"/>
  <c r="R109" i="79"/>
  <c r="R108" i="79"/>
  <c r="R106" i="79"/>
  <c r="R105" i="79"/>
  <c r="R80" i="79"/>
  <c r="R71" i="79"/>
  <c r="R70" i="79"/>
  <c r="R63" i="79"/>
  <c r="R61" i="79"/>
  <c r="R60" i="79"/>
  <c r="R58" i="79"/>
  <c r="R57" i="79"/>
  <c r="D122" i="79"/>
  <c r="D121" i="79"/>
  <c r="D109" i="79"/>
  <c r="D108" i="79"/>
  <c r="D106" i="79"/>
  <c r="D105" i="79"/>
  <c r="D80" i="79"/>
  <c r="D71" i="79"/>
  <c r="D70" i="79"/>
  <c r="D63" i="79"/>
  <c r="D61" i="79"/>
  <c r="D60" i="79"/>
  <c r="D58" i="79"/>
  <c r="D57" i="79"/>
  <c r="R48" i="79"/>
  <c r="R47" i="79"/>
  <c r="R44" i="79"/>
  <c r="R41" i="79"/>
  <c r="R39" i="79"/>
  <c r="R38" i="79"/>
  <c r="D48" i="79"/>
  <c r="D47" i="79"/>
  <c r="D44" i="79"/>
  <c r="D41" i="79"/>
  <c r="D39" i="79"/>
  <c r="D38" i="79"/>
  <c r="BF131" i="68"/>
  <c r="BE131" i="68"/>
  <c r="BD131" i="68"/>
  <c r="BC131" i="68"/>
  <c r="BB131" i="68"/>
  <c r="BA131" i="68"/>
  <c r="AZ131" i="68"/>
  <c r="AY131" i="68"/>
  <c r="AX131" i="68"/>
  <c r="AW131" i="68"/>
  <c r="AF131" i="68"/>
  <c r="AE131" i="68"/>
  <c r="AD131" i="68"/>
  <c r="AC131" i="68"/>
  <c r="AB131" i="68"/>
  <c r="AA131" i="68"/>
  <c r="Z131" i="68"/>
  <c r="Y131" i="68"/>
  <c r="X131" i="68"/>
  <c r="W131" i="68"/>
  <c r="V131" i="68"/>
  <c r="U131" i="68"/>
  <c r="T131" i="68"/>
  <c r="S131" i="68"/>
  <c r="R131" i="68"/>
  <c r="BE129" i="68"/>
  <c r="BD129" i="68"/>
  <c r="BC129" i="68"/>
  <c r="BB129" i="68"/>
  <c r="BA129" i="68"/>
  <c r="AZ129" i="68"/>
  <c r="AY129" i="68"/>
  <c r="AX129" i="68"/>
  <c r="AW129" i="68"/>
  <c r="AV129" i="68"/>
  <c r="AF129" i="68"/>
  <c r="AE129" i="68"/>
  <c r="AD129" i="68"/>
  <c r="AC129" i="68"/>
  <c r="AB129" i="68"/>
  <c r="AA129" i="68"/>
  <c r="Z129" i="68"/>
  <c r="Y129" i="68"/>
  <c r="X129" i="68"/>
  <c r="W129" i="68"/>
  <c r="V129" i="68"/>
  <c r="U129" i="68"/>
  <c r="T129" i="68"/>
  <c r="S129" i="68"/>
  <c r="R129" i="68"/>
  <c r="Q129" i="68"/>
  <c r="BB128" i="68"/>
  <c r="AW128" i="68"/>
  <c r="BD127" i="68"/>
  <c r="BD128" i="68" s="1"/>
  <c r="BC127" i="68"/>
  <c r="BC128" i="68" s="1"/>
  <c r="BB127" i="68"/>
  <c r="BA127" i="68"/>
  <c r="BA128" i="68" s="1"/>
  <c r="AZ127" i="68"/>
  <c r="AZ128" i="68" s="1"/>
  <c r="AY127" i="68"/>
  <c r="AY128" i="68" s="1"/>
  <c r="AX127" i="68"/>
  <c r="AX128" i="68" s="1"/>
  <c r="AW127" i="68"/>
  <c r="AV127" i="68"/>
  <c r="AV128" i="68" s="1"/>
  <c r="AU127" i="68"/>
  <c r="AF127" i="68"/>
  <c r="AE127" i="68"/>
  <c r="AD127" i="68"/>
  <c r="AC127" i="68"/>
  <c r="AB127" i="68"/>
  <c r="AA127" i="68"/>
  <c r="Z127" i="68"/>
  <c r="Y127" i="68"/>
  <c r="Y128" i="68" s="1"/>
  <c r="X127" i="68"/>
  <c r="X128" i="68" s="1"/>
  <c r="W127" i="68"/>
  <c r="W128" i="68" s="1"/>
  <c r="V127" i="68"/>
  <c r="V128" i="68" s="1"/>
  <c r="U127" i="68"/>
  <c r="U128" i="68" s="1"/>
  <c r="T127" i="68"/>
  <c r="T128" i="68" s="1"/>
  <c r="S127" i="68"/>
  <c r="S128" i="68" s="1"/>
  <c r="R127" i="68"/>
  <c r="R128" i="68" s="1"/>
  <c r="Q127" i="68"/>
  <c r="Q128" i="68" s="1"/>
  <c r="P127" i="68"/>
  <c r="P128" i="68" s="1"/>
  <c r="BW123" i="68"/>
  <c r="BV123" i="68"/>
  <c r="BV125" i="68" s="1"/>
  <c r="BU123" i="68"/>
  <c r="BU125" i="68" s="1"/>
  <c r="BT123" i="68"/>
  <c r="BT125" i="68" s="1"/>
  <c r="BS123" i="68"/>
  <c r="BS125" i="68" s="1"/>
  <c r="BR123" i="68"/>
  <c r="BR125" i="68" s="1"/>
  <c r="BQ123" i="68"/>
  <c r="BQ125" i="68" s="1"/>
  <c r="BP123" i="68"/>
  <c r="BP125" i="68" s="1"/>
  <c r="BO123" i="68"/>
  <c r="BO125" i="68" s="1"/>
  <c r="BN123" i="68"/>
  <c r="BN125" i="68" s="1"/>
  <c r="BM123" i="68"/>
  <c r="BM125" i="68" s="1"/>
  <c r="BL123" i="68"/>
  <c r="BL125" i="68" s="1"/>
  <c r="BK123" i="68"/>
  <c r="BK125" i="68" s="1"/>
  <c r="BJ123" i="68"/>
  <c r="BJ125" i="68" s="1"/>
  <c r="BI123" i="68"/>
  <c r="BI125" i="68" s="1"/>
  <c r="BH123" i="68"/>
  <c r="BH125" i="68" s="1"/>
  <c r="BG123" i="68"/>
  <c r="BG125" i="68" s="1"/>
  <c r="BF123" i="68"/>
  <c r="BF125" i="68" s="1"/>
  <c r="BE123" i="68"/>
  <c r="BE125" i="68" s="1"/>
  <c r="BD123" i="68"/>
  <c r="BD125" i="68" s="1"/>
  <c r="BC123" i="68"/>
  <c r="BC125" i="68" s="1"/>
  <c r="BB123" i="68"/>
  <c r="BB125" i="68" s="1"/>
  <c r="BA123" i="68"/>
  <c r="BA125" i="68" s="1"/>
  <c r="AZ123" i="68"/>
  <c r="AZ125" i="68" s="1"/>
  <c r="AY123" i="68"/>
  <c r="AY125" i="68" s="1"/>
  <c r="AX123" i="68"/>
  <c r="AX125" i="68" s="1"/>
  <c r="AW123" i="68"/>
  <c r="AW125" i="68" s="1"/>
  <c r="AV123" i="68"/>
  <c r="AV125" i="68" s="1"/>
  <c r="AU123" i="68"/>
  <c r="AU125" i="68" s="1"/>
  <c r="AT123" i="68"/>
  <c r="AS123" i="68"/>
  <c r="AR123" i="68"/>
  <c r="AQ123" i="68"/>
  <c r="AP123" i="68"/>
  <c r="AP125" i="68" s="1"/>
  <c r="AO123" i="68"/>
  <c r="AO125" i="68" s="1"/>
  <c r="AN123" i="68"/>
  <c r="AN125" i="68" s="1"/>
  <c r="AM123" i="68"/>
  <c r="AM125" i="68" s="1"/>
  <c r="AL123" i="68"/>
  <c r="AL125" i="68" s="1"/>
  <c r="AK123" i="68"/>
  <c r="AK125" i="68" s="1"/>
  <c r="AJ123" i="68"/>
  <c r="AJ125" i="68" s="1"/>
  <c r="AI123" i="68"/>
  <c r="AI125" i="68" s="1"/>
  <c r="AH123" i="68"/>
  <c r="AH125" i="68" s="1"/>
  <c r="AG123" i="68"/>
  <c r="AG125" i="68" s="1"/>
  <c r="AF123" i="68"/>
  <c r="AF125" i="68" s="1"/>
  <c r="AE123" i="68"/>
  <c r="AE125" i="68" s="1"/>
  <c r="AD123" i="68"/>
  <c r="AD125" i="68" s="1"/>
  <c r="AC123" i="68"/>
  <c r="AC125" i="68" s="1"/>
  <c r="AB123" i="68"/>
  <c r="AB125" i="68" s="1"/>
  <c r="AA123" i="68"/>
  <c r="AA125" i="68" s="1"/>
  <c r="Z123" i="68"/>
  <c r="Z125" i="68" s="1"/>
  <c r="Y123" i="68"/>
  <c r="Y125" i="68" s="1"/>
  <c r="X123" i="68"/>
  <c r="X125" i="68" s="1"/>
  <c r="W123" i="68"/>
  <c r="W125" i="68" s="1"/>
  <c r="V123" i="68"/>
  <c r="V125" i="68" s="1"/>
  <c r="U123" i="68"/>
  <c r="U125" i="68" s="1"/>
  <c r="T123" i="68"/>
  <c r="T125" i="68" s="1"/>
  <c r="S123" i="68"/>
  <c r="S125" i="68" s="1"/>
  <c r="R123" i="68"/>
  <c r="R125" i="68" s="1"/>
  <c r="Q123" i="68"/>
  <c r="Q125" i="68" s="1"/>
  <c r="P123" i="68"/>
  <c r="P125" i="68" s="1"/>
  <c r="O123" i="68"/>
  <c r="N123" i="68"/>
  <c r="M123" i="68"/>
  <c r="L123" i="68"/>
  <c r="AS38" i="79"/>
  <c r="I64" i="45"/>
  <c r="I65" i="45" s="1"/>
  <c r="J64" i="45"/>
  <c r="K64" i="45"/>
  <c r="L64" i="45"/>
  <c r="K65" i="45"/>
  <c r="L65" i="45"/>
  <c r="I57" i="45"/>
  <c r="I58" i="45" s="1"/>
  <c r="J57" i="45"/>
  <c r="K58" i="45" s="1"/>
  <c r="K57" i="45"/>
  <c r="L57" i="45"/>
  <c r="L58" i="45"/>
  <c r="I50" i="45"/>
  <c r="J50" i="45"/>
  <c r="K50" i="45"/>
  <c r="L50" i="45"/>
  <c r="I51" i="45"/>
  <c r="J51" i="45"/>
  <c r="K51" i="45"/>
  <c r="L51" i="45"/>
  <c r="I43" i="45"/>
  <c r="I44" i="45" s="1"/>
  <c r="J43" i="45"/>
  <c r="K44" i="45" s="1"/>
  <c r="K43" i="45"/>
  <c r="L43" i="45"/>
  <c r="L44" i="45"/>
  <c r="I36" i="45"/>
  <c r="I37" i="45" s="1"/>
  <c r="J36" i="45"/>
  <c r="K37" i="45" s="1"/>
  <c r="K36" i="45"/>
  <c r="L37" i="45" s="1"/>
  <c r="L36" i="45"/>
  <c r="I29" i="45"/>
  <c r="I30" i="45" s="1"/>
  <c r="J29" i="45"/>
  <c r="K30" i="45" s="1"/>
  <c r="K29" i="45"/>
  <c r="L29" i="45"/>
  <c r="L30" i="45"/>
  <c r="I23" i="45"/>
  <c r="J23" i="45"/>
  <c r="K23" i="45"/>
  <c r="L23" i="45"/>
  <c r="I22" i="45"/>
  <c r="J22" i="45"/>
  <c r="K22" i="45"/>
  <c r="L22" i="45"/>
  <c r="L17" i="45"/>
  <c r="K17" i="45"/>
  <c r="J17" i="45"/>
  <c r="I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C575" i="79" l="1"/>
  <c r="K195" i="79"/>
  <c r="J195" i="79"/>
  <c r="AB195" i="79"/>
  <c r="T195" i="79"/>
  <c r="X195" i="79"/>
  <c r="M385" i="79"/>
  <c r="E385" i="79"/>
  <c r="I385" i="79"/>
  <c r="P385" i="79"/>
  <c r="H385" i="79"/>
  <c r="AA575" i="79"/>
  <c r="W575" i="79"/>
  <c r="P195" i="79"/>
  <c r="H195" i="79"/>
  <c r="G385" i="79"/>
  <c r="AC195" i="79"/>
  <c r="U195" i="79"/>
  <c r="J385" i="79"/>
  <c r="N385" i="79"/>
  <c r="F385" i="79"/>
  <c r="I195" i="79"/>
  <c r="N195" i="79"/>
  <c r="F195" i="79"/>
  <c r="R691" i="79"/>
  <c r="M195" i="79"/>
  <c r="E195" i="79"/>
  <c r="W195" i="79"/>
  <c r="AA195" i="79"/>
  <c r="S195" i="79"/>
  <c r="R694" i="79"/>
  <c r="L195" i="79"/>
  <c r="AD195" i="79"/>
  <c r="V195" i="79"/>
  <c r="Z195" i="79"/>
  <c r="O385" i="79"/>
  <c r="K385" i="79"/>
  <c r="K575" i="79"/>
  <c r="AB385" i="79"/>
  <c r="T385" i="79"/>
  <c r="Y575" i="79"/>
  <c r="AD385" i="79"/>
  <c r="I575" i="79"/>
  <c r="V385" i="79"/>
  <c r="X385" i="79"/>
  <c r="P575" i="79"/>
  <c r="H575" i="79"/>
  <c r="Z385" i="79"/>
  <c r="O575" i="79"/>
  <c r="G575" i="79"/>
  <c r="N575" i="79"/>
  <c r="F575" i="79"/>
  <c r="M575" i="79"/>
  <c r="E575" i="79"/>
  <c r="J65" i="45"/>
  <c r="J58" i="45"/>
  <c r="J44" i="45"/>
  <c r="J37" i="45"/>
  <c r="J30"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R881" i="79" l="1"/>
  <c r="R960" i="79" s="1"/>
  <c r="AE977" i="79"/>
  <c r="AS1602" i="79"/>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M29" i="45"/>
  <c r="N29" i="45"/>
  <c r="O29" i="45"/>
  <c r="P29" i="45"/>
  <c r="D29" i="45"/>
  <c r="E22" i="45"/>
  <c r="F22" i="45"/>
  <c r="G22" i="45"/>
  <c r="H22" i="45"/>
  <c r="C131"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E23" i="45"/>
  <c r="C124" i="45" s="1"/>
  <c r="D131" i="45"/>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114" i="45" s="1"/>
  <c r="P135" i="45" s="1"/>
  <c r="P30" i="45" l="1"/>
  <c r="D135" i="45" s="1"/>
  <c r="P65" i="45"/>
  <c r="I135" i="45" s="1"/>
  <c r="P23" i="45"/>
  <c r="C135" i="45" s="1"/>
  <c r="P93" i="45"/>
  <c r="M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K27" i="85"/>
  <c r="K49" i="85" s="1"/>
  <c r="D28" i="85" l="1"/>
  <c r="F39" i="85" l="1"/>
  <c r="Q184" i="79"/>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M424" i="46"/>
  <c r="AM425" i="46"/>
  <c r="AN424" i="46"/>
  <c r="AN425" i="46"/>
  <c r="AF785" i="79"/>
  <c r="AF786" i="79"/>
  <c r="AF787" i="79"/>
  <c r="AF788" i="79"/>
  <c r="AF781" i="79"/>
  <c r="AF789" i="79"/>
  <c r="AF782" i="79"/>
  <c r="AF783" i="79"/>
  <c r="AF784" i="79"/>
  <c r="AE786" i="79"/>
  <c r="AE785" i="79"/>
  <c r="AE784" i="79"/>
  <c r="AE787" i="79"/>
  <c r="AE783" i="79"/>
  <c r="AE782" i="79"/>
  <c r="AE789" i="79"/>
  <c r="AE781" i="79"/>
  <c r="AE788"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95" i="79" s="1"/>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R960" i="79" l="1"/>
  <c r="AX555" i="46"/>
  <c r="AX554" i="46"/>
  <c r="AX553" i="46"/>
  <c r="AX552" i="46"/>
  <c r="AX551" i="46"/>
  <c r="AX550" i="46"/>
  <c r="AZ552" i="46"/>
  <c r="AZ551" i="46"/>
  <c r="AZ550" i="46"/>
  <c r="AZ555" i="46"/>
  <c r="AZ553" i="46"/>
  <c r="AZ554" i="46"/>
  <c r="N57" i="44"/>
  <c r="N58" i="44"/>
  <c r="N54" i="44"/>
  <c r="N59" i="44"/>
  <c r="N60" i="44"/>
  <c r="AT552" i="46"/>
  <c r="AT551" i="46"/>
  <c r="AT550" i="46"/>
  <c r="AT555" i="46"/>
  <c r="AT554" i="46"/>
  <c r="AT553" i="46"/>
  <c r="AU553" i="46"/>
  <c r="AU552" i="46"/>
  <c r="AU551" i="46"/>
  <c r="AU554" i="46"/>
  <c r="AU550" i="46"/>
  <c r="AU555" i="46"/>
  <c r="K59" i="44"/>
  <c r="K60" i="44"/>
  <c r="K54" i="44"/>
  <c r="K58" i="44"/>
  <c r="K57" i="44"/>
  <c r="O54" i="44"/>
  <c r="O57" i="44"/>
  <c r="O58" i="44"/>
  <c r="O59" i="44"/>
  <c r="O60" i="44"/>
  <c r="L58" i="44"/>
  <c r="L59" i="44"/>
  <c r="L57" i="44"/>
  <c r="L60" i="44"/>
  <c r="L54" i="44"/>
  <c r="AY553" i="46"/>
  <c r="AY552" i="46"/>
  <c r="AY551" i="46"/>
  <c r="AY550" i="46"/>
  <c r="AY554" i="46"/>
  <c r="AY555" i="46"/>
  <c r="M58" i="44"/>
  <c r="M59" i="44"/>
  <c r="M57" i="44"/>
  <c r="M60" i="44"/>
  <c r="M54" i="44"/>
  <c r="P54" i="44"/>
  <c r="P57" i="44"/>
  <c r="P58" i="44"/>
  <c r="P59" i="44"/>
  <c r="P60" i="44"/>
  <c r="AV554" i="46"/>
  <c r="AV553" i="46"/>
  <c r="AV552" i="46"/>
  <c r="AV551" i="46"/>
  <c r="AV550" i="46"/>
  <c r="AV555" i="46"/>
  <c r="AW555" i="46"/>
  <c r="AW554" i="46"/>
  <c r="AW553" i="46"/>
  <c r="AW552" i="46"/>
  <c r="AW551" i="46"/>
  <c r="AW550" i="46"/>
  <c r="Q54" i="44"/>
  <c r="Q60" i="44"/>
  <c r="Q57" i="44"/>
  <c r="Q59" i="44"/>
  <c r="Q58" i="44"/>
  <c r="AQ598" i="79"/>
  <c r="AQ591" i="79"/>
  <c r="AQ597" i="79"/>
  <c r="AQ594" i="79"/>
  <c r="AQ599" i="79"/>
  <c r="AQ595" i="79"/>
  <c r="AQ596" i="79"/>
  <c r="AQ592" i="79"/>
  <c r="AQ593" i="79"/>
  <c r="AQ590" i="79"/>
  <c r="AL597" i="79"/>
  <c r="AL590" i="79"/>
  <c r="AL596" i="79"/>
  <c r="AL591" i="79"/>
  <c r="AL594" i="79"/>
  <c r="AL595" i="79"/>
  <c r="AL592" i="79"/>
  <c r="AL593" i="79"/>
  <c r="AL599" i="79"/>
  <c r="AL598" i="79"/>
  <c r="AN597" i="79"/>
  <c r="AN599" i="79"/>
  <c r="AN594" i="79"/>
  <c r="AN591" i="79"/>
  <c r="AN590" i="79"/>
  <c r="AN595" i="79"/>
  <c r="AN598" i="79"/>
  <c r="AN593" i="79"/>
  <c r="AN596" i="79"/>
  <c r="AN592" i="79"/>
  <c r="AR592" i="79"/>
  <c r="AR593" i="79"/>
  <c r="AR596" i="79"/>
  <c r="AR591" i="79"/>
  <c r="AR597" i="79"/>
  <c r="AR590" i="79"/>
  <c r="AR599" i="79"/>
  <c r="AR598" i="79"/>
  <c r="AR594" i="79"/>
  <c r="AR595" i="79"/>
  <c r="AM594" i="79"/>
  <c r="AM595" i="79"/>
  <c r="AM596" i="79"/>
  <c r="AM597" i="79"/>
  <c r="AM599" i="79"/>
  <c r="AM592" i="79"/>
  <c r="AM598" i="79"/>
  <c r="AM590" i="79"/>
  <c r="AM591" i="79"/>
  <c r="AM593" i="79"/>
  <c r="AP599" i="79"/>
  <c r="AP592" i="79"/>
  <c r="AP598" i="79"/>
  <c r="AP590" i="79"/>
  <c r="AP594" i="79"/>
  <c r="AP591" i="79"/>
  <c r="AP597" i="79"/>
  <c r="AP593" i="79"/>
  <c r="AP596" i="79"/>
  <c r="AP595" i="79"/>
  <c r="AQ960" i="79"/>
  <c r="AQ977" i="79"/>
  <c r="AO592" i="79"/>
  <c r="AO591" i="79"/>
  <c r="AO598" i="79"/>
  <c r="AO597" i="79"/>
  <c r="AO596" i="79"/>
  <c r="AO593" i="79"/>
  <c r="AO599" i="79"/>
  <c r="AO595" i="79"/>
  <c r="AO594" i="79"/>
  <c r="AO59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M64" i="45"/>
  <c r="N64" i="45"/>
  <c r="E57" i="45"/>
  <c r="F57" i="45"/>
  <c r="G57" i="45"/>
  <c r="H57" i="45"/>
  <c r="M57" i="45"/>
  <c r="M58" i="45" s="1"/>
  <c r="N57" i="45"/>
  <c r="E50" i="45"/>
  <c r="F50" i="45"/>
  <c r="G50" i="45"/>
  <c r="H50" i="45"/>
  <c r="M50" i="45"/>
  <c r="N50" i="45"/>
  <c r="E43" i="45"/>
  <c r="F43" i="45"/>
  <c r="G43" i="45"/>
  <c r="H43" i="45"/>
  <c r="M43" i="45"/>
  <c r="N43" i="45"/>
  <c r="N36" i="45"/>
  <c r="F36" i="45"/>
  <c r="G36" i="45"/>
  <c r="H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08" i="79" l="1"/>
  <c r="AE219" i="79"/>
  <c r="AE215" i="79"/>
  <c r="AE211" i="79"/>
  <c r="AE212" i="79"/>
  <c r="AE218" i="79"/>
  <c r="AE210" i="79"/>
  <c r="AE216" i="79"/>
  <c r="AE217" i="79"/>
  <c r="AE213" i="79"/>
  <c r="AE209" i="79"/>
  <c r="AR195" i="79"/>
  <c r="AP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606" i="79"/>
  <c r="AJ765" i="79" s="1"/>
  <c r="AJ1380" i="79"/>
  <c r="AJ1544" i="79" s="1"/>
  <c r="AJ1186" i="79"/>
  <c r="AJ1350" i="79" s="1"/>
  <c r="AJ1684" i="79"/>
  <c r="AJ1603" i="79"/>
  <c r="AJ1577" i="79"/>
  <c r="AJ36" i="79"/>
  <c r="AJ195" i="79" s="1"/>
  <c r="AJ416" i="79"/>
  <c r="AJ575" i="79" s="1"/>
  <c r="AJ226" i="79"/>
  <c r="AJ385" i="79" s="1"/>
  <c r="AI1684" i="79"/>
  <c r="AI1630" i="79"/>
  <c r="AI1577" i="79"/>
  <c r="AI1186" i="79"/>
  <c r="AI606" i="79"/>
  <c r="AI226" i="79"/>
  <c r="AI385" i="79" s="1"/>
  <c r="AI416" i="79"/>
  <c r="AI796" i="79"/>
  <c r="AI1380" i="79"/>
  <c r="AI1657" i="79"/>
  <c r="AI1603" i="79"/>
  <c r="AI36" i="79"/>
  <c r="AI195" i="79" s="1"/>
  <c r="AK1657" i="79"/>
  <c r="AK1603" i="79"/>
  <c r="AK1380" i="79"/>
  <c r="AK796" i="79"/>
  <c r="AK416" i="79"/>
  <c r="AK575" i="79" s="1"/>
  <c r="AK36" i="79"/>
  <c r="AK195" i="79" s="1"/>
  <c r="AK1186" i="79"/>
  <c r="AK1684" i="79"/>
  <c r="AK1577" i="79"/>
  <c r="AK226" i="79"/>
  <c r="AK1630" i="79"/>
  <c r="AK606" i="79"/>
  <c r="AF1684" i="79"/>
  <c r="AF1657" i="79"/>
  <c r="AF1630" i="79"/>
  <c r="AF1603" i="79"/>
  <c r="AF1577" i="79"/>
  <c r="AF1380" i="79"/>
  <c r="AF1186" i="79"/>
  <c r="AF796" i="79"/>
  <c r="AF960" i="79" s="1"/>
  <c r="AF606" i="79"/>
  <c r="AF416" i="79"/>
  <c r="AF575" i="79" s="1"/>
  <c r="AF226" i="79"/>
  <c r="AF385" i="79" s="1"/>
  <c r="AF36" i="79"/>
  <c r="AE1684" i="79"/>
  <c r="AE1657" i="79"/>
  <c r="AE1630" i="79"/>
  <c r="AE1603" i="79"/>
  <c r="AE1577" i="79"/>
  <c r="AE1380" i="79"/>
  <c r="AE1544" i="79" s="1"/>
  <c r="AE1186" i="79"/>
  <c r="AE796" i="79"/>
  <c r="AE960" i="79" s="1"/>
  <c r="AE606" i="79"/>
  <c r="AE765" i="79" s="1"/>
  <c r="AE416" i="79"/>
  <c r="AE575" i="79" s="1"/>
  <c r="AE226" i="79"/>
  <c r="AE385" i="79" s="1"/>
  <c r="AE36" i="79"/>
  <c r="AH1630" i="79"/>
  <c r="AH1186" i="79"/>
  <c r="AH226" i="79"/>
  <c r="AH385" i="79" s="1"/>
  <c r="AH1380" i="79"/>
  <c r="AH416" i="79"/>
  <c r="AH1603" i="79"/>
  <c r="AH796" i="79"/>
  <c r="AH960" i="79" s="1"/>
  <c r="AH36" i="79"/>
  <c r="AH195" i="79" s="1"/>
  <c r="AH1684" i="79"/>
  <c r="AH1577" i="79"/>
  <c r="AH606" i="79"/>
  <c r="AH765" i="79" s="1"/>
  <c r="AH1657" i="79"/>
  <c r="AG1684" i="79"/>
  <c r="AG1630" i="79"/>
  <c r="AG1577" i="79"/>
  <c r="AG1186" i="79"/>
  <c r="AG606" i="79"/>
  <c r="AG765" i="79" s="1"/>
  <c r="AG226" i="79"/>
  <c r="AG1657" i="79"/>
  <c r="AG1603" i="79"/>
  <c r="AG1380" i="79"/>
  <c r="AG796" i="79"/>
  <c r="AG960" i="79" s="1"/>
  <c r="AG416" i="79"/>
  <c r="AG36" i="79"/>
  <c r="AG195" i="79" s="1"/>
  <c r="AG991" i="79"/>
  <c r="AF1544" i="79"/>
  <c r="AF991" i="79"/>
  <c r="AF1155" i="79" s="1"/>
  <c r="AJ991" i="79"/>
  <c r="AJ1155" i="79" s="1"/>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D52" i="44" s="1"/>
  <c r="G43" i="44"/>
  <c r="I123" i="45"/>
  <c r="E123" i="45"/>
  <c r="AR21" i="46"/>
  <c r="AN21" i="46"/>
  <c r="AQ159" i="46"/>
  <c r="AR295" i="46"/>
  <c r="AR424" i="46" s="1"/>
  <c r="AN295" i="46"/>
  <c r="AP294" i="46"/>
  <c r="AM430" i="46"/>
  <c r="AQ431" i="46"/>
  <c r="AM158" i="46"/>
  <c r="AQ21" i="46"/>
  <c r="AM159" i="46"/>
  <c r="AP159" i="46"/>
  <c r="AS294" i="46"/>
  <c r="AO294" i="46"/>
  <c r="I58" i="44" l="1"/>
  <c r="I57" i="44"/>
  <c r="I54" i="44"/>
  <c r="I59" i="44"/>
  <c r="I60" i="44"/>
  <c r="H58" i="44"/>
  <c r="H54" i="44"/>
  <c r="H60" i="44"/>
  <c r="H59" i="44"/>
  <c r="H57" i="44"/>
  <c r="J58" i="44"/>
  <c r="J54" i="44"/>
  <c r="J59" i="44"/>
  <c r="J60" i="44"/>
  <c r="J57" i="44"/>
  <c r="AH219" i="79"/>
  <c r="AE214" i="79"/>
  <c r="AE195" i="79"/>
  <c r="AF214" i="79"/>
  <c r="AF195" i="79"/>
  <c r="AG575" i="79"/>
  <c r="AG598" i="79"/>
  <c r="AG597" i="79"/>
  <c r="AI575" i="79"/>
  <c r="AI598" i="79"/>
  <c r="AJ598" i="79"/>
  <c r="AJ977" i="79"/>
  <c r="AJ960" i="79"/>
  <c r="AG399" i="79"/>
  <c r="AG385" i="79"/>
  <c r="AH575" i="79"/>
  <c r="AH598" i="79"/>
  <c r="AI597" i="79"/>
  <c r="AI596" i="79"/>
  <c r="AI599" i="79"/>
  <c r="AI591" i="79"/>
  <c r="AI592" i="79"/>
  <c r="AI595" i="79"/>
  <c r="AI590" i="79"/>
  <c r="AI593" i="79"/>
  <c r="AI594" i="79"/>
  <c r="AQ554" i="46"/>
  <c r="AQ552" i="46"/>
  <c r="AQ555" i="46"/>
  <c r="AQ550" i="46"/>
  <c r="AQ553" i="46"/>
  <c r="AQ551" i="46"/>
  <c r="AK597" i="79"/>
  <c r="AK599" i="79"/>
  <c r="AK598" i="79"/>
  <c r="AK596" i="79"/>
  <c r="AK595" i="79"/>
  <c r="AK594" i="79"/>
  <c r="AK590" i="79"/>
  <c r="AK592" i="79"/>
  <c r="AK591" i="79"/>
  <c r="AK593" i="79"/>
  <c r="AK960" i="79"/>
  <c r="AK977" i="79"/>
  <c r="AI960" i="79"/>
  <c r="AI977" i="79"/>
  <c r="AG590" i="79"/>
  <c r="AG596" i="79"/>
  <c r="AG599" i="79"/>
  <c r="AG591" i="79"/>
  <c r="AJ597" i="79"/>
  <c r="AJ596" i="79"/>
  <c r="AJ599" i="79"/>
  <c r="AJ595" i="79"/>
  <c r="AJ592" i="79"/>
  <c r="AJ594" i="79"/>
  <c r="AJ593" i="79"/>
  <c r="AJ591" i="79"/>
  <c r="AJ590" i="79"/>
  <c r="AS551" i="46"/>
  <c r="AS554" i="46"/>
  <c r="AS552" i="46"/>
  <c r="AS555" i="46"/>
  <c r="AS553" i="46"/>
  <c r="AS550" i="46"/>
  <c r="AP554" i="46"/>
  <c r="AP552" i="46"/>
  <c r="AP555" i="46"/>
  <c r="AP550" i="46"/>
  <c r="AP553" i="46"/>
  <c r="AP551" i="46"/>
  <c r="AR551" i="46"/>
  <c r="AR554" i="46"/>
  <c r="AR552" i="46"/>
  <c r="AR555" i="46"/>
  <c r="AR550" i="46"/>
  <c r="AR553" i="46"/>
  <c r="AS556" i="46"/>
  <c r="AP557" i="46"/>
  <c r="AX557" i="46"/>
  <c r="AU558" i="46"/>
  <c r="AR559" i="46"/>
  <c r="AZ559" i="46"/>
  <c r="AW560" i="46"/>
  <c r="AT561" i="46"/>
  <c r="AQ562" i="46"/>
  <c r="AY562" i="46"/>
  <c r="AO552" i="46"/>
  <c r="AT558" i="46"/>
  <c r="AX562" i="46"/>
  <c r="AT556" i="46"/>
  <c r="AQ557" i="46"/>
  <c r="AY557" i="46"/>
  <c r="AV558" i="46"/>
  <c r="AS559" i="46"/>
  <c r="AP560" i="46"/>
  <c r="AX560" i="46"/>
  <c r="AU561" i="46"/>
  <c r="AR562" i="46"/>
  <c r="AZ562" i="46"/>
  <c r="AO550" i="46"/>
  <c r="AY559" i="46"/>
  <c r="AU556" i="46"/>
  <c r="AR557" i="46"/>
  <c r="AZ557" i="46"/>
  <c r="AW558" i="46"/>
  <c r="AT559" i="46"/>
  <c r="AQ560" i="46"/>
  <c r="AY560" i="46"/>
  <c r="AV561" i="46"/>
  <c r="AS562" i="46"/>
  <c r="AO562" i="46"/>
  <c r="AO551" i="46"/>
  <c r="AW557" i="46"/>
  <c r="AO553" i="46"/>
  <c r="AV556" i="46"/>
  <c r="AS557" i="46"/>
  <c r="AP558" i="46"/>
  <c r="AX558" i="46"/>
  <c r="AU559" i="46"/>
  <c r="AR560" i="46"/>
  <c r="AZ560" i="46"/>
  <c r="AW561" i="46"/>
  <c r="AT562" i="46"/>
  <c r="AO561" i="46"/>
  <c r="AO558" i="46"/>
  <c r="AR556" i="46"/>
  <c r="AQ559" i="46"/>
  <c r="AW556" i="46"/>
  <c r="AT557" i="46"/>
  <c r="AQ558" i="46"/>
  <c r="AY558" i="46"/>
  <c r="AV559" i="46"/>
  <c r="AS560" i="46"/>
  <c r="AP561" i="46"/>
  <c r="AX561" i="46"/>
  <c r="AU562" i="46"/>
  <c r="AO560" i="46"/>
  <c r="AO557" i="46"/>
  <c r="AP562" i="46"/>
  <c r="AP556" i="46"/>
  <c r="AX556" i="46"/>
  <c r="AU557" i="46"/>
  <c r="AR558" i="46"/>
  <c r="AZ558" i="46"/>
  <c r="AW559" i="46"/>
  <c r="AT560" i="46"/>
  <c r="AQ561" i="46"/>
  <c r="AY561" i="46"/>
  <c r="AV562" i="46"/>
  <c r="AO559" i="46"/>
  <c r="AO556" i="46"/>
  <c r="AV560" i="46"/>
  <c r="AQ556" i="46"/>
  <c r="AY556" i="46"/>
  <c r="AV557" i="46"/>
  <c r="AS558" i="46"/>
  <c r="AP559" i="46"/>
  <c r="AX559" i="46"/>
  <c r="AU560" i="46"/>
  <c r="AR561" i="46"/>
  <c r="AZ561" i="46"/>
  <c r="AW562" i="46"/>
  <c r="AO554" i="46"/>
  <c r="AO555" i="46"/>
  <c r="AZ556" i="46"/>
  <c r="AS561" i="46"/>
  <c r="AH596" i="79"/>
  <c r="AH599" i="79"/>
  <c r="AH597" i="79"/>
  <c r="AH593" i="79"/>
  <c r="AH592" i="79"/>
  <c r="AH590" i="79"/>
  <c r="AH594" i="79"/>
  <c r="AH591" i="79"/>
  <c r="AH595"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8" i="44"/>
  <c r="D59" i="44"/>
  <c r="D55" i="44"/>
  <c r="D57" i="44"/>
  <c r="D54" i="44"/>
  <c r="D60" i="44"/>
  <c r="D53" i="44"/>
  <c r="E46"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46" i="44"/>
  <c r="F53" i="44"/>
  <c r="F54" i="44"/>
  <c r="F56" i="44"/>
  <c r="F57" i="44"/>
  <c r="F60" i="44"/>
  <c r="F55" i="44"/>
  <c r="F58" i="44"/>
  <c r="F59"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N127" i="46"/>
  <c r="AR127" i="46"/>
  <c r="G47" i="44"/>
  <c r="G52" i="44"/>
  <c r="H47" i="44"/>
  <c r="H52" i="44"/>
  <c r="E52" i="44"/>
  <c r="E47" i="44"/>
  <c r="F52" i="44"/>
  <c r="F47" i="44"/>
  <c r="J52" i="44"/>
  <c r="J47" i="44"/>
  <c r="D47" i="44"/>
  <c r="I52" i="44"/>
  <c r="I47" i="44"/>
  <c r="J45" i="44"/>
  <c r="J44" i="44"/>
  <c r="D44" i="44"/>
  <c r="D45" i="44"/>
  <c r="G45" i="44"/>
  <c r="G44" i="44"/>
  <c r="H45" i="44"/>
  <c r="H44" i="44"/>
  <c r="E45" i="44"/>
  <c r="F45" i="44"/>
  <c r="F44" i="44"/>
  <c r="I44" i="44"/>
  <c r="I45" i="44"/>
  <c r="AK385" i="79"/>
  <c r="AG401" i="79"/>
  <c r="AG400" i="79"/>
  <c r="AI76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1" i="79" l="1"/>
  <c r="AF1688" i="79"/>
  <c r="AF1691" i="79" s="1"/>
  <c r="AF1547" i="79"/>
  <c r="AF1557" i="79" s="1"/>
  <c r="AF768" i="79"/>
  <c r="AF1634" i="79"/>
  <c r="AF1661" i="79"/>
  <c r="AE1634" i="79"/>
  <c r="AE1581" i="79"/>
  <c r="AE768"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G1661" i="79"/>
  <c r="AJ1634" i="79"/>
  <c r="AJ1661" i="79"/>
  <c r="AI1634" i="79"/>
  <c r="AI1661" i="79"/>
  <c r="AG1634" i="79"/>
  <c r="AJ1688" i="79"/>
  <c r="AJ1691" i="79" s="1"/>
  <c r="O17" i="45"/>
  <c r="M17" i="45"/>
  <c r="U60" i="46"/>
  <c r="U57" i="46"/>
  <c r="AH1691" i="79" l="1"/>
  <c r="AH1693" i="79"/>
  <c r="O30" i="45"/>
  <c r="D134" i="45" s="1"/>
  <c r="AF1353" i="79" s="1"/>
  <c r="AF1356" i="79" s="1"/>
  <c r="O23" i="45"/>
  <c r="C134" i="45" s="1"/>
  <c r="AE1353" i="79" s="1"/>
  <c r="N30" i="45"/>
  <c r="D133" i="45" s="1"/>
  <c r="AF1158" i="79" s="1"/>
  <c r="AF1166" i="79" s="1"/>
  <c r="N23" i="45"/>
  <c r="C133" i="45" s="1"/>
  <c r="AE1158" i="79" s="1"/>
  <c r="M30" i="45"/>
  <c r="D132" i="45" s="1"/>
  <c r="AF963" i="79" s="1"/>
  <c r="AF966" i="79" s="1"/>
  <c r="M23" i="45"/>
  <c r="C132" i="45" s="1"/>
  <c r="AE963"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P149" i="46"/>
  <c r="AH1662" i="79" s="1"/>
  <c r="AO139" i="46"/>
  <c r="AO149" i="46"/>
  <c r="AG1662" i="79" s="1"/>
  <c r="AO148" i="46"/>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I1638" i="79"/>
  <c r="AI1636" i="79"/>
  <c r="AI1635" i="79"/>
  <c r="AI1639" i="79"/>
  <c r="AI1643" i="79"/>
  <c r="AI1637" i="79"/>
  <c r="AI1644" i="79"/>
  <c r="AI1641" i="79"/>
  <c r="AI1645" i="79"/>
  <c r="AI1642" i="79"/>
  <c r="AI1646"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8" i="79"/>
  <c r="AF1550" i="79"/>
  <c r="AF1554" i="79"/>
  <c r="AF1551" i="79"/>
  <c r="AF1548" i="79"/>
  <c r="AF1552" i="79"/>
  <c r="AF1556" i="79"/>
  <c r="AF1559" i="79"/>
  <c r="AF1549" i="79"/>
  <c r="AF1558" i="79"/>
  <c r="AF1555" i="79"/>
  <c r="AF1553" i="79"/>
  <c r="AF1359" i="79"/>
  <c r="AF1357" i="79"/>
  <c r="AF1361" i="79"/>
  <c r="AF1358"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I131" i="45"/>
  <c r="G131" i="45"/>
  <c r="H131" i="45"/>
  <c r="E131" i="45"/>
  <c r="F131" i="45"/>
  <c r="M44" i="45"/>
  <c r="F132" i="45" s="1"/>
  <c r="H132" i="45"/>
  <c r="M51" i="45"/>
  <c r="G132" i="45" s="1"/>
  <c r="M37" i="45"/>
  <c r="E132" i="45" s="1"/>
  <c r="M65" i="45"/>
  <c r="I132" i="45" s="1"/>
  <c r="AF1160" i="79" l="1"/>
  <c r="AF1163" i="79"/>
  <c r="AF1362" i="79"/>
  <c r="AF1355" i="79"/>
  <c r="AF1364" i="79"/>
  <c r="AF969" i="79"/>
  <c r="AF1354" i="79"/>
  <c r="AF965" i="79"/>
  <c r="AF1363" i="79"/>
  <c r="AF972" i="79"/>
  <c r="AF1165" i="79"/>
  <c r="AF1360" i="79"/>
  <c r="AF970" i="79"/>
  <c r="AF1162" i="79"/>
  <c r="AF1168" i="79"/>
  <c r="AF1161" i="79"/>
  <c r="AF1164" i="79"/>
  <c r="AF1167" i="79"/>
  <c r="AF1159" i="79"/>
  <c r="AF967" i="79"/>
  <c r="AF964" i="79"/>
  <c r="AF971" i="79"/>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J1164" i="79" s="1"/>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973" i="79" l="1"/>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H973" i="79" l="1"/>
  <c r="AS1165" i="79"/>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H31" i="47"/>
  <c r="H32" i="47"/>
  <c r="H30" i="47"/>
  <c r="H16" i="47"/>
  <c r="H17" i="47"/>
  <c r="H15" i="47"/>
  <c r="H17" i="45" l="1"/>
  <c r="G17" i="45"/>
  <c r="F17" i="45"/>
  <c r="E17" i="45"/>
  <c r="C130" i="45" l="1"/>
  <c r="AE578" i="79" s="1"/>
  <c r="D130" i="45"/>
  <c r="C129" i="45"/>
  <c r="AE388" i="79" s="1"/>
  <c r="D129" i="45"/>
  <c r="D128" i="45"/>
  <c r="C128" i="45"/>
  <c r="AE198" i="79" s="1"/>
  <c r="H23" i="45"/>
  <c r="C127" i="45" s="1"/>
  <c r="H30" i="45"/>
  <c r="D127" i="45" s="1"/>
  <c r="G23" i="45"/>
  <c r="C126" i="45" s="1"/>
  <c r="G30" i="45"/>
  <c r="D126" i="45" s="1"/>
  <c r="F23" i="45"/>
  <c r="C125" i="45" s="1"/>
  <c r="F30" i="45"/>
  <c r="D125" i="45" s="1"/>
  <c r="I128" i="45"/>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I129" i="45"/>
  <c r="I130" i="45"/>
  <c r="E58" i="45"/>
  <c r="H124" i="45" s="1"/>
  <c r="F65" i="45"/>
  <c r="I125" i="45" s="1"/>
  <c r="H37" i="45"/>
  <c r="E127" i="45" s="1"/>
  <c r="H65" i="45"/>
  <c r="I127" i="45" s="1"/>
  <c r="G58" i="45"/>
  <c r="H126" i="45" s="1"/>
  <c r="G51" i="45"/>
  <c r="G126" i="45" s="1"/>
  <c r="G44" i="45"/>
  <c r="F126" i="45" s="1"/>
  <c r="G37" i="45"/>
  <c r="E126" i="45" s="1"/>
  <c r="H130" i="45"/>
  <c r="G130" i="45"/>
  <c r="F130" i="45"/>
  <c r="E130" i="45"/>
  <c r="H58" i="45"/>
  <c r="H127" i="45" s="1"/>
  <c r="H44" i="45"/>
  <c r="F127" i="45" s="1"/>
  <c r="H51" i="45"/>
  <c r="G127" i="45" s="1"/>
  <c r="E51" i="45"/>
  <c r="G124" i="45" s="1"/>
  <c r="E37" i="45"/>
  <c r="E124" i="45" s="1"/>
  <c r="E44" i="45"/>
  <c r="F124" i="45" s="1"/>
  <c r="H128" i="45"/>
  <c r="F128" i="45"/>
  <c r="E128" i="45"/>
  <c r="G128" i="45"/>
  <c r="F51" i="45"/>
  <c r="G125" i="45" s="1"/>
  <c r="F44" i="45"/>
  <c r="F125" i="45" s="1"/>
  <c r="F37" i="45"/>
  <c r="E125" i="45" s="1"/>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J1351" i="79" l="1"/>
  <c r="AF1686" i="79"/>
  <c r="AE1659" i="79"/>
  <c r="AE1686" i="79"/>
  <c r="AF1632" i="79"/>
  <c r="AE1632" i="79"/>
  <c r="AF1659" i="79"/>
  <c r="AE199" i="79"/>
  <c r="AE203" i="79"/>
  <c r="AN1686" i="79"/>
  <c r="AP1659" i="79"/>
  <c r="AR1632" i="79"/>
  <c r="AR1648" i="79" s="1"/>
  <c r="Q110" i="43" s="1"/>
  <c r="AO1659" i="79"/>
  <c r="AO1675" i="79" s="1"/>
  <c r="N114" i="43" s="1"/>
  <c r="AO1686" i="79"/>
  <c r="AO1702" i="79" s="1"/>
  <c r="N118" i="43" s="1"/>
  <c r="AQ1659" i="79"/>
  <c r="AQ1675" i="79" s="1"/>
  <c r="P114" i="43" s="1"/>
  <c r="AP1686" i="79"/>
  <c r="AP1702" i="79" s="1"/>
  <c r="O118" i="43" s="1"/>
  <c r="AR1659" i="79"/>
  <c r="AR1675" i="79" s="1"/>
  <c r="Q114" i="43" s="1"/>
  <c r="AL1632" i="79"/>
  <c r="AQ1632" i="79"/>
  <c r="AQ1686" i="79"/>
  <c r="AQ1702" i="79" s="1"/>
  <c r="P118" i="43" s="1"/>
  <c r="AM1632" i="79"/>
  <c r="AM1648" i="79" s="1"/>
  <c r="L110" i="43" s="1"/>
  <c r="AR1686" i="79"/>
  <c r="AR1702" i="79" s="1"/>
  <c r="Q118" i="43" s="1"/>
  <c r="AL1659" i="79"/>
  <c r="AL1675" i="79" s="1"/>
  <c r="K114" i="43" s="1"/>
  <c r="AN1632" i="79"/>
  <c r="AN1648" i="79" s="1"/>
  <c r="M110" i="43" s="1"/>
  <c r="AM1659" i="79"/>
  <c r="AM1675" i="79" s="1"/>
  <c r="L114" i="43" s="1"/>
  <c r="AO1632" i="79"/>
  <c r="AL1686" i="79"/>
  <c r="AN1659" i="79"/>
  <c r="AN1675" i="79" s="1"/>
  <c r="M114" i="43" s="1"/>
  <c r="AP1632" i="79"/>
  <c r="AP1648" i="79" s="1"/>
  <c r="O110" i="43" s="1"/>
  <c r="AM1686" i="79"/>
  <c r="AM1702" i="79" s="1"/>
  <c r="L118" i="43" s="1"/>
  <c r="AG1659" i="79"/>
  <c r="AG1675" i="79" s="1"/>
  <c r="F114" i="43" s="1"/>
  <c r="AK1659" i="79"/>
  <c r="AK1675" i="79" s="1"/>
  <c r="J114" i="43" s="1"/>
  <c r="AH1632" i="79"/>
  <c r="AH1648" i="79" s="1"/>
  <c r="G110" i="43" s="1"/>
  <c r="AI1686" i="79"/>
  <c r="AK1686" i="79"/>
  <c r="AJ1632" i="79"/>
  <c r="AJ1648" i="79" s="1"/>
  <c r="I110" i="43" s="1"/>
  <c r="AI1632" i="79"/>
  <c r="AI1648" i="79" s="1"/>
  <c r="H110" i="43" s="1"/>
  <c r="AK1632" i="79"/>
  <c r="AK1648" i="79" s="1"/>
  <c r="J110" i="43" s="1"/>
  <c r="AH1686" i="79"/>
  <c r="AH1702" i="79" s="1"/>
  <c r="G118" i="43" s="1"/>
  <c r="AG1686" i="79"/>
  <c r="AG1702" i="79" s="1"/>
  <c r="F118" i="43" s="1"/>
  <c r="AI1659" i="79"/>
  <c r="AI1675" i="79" s="1"/>
  <c r="H114" i="43" s="1"/>
  <c r="AJ1686" i="79"/>
  <c r="AG1632" i="79"/>
  <c r="AH1659" i="79"/>
  <c r="AH1675" i="79" s="1"/>
  <c r="G114" i="43" s="1"/>
  <c r="AJ1659" i="79"/>
  <c r="AJ1675" i="79" s="1"/>
  <c r="I114" i="43" s="1"/>
  <c r="AF388" i="79"/>
  <c r="AF394" i="79" s="1"/>
  <c r="AF578" i="79"/>
  <c r="AF582" i="79" s="1"/>
  <c r="AF198" i="79"/>
  <c r="AF200" i="79" s="1"/>
  <c r="AN130" i="46"/>
  <c r="AN404" i="46"/>
  <c r="AN540" i="46"/>
  <c r="AN268" i="46"/>
  <c r="AN269" i="46" s="1"/>
  <c r="AL1579" i="79"/>
  <c r="AL1595" i="79" s="1"/>
  <c r="K102" i="43" s="1"/>
  <c r="AJ1561" i="79"/>
  <c r="I89" i="43" s="1"/>
  <c r="AN1351" i="79"/>
  <c r="AN1366" i="79" s="1"/>
  <c r="M86" i="43" s="1"/>
  <c r="AP1579" i="79"/>
  <c r="AP1595" i="79" s="1"/>
  <c r="O102" i="43" s="1"/>
  <c r="AN1545" i="79"/>
  <c r="AN1561" i="79" s="1"/>
  <c r="M89" i="43" s="1"/>
  <c r="AO1351" i="79"/>
  <c r="AO1366" i="79" s="1"/>
  <c r="N86" i="43" s="1"/>
  <c r="AQ1648" i="79"/>
  <c r="P110" i="43" s="1"/>
  <c r="AR1545" i="79"/>
  <c r="AR1561" i="79" s="1"/>
  <c r="Q89" i="43" s="1"/>
  <c r="AJ1366" i="79"/>
  <c r="I86" i="43" s="1"/>
  <c r="AR1351" i="79"/>
  <c r="AR1366" i="79" s="1"/>
  <c r="Q86" i="43" s="1"/>
  <c r="AE1605" i="79"/>
  <c r="AE1621" i="79" s="1"/>
  <c r="AF1351" i="79"/>
  <c r="AF1366" i="79" s="1"/>
  <c r="E86" i="43" s="1"/>
  <c r="AH1579" i="79"/>
  <c r="AH1595" i="79" s="1"/>
  <c r="G102" i="43" s="1"/>
  <c r="AF1561" i="79"/>
  <c r="E89" i="43" s="1"/>
  <c r="AK1351" i="79"/>
  <c r="AK1366" i="79" s="1"/>
  <c r="J86" i="43" s="1"/>
  <c r="AG1351" i="79"/>
  <c r="AG1366" i="79" s="1"/>
  <c r="F86" i="43" s="1"/>
  <c r="AE1579" i="79"/>
  <c r="AE1595" i="79" s="1"/>
  <c r="AO1605" i="79"/>
  <c r="AO1621" i="79" s="1"/>
  <c r="N106" i="43" s="1"/>
  <c r="AG1561" i="79"/>
  <c r="F89" i="43" s="1"/>
  <c r="AF1675" i="79"/>
  <c r="E114" i="43" s="1"/>
  <c r="E115" i="43" s="1"/>
  <c r="AH1605" i="79"/>
  <c r="AH1621" i="79" s="1"/>
  <c r="G106" i="43"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E1702" i="79"/>
  <c r="AR1605" i="79"/>
  <c r="AR1621" i="79" s="1"/>
  <c r="Q106" i="43" s="1"/>
  <c r="AJ1702" i="79"/>
  <c r="I118" i="43" s="1"/>
  <c r="AP1351" i="79"/>
  <c r="AP1366" i="79" s="1"/>
  <c r="O86" i="43" s="1"/>
  <c r="AI1561" i="79"/>
  <c r="H89" i="43" s="1"/>
  <c r="AN1605" i="79"/>
  <c r="AN1621" i="79" s="1"/>
  <c r="M106" i="43" s="1"/>
  <c r="AE1675" i="79"/>
  <c r="AH1351" i="79"/>
  <c r="AH1366" i="79" s="1"/>
  <c r="G86" i="43" s="1"/>
  <c r="AK1561" i="79"/>
  <c r="J89" i="43" s="1"/>
  <c r="AK1702" i="79"/>
  <c r="J118"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I1702" i="79"/>
  <c r="H118" i="43" s="1"/>
  <c r="AF1605" i="79"/>
  <c r="AF1621" i="79" s="1"/>
  <c r="E106" i="43" s="1"/>
  <c r="E107" i="43" s="1"/>
  <c r="AG1579" i="79"/>
  <c r="AG1595" i="79" s="1"/>
  <c r="F102" i="43" s="1"/>
  <c r="AL1648" i="79"/>
  <c r="K110" i="43" s="1"/>
  <c r="AN1702" i="79"/>
  <c r="M118" i="43" s="1"/>
  <c r="AG1605" i="79"/>
  <c r="AG1621" i="79" s="1"/>
  <c r="F106" i="43" s="1"/>
  <c r="AL1351" i="79"/>
  <c r="AL1366" i="79" s="1"/>
  <c r="K86" i="43" s="1"/>
  <c r="AO1545" i="79"/>
  <c r="AO1561" i="79" s="1"/>
  <c r="N89" i="43" s="1"/>
  <c r="AP1605" i="79"/>
  <c r="AP1621" i="79" s="1"/>
  <c r="O106" i="43" s="1"/>
  <c r="AQ1351" i="79"/>
  <c r="AQ1366" i="79" s="1"/>
  <c r="P86" i="43" s="1"/>
  <c r="AI1579" i="79"/>
  <c r="AI1595" i="79" s="1"/>
  <c r="H102" i="43" s="1"/>
  <c r="AL1702" i="79"/>
  <c r="K118" i="43" s="1"/>
  <c r="AE1561" i="79"/>
  <c r="AF1579" i="79"/>
  <c r="AF1595" i="79" s="1"/>
  <c r="E102" i="43" s="1"/>
  <c r="E103" i="43" s="1"/>
  <c r="AG1648" i="79"/>
  <c r="F110" i="43" s="1"/>
  <c r="AJ1605" i="79"/>
  <c r="AJ1621" i="79" s="1"/>
  <c r="I106" i="43" s="1"/>
  <c r="AK1579" i="79"/>
  <c r="AK1595" i="79" s="1"/>
  <c r="J102" i="43" s="1"/>
  <c r="AK1605" i="79"/>
  <c r="AK1621" i="79" s="1"/>
  <c r="J106" i="43" s="1"/>
  <c r="AE1648" i="79"/>
  <c r="AE1351" i="79"/>
  <c r="AE1366" i="79" s="1"/>
  <c r="AH1561" i="79"/>
  <c r="G89" i="43" s="1"/>
  <c r="AM1579" i="79"/>
  <c r="AM1595" i="79" s="1"/>
  <c r="L102" i="43" s="1"/>
  <c r="AI1605" i="79"/>
  <c r="AI1621" i="79" s="1"/>
  <c r="H106" i="43" s="1"/>
  <c r="AJ1579" i="79"/>
  <c r="AJ1595" i="79" s="1"/>
  <c r="I102" i="43" s="1"/>
  <c r="AP1675" i="79"/>
  <c r="O114" i="43" s="1"/>
  <c r="AO1579" i="79"/>
  <c r="AO1595" i="79" s="1"/>
  <c r="N102" i="43" s="1"/>
  <c r="AF1702" i="79"/>
  <c r="E118" i="43" s="1"/>
  <c r="E119" i="43" s="1"/>
  <c r="AM130" i="46"/>
  <c r="AM404" i="46"/>
  <c r="AM540" i="46"/>
  <c r="AM268" i="46"/>
  <c r="AM269" i="46" s="1"/>
  <c r="AE576" i="79"/>
  <c r="AF576" i="79"/>
  <c r="AF386" i="79"/>
  <c r="AF196" i="79"/>
  <c r="AF1156" i="79"/>
  <c r="AE766" i="79"/>
  <c r="AE196" i="79"/>
  <c r="AF961" i="79"/>
  <c r="AE961" i="79"/>
  <c r="AE974" i="79" s="1"/>
  <c r="D80" i="43" s="1"/>
  <c r="AE1156" i="79"/>
  <c r="AE386" i="79"/>
  <c r="AF766" i="79"/>
  <c r="AN198" i="79"/>
  <c r="AL198" i="79"/>
  <c r="AR198" i="79"/>
  <c r="AP198" i="79"/>
  <c r="AM198" i="79"/>
  <c r="AQ198" i="79"/>
  <c r="AO198" i="79"/>
  <c r="AG198" i="79"/>
  <c r="AI198" i="79"/>
  <c r="AJ198" i="79"/>
  <c r="AJ203" i="79" s="1"/>
  <c r="AK198" i="79"/>
  <c r="AH198" i="79"/>
  <c r="AH203" i="79" s="1"/>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G204" i="79" l="1"/>
  <c r="AJ395" i="79"/>
  <c r="R118" i="43"/>
  <c r="D119" i="43"/>
  <c r="R106" i="43"/>
  <c r="D107" i="43"/>
  <c r="R110" i="43"/>
  <c r="D111" i="43"/>
  <c r="R114" i="43"/>
  <c r="D115" i="43"/>
  <c r="AQ271" i="46"/>
  <c r="H58" i="43" s="1"/>
  <c r="M35" i="47" s="1"/>
  <c r="AW271" i="46"/>
  <c r="N58" i="43" s="1"/>
  <c r="S3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AG1594" i="79"/>
  <c r="F101" i="43" s="1"/>
  <c r="F103" i="43" s="1"/>
  <c r="AM1365" i="79"/>
  <c r="L85" i="43" s="1"/>
  <c r="AL1560" i="79"/>
  <c r="K88" i="43" s="1"/>
  <c r="AQ1560" i="79"/>
  <c r="P88" i="43" s="1"/>
  <c r="AH1560" i="79"/>
  <c r="AJ1365" i="79"/>
  <c r="I85" i="43" s="1"/>
  <c r="AK1365" i="79"/>
  <c r="J85" i="43" s="1"/>
  <c r="AR1560" i="79"/>
  <c r="Q88" i="43" s="1"/>
  <c r="AQ1365" i="79"/>
  <c r="P85" i="43" s="1"/>
  <c r="AN1560" i="79"/>
  <c r="M88" i="43" s="1"/>
  <c r="AJ1560" i="79"/>
  <c r="AK1560" i="79"/>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Q19" i="47"/>
  <c r="Q24" i="47"/>
  <c r="AJ205" i="79"/>
  <c r="I68" i="43" s="1"/>
  <c r="AW545" i="46"/>
  <c r="N64" i="43" s="1"/>
  <c r="AV545" i="46"/>
  <c r="M64" i="43" s="1"/>
  <c r="Q26" i="47"/>
  <c r="AQ205" i="79"/>
  <c r="P68" i="43" s="1"/>
  <c r="AE966" i="79"/>
  <c r="AE973" i="79" s="1"/>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36" i="47"/>
  <c r="S35"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M37" i="47" l="1"/>
  <c r="S33" i="47"/>
  <c r="M32" i="47"/>
  <c r="S39" i="47"/>
  <c r="S40" i="47"/>
  <c r="S32" i="47"/>
  <c r="S38" i="47"/>
  <c r="S41" i="47"/>
  <c r="S37" i="47"/>
  <c r="S34" i="47"/>
  <c r="L36" i="47"/>
  <c r="Q41"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R80" i="43"/>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F67" i="43"/>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I70" i="43"/>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R973" i="79"/>
  <c r="L137" i="43"/>
  <c r="AG973" i="79"/>
  <c r="AO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13" i="43"/>
  <c r="F115" i="43" s="1"/>
  <c r="F121" i="43" s="1"/>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0" i="47" l="1"/>
  <c r="S173" i="47"/>
  <c r="S172" i="47"/>
  <c r="S191" i="47"/>
  <c r="S190" i="47"/>
  <c r="S168" i="47"/>
  <c r="L137" i="47"/>
  <c r="S186" i="47"/>
  <c r="T146" i="47"/>
  <c r="M141" i="47"/>
  <c r="S188" i="47"/>
  <c r="S187" i="47"/>
  <c r="S165" i="47"/>
  <c r="S183" i="47"/>
  <c r="S171" i="47"/>
  <c r="S166" i="47"/>
  <c r="S170" i="47"/>
  <c r="S176" i="47"/>
  <c r="S184" i="47"/>
  <c r="S143" i="47"/>
  <c r="S189" i="47"/>
  <c r="S167" i="47"/>
  <c r="S175" i="47"/>
  <c r="S169" i="47"/>
  <c r="S181" i="47"/>
  <c r="S174" i="47"/>
  <c r="S185" i="47"/>
  <c r="S182"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K174" i="47" s="1"/>
  <c r="AP1169" i="79"/>
  <c r="O82" i="43" s="1"/>
  <c r="T171" i="47" s="1"/>
  <c r="K142" i="47"/>
  <c r="K139" i="47"/>
  <c r="K144" i="47"/>
  <c r="K138" i="47"/>
  <c r="AE1169" i="79"/>
  <c r="D82" i="43" s="1"/>
  <c r="I189" i="47" s="1"/>
  <c r="E82" i="43"/>
  <c r="J165" i="47" s="1"/>
  <c r="AJ1169" i="79"/>
  <c r="I82" i="43" s="1"/>
  <c r="N189" i="47" s="1"/>
  <c r="S157" i="47"/>
  <c r="S152" i="47"/>
  <c r="AQ1169" i="79"/>
  <c r="P82" i="43" s="1"/>
  <c r="U184" i="47" s="1"/>
  <c r="AL1169" i="79"/>
  <c r="K82" i="43" s="1"/>
  <c r="P165" i="47" s="1"/>
  <c r="AK1169" i="79"/>
  <c r="J82" i="43" s="1"/>
  <c r="O188"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E33" i="43" s="1"/>
  <c r="T136" i="47"/>
  <c r="T143" i="47"/>
  <c r="T135" i="47"/>
  <c r="L139" i="47"/>
  <c r="L142" i="47"/>
  <c r="L136" i="47"/>
  <c r="AM1169" i="79"/>
  <c r="L82" i="43" s="1"/>
  <c r="Q185" i="47" s="1"/>
  <c r="T145" i="47"/>
  <c r="S158" i="47"/>
  <c r="L146" i="47"/>
  <c r="S151" i="47"/>
  <c r="T141" i="47"/>
  <c r="T139" i="47"/>
  <c r="S159" i="47"/>
  <c r="L145" i="47"/>
  <c r="O139" i="47"/>
  <c r="S155" i="47"/>
  <c r="S160" i="47"/>
  <c r="AR1169" i="79"/>
  <c r="Q82" i="43" s="1"/>
  <c r="V173" i="47" s="1"/>
  <c r="AN1169" i="79"/>
  <c r="M82" i="43" s="1"/>
  <c r="R187"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7"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187" i="47" l="1"/>
  <c r="N185" i="47"/>
  <c r="K185" i="47"/>
  <c r="I165" i="47"/>
  <c r="M172" i="47"/>
  <c r="N171" i="47"/>
  <c r="L165" i="47"/>
  <c r="N182" i="47"/>
  <c r="I182" i="47"/>
  <c r="N167" i="47"/>
  <c r="V165" i="47"/>
  <c r="U176" i="47"/>
  <c r="Q165" i="47"/>
  <c r="M175" i="47"/>
  <c r="V172" i="47"/>
  <c r="Q190" i="47"/>
  <c r="P176" i="47"/>
  <c r="M189" i="47"/>
  <c r="P173" i="47"/>
  <c r="Q181" i="47"/>
  <c r="T174" i="47"/>
  <c r="J180" i="47"/>
  <c r="I180" i="47"/>
  <c r="Q186" i="47"/>
  <c r="J169" i="47"/>
  <c r="R190" i="47"/>
  <c r="R175" i="47"/>
  <c r="O175" i="47"/>
  <c r="E43" i="43"/>
  <c r="V181" i="47"/>
  <c r="V191" i="47"/>
  <c r="V167" i="47"/>
  <c r="V182" i="47"/>
  <c r="V168" i="47"/>
  <c r="V170" i="47"/>
  <c r="V180" i="47"/>
  <c r="V187" i="47"/>
  <c r="E37" i="43"/>
  <c r="P180" i="47"/>
  <c r="P183" i="47"/>
  <c r="P174" i="47"/>
  <c r="M191" i="47"/>
  <c r="I183" i="47"/>
  <c r="Q188" i="47"/>
  <c r="K175" i="47"/>
  <c r="O187" i="47"/>
  <c r="U174" i="47"/>
  <c r="M185" i="47"/>
  <c r="N184" i="47"/>
  <c r="U171" i="47"/>
  <c r="P170" i="47"/>
  <c r="K172" i="47"/>
  <c r="R184" i="47"/>
  <c r="M168" i="47"/>
  <c r="J189" i="47"/>
  <c r="K183" i="47"/>
  <c r="V188" i="47"/>
  <c r="R181" i="47"/>
  <c r="K180" i="47"/>
  <c r="K167" i="47"/>
  <c r="U182" i="47"/>
  <c r="V186" i="47"/>
  <c r="K189" i="47"/>
  <c r="T183" i="47"/>
  <c r="L183" i="47"/>
  <c r="Q184" i="47"/>
  <c r="J170" i="47"/>
  <c r="O184" i="47"/>
  <c r="O180" i="47"/>
  <c r="P169" i="47"/>
  <c r="N170" i="47"/>
  <c r="M167" i="47"/>
  <c r="O185" i="47"/>
  <c r="L168" i="47"/>
  <c r="T189" i="47"/>
  <c r="R166" i="47"/>
  <c r="E42" i="43"/>
  <c r="U187" i="47"/>
  <c r="U172" i="47"/>
  <c r="U166" i="47"/>
  <c r="U167" i="47"/>
  <c r="O165" i="47"/>
  <c r="U183" i="47"/>
  <c r="P172" i="47"/>
  <c r="I168" i="47"/>
  <c r="K187" i="47"/>
  <c r="V183" i="47"/>
  <c r="T180" i="47"/>
  <c r="R182" i="47"/>
  <c r="T188" i="47"/>
  <c r="V184" i="47"/>
  <c r="L186" i="47"/>
  <c r="P175" i="47"/>
  <c r="K188" i="47"/>
  <c r="P189" i="47"/>
  <c r="V166" i="47"/>
  <c r="U165" i="47"/>
  <c r="O186" i="47"/>
  <c r="J173" i="47"/>
  <c r="O181" i="47"/>
  <c r="O166" i="47"/>
  <c r="P171" i="47"/>
  <c r="O182" i="47"/>
  <c r="Q175" i="47"/>
  <c r="N190" i="47"/>
  <c r="L170" i="47"/>
  <c r="R170" i="47"/>
  <c r="R171" i="47"/>
  <c r="V190" i="47"/>
  <c r="R174" i="47"/>
  <c r="L171" i="47"/>
  <c r="O190" i="47"/>
  <c r="O168" i="47"/>
  <c r="N183" i="47"/>
  <c r="Q167" i="47"/>
  <c r="M170" i="47"/>
  <c r="K168" i="47"/>
  <c r="I191" i="47"/>
  <c r="T181" i="47"/>
  <c r="Q182" i="47"/>
  <c r="N175" i="47"/>
  <c r="V185" i="47"/>
  <c r="N176" i="47"/>
  <c r="N169" i="47"/>
  <c r="K186" i="47"/>
  <c r="P191" i="47"/>
  <c r="L182" i="47"/>
  <c r="U168" i="47"/>
  <c r="U181" i="47"/>
  <c r="M174" i="47"/>
  <c r="P190" i="47"/>
  <c r="U175" i="47"/>
  <c r="M169" i="47"/>
  <c r="K170" i="47"/>
  <c r="M182" i="47"/>
  <c r="I169" i="47"/>
  <c r="U190" i="47"/>
  <c r="K173" i="47"/>
  <c r="M180" i="47"/>
  <c r="J167" i="47"/>
  <c r="I187" i="47"/>
  <c r="L190" i="47"/>
  <c r="J174" i="47"/>
  <c r="L173" i="47"/>
  <c r="Q172" i="47"/>
  <c r="E39" i="43"/>
  <c r="R167" i="47"/>
  <c r="R186" i="47"/>
  <c r="R176" i="47"/>
  <c r="R172" i="47"/>
  <c r="E41" i="43"/>
  <c r="T168" i="47"/>
  <c r="T169" i="47"/>
  <c r="T184" i="47"/>
  <c r="I190" i="47"/>
  <c r="I185" i="47"/>
  <c r="M188" i="47"/>
  <c r="N173" i="47"/>
  <c r="K181" i="47"/>
  <c r="Q171" i="47"/>
  <c r="T187" i="47"/>
  <c r="Q180" i="47"/>
  <c r="Q169" i="47"/>
  <c r="R165" i="47"/>
  <c r="V175" i="47"/>
  <c r="N187" i="47"/>
  <c r="P167" i="47"/>
  <c r="N188" i="47"/>
  <c r="L176" i="47"/>
  <c r="K184" i="47"/>
  <c r="T167" i="47"/>
  <c r="I173" i="47"/>
  <c r="R173" i="47"/>
  <c r="L174" i="47"/>
  <c r="T176" i="47"/>
  <c r="T186" i="47"/>
  <c r="M166" i="47"/>
  <c r="U180" i="47"/>
  <c r="V171" i="47"/>
  <c r="J190" i="47"/>
  <c r="O167" i="47"/>
  <c r="T190" i="47"/>
  <c r="M181" i="47"/>
  <c r="J172" i="47"/>
  <c r="O170" i="47"/>
  <c r="P184" i="47"/>
  <c r="L169" i="47"/>
  <c r="E38" i="43"/>
  <c r="Q176" i="47"/>
  <c r="Q168" i="47"/>
  <c r="Q170" i="47"/>
  <c r="Q183" i="47"/>
  <c r="E35" i="43"/>
  <c r="N165" i="47"/>
  <c r="N172" i="47"/>
  <c r="E32" i="43"/>
  <c r="K191" i="47"/>
  <c r="K169" i="47"/>
  <c r="K166" i="47"/>
  <c r="Q187" i="47"/>
  <c r="U188" i="47"/>
  <c r="L184" i="47"/>
  <c r="I184" i="47"/>
  <c r="L181" i="47"/>
  <c r="Q189" i="47"/>
  <c r="L189" i="47"/>
  <c r="R189" i="47"/>
  <c r="I186" i="47"/>
  <c r="I170" i="47"/>
  <c r="R168" i="47"/>
  <c r="L167" i="47"/>
  <c r="U189" i="47"/>
  <c r="L188" i="47"/>
  <c r="U185" i="47"/>
  <c r="P185" i="47"/>
  <c r="Q191" i="47"/>
  <c r="I188" i="47"/>
  <c r="P186" i="47"/>
  <c r="O189" i="47"/>
  <c r="T166" i="47"/>
  <c r="M176" i="47"/>
  <c r="N168" i="47"/>
  <c r="O173" i="47"/>
  <c r="V176" i="47"/>
  <c r="T172" i="47"/>
  <c r="M173" i="47"/>
  <c r="N166" i="47"/>
  <c r="N174" i="47"/>
  <c r="V189" i="47"/>
  <c r="I181" i="47"/>
  <c r="T175" i="47"/>
  <c r="P181" i="47"/>
  <c r="E31" i="43"/>
  <c r="J191" i="47"/>
  <c r="J176" i="47"/>
  <c r="J188" i="47"/>
  <c r="K182" i="47"/>
  <c r="M186" i="47"/>
  <c r="K171" i="47"/>
  <c r="J187" i="47"/>
  <c r="M165" i="47"/>
  <c r="R188" i="47"/>
  <c r="R180" i="47"/>
  <c r="N181" i="47"/>
  <c r="J185" i="47"/>
  <c r="T185" i="47"/>
  <c r="Q173" i="47"/>
  <c r="N180" i="47"/>
  <c r="P187" i="47"/>
  <c r="L166" i="47"/>
  <c r="J184" i="47"/>
  <c r="T170" i="47"/>
  <c r="I175" i="47"/>
  <c r="U186" i="47"/>
  <c r="U191" i="47"/>
  <c r="O172" i="47"/>
  <c r="N186" i="47"/>
  <c r="J181" i="47"/>
  <c r="V174" i="47"/>
  <c r="J166" i="47"/>
  <c r="J171" i="47"/>
  <c r="Q166" i="47"/>
  <c r="J168" i="47"/>
  <c r="J186" i="47"/>
  <c r="U170" i="47"/>
  <c r="E36" i="43"/>
  <c r="O191" i="47"/>
  <c r="O171" i="47"/>
  <c r="E34" i="43"/>
  <c r="M190" i="47"/>
  <c r="M184" i="47"/>
  <c r="E30" i="43"/>
  <c r="I176" i="47"/>
  <c r="I166" i="47"/>
  <c r="I174" i="47"/>
  <c r="I172" i="47"/>
  <c r="K176" i="47"/>
  <c r="R183" i="47"/>
  <c r="U169" i="47"/>
  <c r="M171" i="47"/>
  <c r="K165" i="47"/>
  <c r="T182" i="47"/>
  <c r="R185" i="47"/>
  <c r="R169" i="47"/>
  <c r="N191" i="47"/>
  <c r="M183" i="47"/>
  <c r="P182" i="47"/>
  <c r="L185" i="47"/>
  <c r="P188" i="47"/>
  <c r="L172" i="47"/>
  <c r="K190" i="47"/>
  <c r="L180" i="47"/>
  <c r="O174" i="47"/>
  <c r="T165" i="47"/>
  <c r="J183" i="47"/>
  <c r="L191" i="47"/>
  <c r="Q174" i="47"/>
  <c r="J182" i="47"/>
  <c r="R191" i="47"/>
  <c r="T191" i="47"/>
  <c r="P168" i="47"/>
  <c r="J175" i="47"/>
  <c r="O169" i="47"/>
  <c r="U173" i="47"/>
  <c r="O183" i="47"/>
  <c r="P166" i="47"/>
  <c r="I171" i="47"/>
  <c r="O176" i="47"/>
  <c r="T173" i="47"/>
  <c r="L175" i="47"/>
  <c r="I167" i="47"/>
  <c r="V169"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1" i="43" l="1"/>
  <c r="W165" i="47"/>
  <c r="E44"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5"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 r="BE130" i="68" l="1"/>
  <c r="BB132" i="68" l="1"/>
  <c r="S132" i="68"/>
  <c r="BA132" i="68"/>
  <c r="BF132" i="68"/>
  <c r="AA132" i="68"/>
  <c r="X132" i="68"/>
  <c r="Y132" i="68"/>
  <c r="BC132" i="68"/>
  <c r="AX132" i="68"/>
  <c r="W132" i="68"/>
  <c r="AY132" i="68"/>
  <c r="Z132" i="68"/>
  <c r="BD132" i="68"/>
  <c r="BE132" i="68"/>
  <c r="T132" i="68"/>
  <c r="V132" i="68"/>
  <c r="AZ132" i="68"/>
  <c r="U132" i="68"/>
  <c r="Y130" i="68"/>
  <c r="BC130" i="68"/>
  <c r="S130" i="68"/>
  <c r="R130" i="68"/>
  <c r="Z130" i="68"/>
  <c r="X130" i="68"/>
  <c r="AX130" i="68"/>
  <c r="BA130" i="68"/>
  <c r="AW130" i="68"/>
  <c r="BB130" i="68"/>
  <c r="V130" i="68"/>
  <c r="AZ130" i="68"/>
  <c r="BD130" i="68"/>
  <c r="T130" i="68"/>
  <c r="W130" i="68"/>
  <c r="U130" i="68"/>
  <c r="AY130" i="68"/>
  <c r="R132" i="68" l="1"/>
  <c r="Q130" i="68"/>
  <c r="AU128" i="68"/>
  <c r="AW132" i="68" l="1"/>
  <c r="AV130"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Janice Robertson</author>
    <author>tc={C8A9BBA0-5A16-4324-A10F-E769F0477930}</author>
    <author>tc={7F5558D2-4B38-40D9-B788-31FAB7969960}</author>
    <author>tc={74C0613D-3994-420A-AE69-9213A529512C}</author>
    <author>tc={E6C0F752-21CD-4DF5-9AFD-E3D7079A1E4F}</author>
    <author>tc={4E1EA4AF-165B-4550-A748-3F551044FDE4}</author>
    <author>tc={ACEE9F90-2879-49C5-8FAD-CDDB3A780641}</author>
  </authors>
  <commentList>
    <comment ref="E678" authorId="0" shapeId="0" xr:uid="{322EC442-2120-4ABE-9DBC-F8B114E10168}">
      <text>
        <r>
          <rPr>
            <b/>
            <sz val="9"/>
            <color indexed="81"/>
            <rFont val="Tahoma"/>
            <family val="2"/>
          </rPr>
          <t>Janice Robertson:</t>
        </r>
        <r>
          <rPr>
            <sz val="9"/>
            <color indexed="81"/>
            <rFont val="Tahoma"/>
            <family val="2"/>
          </rPr>
          <t xml:space="preserve">
all based on 2017 actual persistenace % 
</t>
        </r>
      </text>
    </comment>
    <comment ref="R691" authorId="1" shapeId="0" xr:uid="{C8A9BBA0-5A16-4324-A10F-E769F0477930}">
      <text>
        <t>[Threaded comment]
Your version of Excel allows you to read this threaded comment; however, any edits to it will get removed if the file is opened in a newer version of Excel. Learn more: https://go.microsoft.com/fwlink/?linkid=870924
Comment:
    Same ratio kw to kWh as previous year</t>
      </text>
    </comment>
    <comment ref="AF691" authorId="2" shapeId="0" xr:uid="{7F5558D2-4B38-40D9-B788-31FAB7969960}">
      <text>
        <t>[Threaded comment]
Your version of Excel allows you to read this threaded comment; however, any edits to it will get removed if the file is opened in a newer version of Excel. Learn more: https://go.microsoft.com/fwlink/?linkid=870924
Comment:
    By customer project list
Reply:
    Copy of Retrofit Tracking 2018</t>
      </text>
    </comment>
    <comment ref="R694" authorId="3" shapeId="0" xr:uid="{74C0613D-3994-420A-AE69-9213A529512C}">
      <text>
        <t>[Threaded comment]
Your version of Excel allows you to read this threaded comment; however, any edits to it will get removed if the file is opened in a newer version of Excel. Learn more: https://go.microsoft.com/fwlink/?linkid=870924
Comment:
    SAME RATIO AS PRIOR YEAR</t>
      </text>
    </comment>
    <comment ref="D881" authorId="4" shapeId="0" xr:uid="{E6C0F752-21CD-4DF5-9AFD-E3D7079A1E4F}">
      <text>
        <t>[Threaded comment]
Your version of Excel allows you to read this threaded comment; however, any edits to it will get removed if the file is opened in a newer version of Excel. Learn more: https://go.microsoft.com/fwlink/?linkid=870924
Comment:
    Reported results applications</t>
      </text>
    </comment>
    <comment ref="E881" authorId="0" shapeId="0" xr:uid="{4998EBAF-51C5-42A9-87FF-6A39102D94CC}">
      <text>
        <r>
          <rPr>
            <b/>
            <sz val="9"/>
            <color indexed="81"/>
            <rFont val="Tahoma"/>
            <family val="2"/>
          </rPr>
          <t>Janice Robertson:</t>
        </r>
        <r>
          <rPr>
            <sz val="9"/>
            <color indexed="81"/>
            <rFont val="Tahoma"/>
            <family val="2"/>
          </rPr>
          <t xml:space="preserve">
=+(E691/D691)*$D$881 based on 2018
</t>
        </r>
      </text>
    </comment>
    <comment ref="AF881" authorId="5" shapeId="0" xr:uid="{4E1EA4AF-165B-4550-A748-3F551044FDE4}">
      <text>
        <t xml:space="preserve">[Threaded comment]
Your version of Excel allows you to read this threaded comment; however, any edits to it will get removed if the file is opened in a newer version of Excel. Learn more: https://go.microsoft.com/fwlink/?linkid=870924
Comment:
    Split by class 
</t>
      </text>
    </comment>
    <comment ref="D884" authorId="6" shapeId="0" xr:uid="{ACEE9F90-2879-49C5-8FAD-CDDB3A780641}">
      <text>
        <t>[Threaded comment]
Your version of Excel allows you to read this threaded comment; however, any edits to it will get removed if the file is opened in a newer version of Excel. Learn more: https://go.microsoft.com/fwlink/?linkid=870924
Comment:
    REPORTED Results Applications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<sst xmlns="http://schemas.openxmlformats.org/spreadsheetml/2006/main" count="4185" uniqueCount="1055">
  <si>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</si>
  <si>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</si>
  <si>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</si>
  <si>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</si>
  <si>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</si>
  <si>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</si>
  <si>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</si>
  <si>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</si>
  <si>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</si>
  <si>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</si>
  <si>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</si>
  <si>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</si>
  <si>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</si>
  <si>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</si>
  <si>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</si>
  <si>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</si>
  <si>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</si>
  <si>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</si>
  <si>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</si>
  <si>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</si>
  <si>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</si>
  <si>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</si>
  <si>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</si>
  <si>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</si>
  <si>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</si>
  <si>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</si>
  <si>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</si>
  <si>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</si>
  <si>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</si>
  <si>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</si>
  <si>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</si>
  <si>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</si>
  <si>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</si>
  <si>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</si>
  <si>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</si>
  <si>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</si>
  <si>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</si>
  <si>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</si>
  <si>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</si>
  <si>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</si>
  <si>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</si>
  <si>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</si>
  <si>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</si>
  <si>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</si>
  <si>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</si>
  <si>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</si>
  <si>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</si>
  <si>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</si>
  <si>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</si>
  <si>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</si>
  <si>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</si>
  <si>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</si>
  <si>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</si>
  <si>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</si>
  <si>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</si>
  <si>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</si>
  <si>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</si>
  <si>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</si>
  <si>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</si>
  <si>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</si>
  <si>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</si>
  <si>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</si>
  <si>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</si>
  <si>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</si>
  <si>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</si>
  <si>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</si>
  <si>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</si>
  <si>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</si>
  <si>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</si>
  <si>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</si>
  <si>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</si>
  <si>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</si>
  <si>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</si>
  <si>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</si>
  <si>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</si>
  <si>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</si>
  <si>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</si>
  <si>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</si>
  <si>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</si>
  <si>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</si>
  <si>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</si>
  <si>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</si>
  <si>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</si>
  <si>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</si>
  <si>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</si>
  <si>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</si>
  <si>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</si>
  <si>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</si>
  <si>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</si>
  <si>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</si>
  <si>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</si>
  <si>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</si>
  <si>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</si>
  <si>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</si>
  <si>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</si>
  <si>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</si>
  <si>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</si>
  <si>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</si>
  <si>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</si>
  <si>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</si>
  <si>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</si>
  <si>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</si>
  <si>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</si>
  <si>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</si>
  <si>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</si>
  <si>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</si>
  <si>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</si>
  <si>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</si>
  <si>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</si>
  <si>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</si>
  <si>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</si>
  <si>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</si>
  <si>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</si>
  <si>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</si>
  <si>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</si>
  <si>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</si>
  <si>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</si>
  <si>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</si>
  <si>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</si>
  <si>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</si>
  <si>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</si>
  <si>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</si>
  <si>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</si>
  <si>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</si>
  <si>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</si>
  <si>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</si>
  <si>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</si>
  <si>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</si>
  <si>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</si>
  <si>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</si>
  <si>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</si>
  <si>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</si>
  <si>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</si>
  <si>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</si>
  <si>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</si>
  <si>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</si>
  <si>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</si>
  <si>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</si>
  <si>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</si>
  <si>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</si>
  <si>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</si>
  <si>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</si>
  <si>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</si>
  <si>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</si>
  <si>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</si>
  <si>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</si>
  <si>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</si>
  <si>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</si>
  <si>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</si>
  <si>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</si>
  <si>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</si>
  <si>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</si>
  <si>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</si>
  <si>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</si>
  <si>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</si>
  <si>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</si>
  <si>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</si>
  <si>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</si>
  <si>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</si>
  <si>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</si>
  <si>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</si>
  <si>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</si>
  <si>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</si>
  <si>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</si>
  <si>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</si>
  <si>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</si>
  <si>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</si>
  <si>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</si>
  <si>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</si>
  <si>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</si>
  <si>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</si>
  <si>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</si>
  <si>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</si>
  <si>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</si>
  <si>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</si>
  <si>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</si>
  <si>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</si>
  <si>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</si>
  <si>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</si>
  <si>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</si>
  <si>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</si>
  <si>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</si>
  <si>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</si>
  <si>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</si>
  <si>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</si>
  <si>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</si>
  <si>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</si>
  <si>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</si>
  <si>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</si>
  <si>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</si>
  <si>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</si>
  <si>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</si>
  <si>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</si>
  <si>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</si>
  <si>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</si>
  <si>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</si>
  <si>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</si>
  <si>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</si>
  <si>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</si>
  <si>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</si>
  <si>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</si>
  <si>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</si>
  <si>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</si>
  <si>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</si>
  <si>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</si>
  <si>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</si>
  <si>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</si>
  <si>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</si>
  <si>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</si>
  <si>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</si>
  <si>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</si>
  <si>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</si>
  <si>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</si>
  <si>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</si>
  <si>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</si>
  <si>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</si>
  <si>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</si>
  <si>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</si>
  <si>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</si>
  <si>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</si>
  <si>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</si>
  <si>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</si>
  <si>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</si>
  <si>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</si>
  <si>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</si>
  <si>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</si>
  <si>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</si>
  <si>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</si>
  <si>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</si>
  <si>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</si>
  <si>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</si>
  <si>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</si>
  <si>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</si>
  <si>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</si>
  <si>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</si>
  <si>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</si>
  <si>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</si>
  <si>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</si>
  <si>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</si>
  <si>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</si>
  <si>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</si>
  <si>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</si>
  <si>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</si>
  <si>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</si>
  <si>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</si>
  <si>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</si>
  <si>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</si>
  <si>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</si>
  <si>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</si>
  <si>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</si>
  <si>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</si>
  <si>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</si>
  <si>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</si>
  <si>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</si>
  <si>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</si>
  <si>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</si>
  <si>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</si>
  <si>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</si>
  <si>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</si>
  <si>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</si>
  <si>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</si>
  <si>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</si>
  <si>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</si>
  <si>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</si>
  <si>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</si>
  <si>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</si>
  <si>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</si>
  <si>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</si>
  <si>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</si>
  <si>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</si>
  <si>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</si>
  <si>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</si>
  <si>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</si>
  <si>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</si>
  <si>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</si>
  <si>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</si>
  <si>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</si>
  <si>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</si>
  <si>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</si>
  <si>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</si>
  <si>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</si>
  <si>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</si>
  <si>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</si>
  <si>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</si>
  <si>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</si>
  <si>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</si>
  <si>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</si>
  <si>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</si>
  <si>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</si>
  <si>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</si>
  <si>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</si>
  <si>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</si>
  <si>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</si>
  <si>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</si>
  <si>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</si>
  <si>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</si>
  <si>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</si>
  <si>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</si>
  <si>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</si>
  <si>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</si>
  <si>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</si>
  <si>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</si>
  <si>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</si>
  <si>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</si>
  <si>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</si>
  <si>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</si>
  <si>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</si>
  <si>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</si>
  <si>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</si>
  <si>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</si>
  <si>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</si>
  <si>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</si>
  <si>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</si>
  <si>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</si>
  <si>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</si>
  <si>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</si>
  <si>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</si>
  <si>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</si>
  <si>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</si>
  <si>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</si>
  <si>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</si>
  <si>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</si>
  <si>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</si>
  <si>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</si>
  <si>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</si>
  <si>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</si>
  <si>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</si>
  <si>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</si>
  <si>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</si>
  <si>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</si>
  <si>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</si>
  <si>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</si>
  <si>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</si>
  <si>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</si>
  <si>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</si>
  <si>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</si>
  <si>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</si>
  <si>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</si>
  <si>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</si>
  <si>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</si>
  <si>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</si>
  <si>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</si>
  <si>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</si>
  <si>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</si>
  <si>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</si>
  <si>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</si>
  <si>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</si>
  <si>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</si>
  <si>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</si>
  <si>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</si>
  <si>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</si>
  <si>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</si>
  <si>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</si>
  <si>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</si>
  <si>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</si>
  <si>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</si>
  <si>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</si>
  <si>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</si>
  <si>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</si>
  <si>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</si>
  <si>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</si>
  <si>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</si>
  <si>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</si>
  <si>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</si>
  <si>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</si>
  <si>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</si>
  <si>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</si>
  <si>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</si>
  <si>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</si>
  <si>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</si>
  <si>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</si>
  <si>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</si>
  <si>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</si>
  <si>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</si>
  <si>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</si>
  <si>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</si>
  <si>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</si>
  <si>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</si>
  <si>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</si>
  <si>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</si>
  <si>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</si>
  <si>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</si>
  <si>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</si>
  <si>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</si>
  <si>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</si>
  <si>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</si>
  <si>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</si>
  <si>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</si>
  <si>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</si>
  <si>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</si>
  <si>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</si>
  <si>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</si>
  <si>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</si>
  <si>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</si>
  <si>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</si>
  <si>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</si>
  <si>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</si>
  <si>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</si>
  <si>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</si>
  <si>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</si>
  <si>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</si>
  <si>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</si>
  <si>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</si>
  <si>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</si>
  <si>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</si>
  <si>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</si>
  <si>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</si>
  <si>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</si>
  <si>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</si>
  <si>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</si>
  <si>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</si>
  <si>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</si>
  <si>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</si>
  <si>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</si>
  <si>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</si>
  <si>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</si>
  <si>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</si>
  <si>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</si>
  <si>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</si>
  <si>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</si>
  <si>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</si>
  <si>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</si>
  <si>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</si>
  <si>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</si>
  <si>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</si>
  <si>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</si>
  <si>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</si>
  <si>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</si>
  <si>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</si>
  <si>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</si>
  <si>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</si>
  <si>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</si>
  <si>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</si>
  <si>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</si>
  <si>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</si>
  <si>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</si>
  <si>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</si>
  <si>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</si>
  <si>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</si>
  <si>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</si>
  <si>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</si>
  <si>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</si>
  <si>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</si>
  <si>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</si>
  <si>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</si>
  <si>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</si>
  <si>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</si>
  <si>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</si>
  <si>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</si>
  <si>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</si>
  <si>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</si>
  <si>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</si>
  <si>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</si>
  <si>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</si>
  <si>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</si>
  <si>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</si>
  <si>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</si>
  <si>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</si>
  <si>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</si>
  <si>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</si>
  <si>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</si>
  <si>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</si>
  <si>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</si>
  <si>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</si>
  <si>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</si>
  <si>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</si>
  <si>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</si>
  <si>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</si>
  <si>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</si>
  <si>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</si>
  <si>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</si>
  <si>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</si>
  <si>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</si>
  <si>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</si>
  <si>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</si>
  <si>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</si>
  <si>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</si>
  <si>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</si>
  <si>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</si>
  <si>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</si>
  <si>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</si>
  <si>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</si>
  <si>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</si>
  <si>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</si>
  <si>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</si>
  <si>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</si>
  <si>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</si>
  <si>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</si>
  <si>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</si>
  <si>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</si>
  <si>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</si>
  <si>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</si>
  <si>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</si>
  <si>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</si>
  <si>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</si>
  <si>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</si>
  <si>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</si>
  <si>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</si>
  <si>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</si>
  <si>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</si>
  <si>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</si>
  <si>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</si>
  <si>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</si>
  <si>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</si>
  <si>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</si>
  <si>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</si>
  <si>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</si>
  <si>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</si>
  <si>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</si>
  <si>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</si>
  <si>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</si>
  <si>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</si>
  <si>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</si>
  <si>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</si>
  <si>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</si>
  <si>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</si>
  <si>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</si>
  <si>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</si>
  <si>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</si>
  <si>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</si>
  <si>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</si>
  <si>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</si>
  <si>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</si>
  <si>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</si>
  <si>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</si>
  <si>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</si>
  <si>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</si>
  <si>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</si>
  <si>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</si>
  <si>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</si>
  <si>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</si>
  <si>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</si>
  <si>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</si>
  <si>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</si>
  <si>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</si>
  <si>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</si>
  <si>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</si>
  <si>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</si>
  <si>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</si>
  <si>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</si>
  <si>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</si>
  <si>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</si>
  <si>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</si>
  <si>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</si>
  <si>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</si>
  <si>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</si>
  <si>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</si>
  <si>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</si>
  <si>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</si>
  <si>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</si>
  <si>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</si>
  <si>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</si>
  <si>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</si>
  <si>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</si>
  <si>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</si>
  <si>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</si>
  <si>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</si>
  <si>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</si>
  <si>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</si>
  <si>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</si>
  <si>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</si>
  <si>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</si>
  <si>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</si>
  <si>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</si>
  <si>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</si>
  <si>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</si>
  <si>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</si>
  <si>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</si>
  <si>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</si>
  <si>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</si>
  <si>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</si>
  <si>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</si>
  <si>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</si>
  <si>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</si>
  <si>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</si>
  <si>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</si>
  <si>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</si>
  <si>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</si>
  <si>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</si>
  <si>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</si>
  <si>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</si>
  <si>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</si>
  <si>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</si>
  <si>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</si>
  <si>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</si>
  <si>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</si>
  <si>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</si>
  <si>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</si>
  <si>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</si>
  <si>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</si>
  <si>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</si>
  <si>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</si>
  <si>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</si>
  <si>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</si>
  <si>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</si>
  <si>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</si>
  <si>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</si>
  <si>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</si>
  <si>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</si>
  <si>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</si>
  <si>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</si>
  <si>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</si>
  <si>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</si>
  <si>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</si>
  <si>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</si>
  <si>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</si>
  <si>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</si>
  <si>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</si>
  <si>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</si>
  <si>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</si>
  <si>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</si>
  <si>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</si>
  <si>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</si>
  <si>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</si>
  <si>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</si>
  <si>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</si>
  <si>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</si>
  <si>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</si>
  <si>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</si>
  <si>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</si>
  <si>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</si>
  <si>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</si>
  <si>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</si>
  <si>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</si>
  <si>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</si>
  <si>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</si>
  <si>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</si>
  <si>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</si>
  <si>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</si>
  <si>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</si>
  <si>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</si>
  <si>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</si>
  <si>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</si>
  <si>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</si>
  <si>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</si>
  <si>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</si>
  <si>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</si>
  <si>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</si>
  <si>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</si>
  <si>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</si>
  <si>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</si>
  <si>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</si>
  <si>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</si>
  <si>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</si>
  <si>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</si>
  <si>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</si>
  <si>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</si>
  <si>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</si>
  <si>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</si>
  <si>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</si>
  <si>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</si>
  <si>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</si>
  <si>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</si>
  <si>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</si>
  <si>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</si>
  <si>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</si>
  <si>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</si>
  <si>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</si>
  <si>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</si>
  <si>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</si>
  <si>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</si>
  <si>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</si>
  <si>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</si>
  <si>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</si>
  <si>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</si>
  <si>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</si>
  <si>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</si>
  <si>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</si>
  <si>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</si>
  <si>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</si>
  <si>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</si>
  <si>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</si>
  <si>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</si>
  <si>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</si>
  <si>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</si>
  <si>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</si>
  <si>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</si>
  <si>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</si>
  <si>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</si>
  <si>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</si>
  <si>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</si>
  <si>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</si>
  <si>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</si>
  <si>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</si>
  <si>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</si>
  <si>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</si>
  <si>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</si>
  <si>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</si>
  <si>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</si>
  <si>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</si>
  <si>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</si>
  <si>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</si>
  <si>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</si>
  <si>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</si>
  <si>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</si>
  <si>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</si>
  <si>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</si>
  <si>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</si>
  <si>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</si>
  <si>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</si>
  <si>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</si>
  <si>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</si>
  <si>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</si>
  <si>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</si>
  <si>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</si>
  <si>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</si>
  <si>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</si>
  <si>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</si>
  <si>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</si>
  <si>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</si>
  <si>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</si>
  <si>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</si>
  <si>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</si>
  <si>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</si>
  <si>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</si>
  <si>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</si>
  <si>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</si>
  <si>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</si>
  <si>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</si>
  <si>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</si>
  <si>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</si>
  <si>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</si>
  <si>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</si>
  <si>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</si>
  <si>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</si>
  <si>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</si>
  <si>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</si>
  <si>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</si>
  <si>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</si>
  <si>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</si>
  <si>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</si>
  <si>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</si>
  <si>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</si>
  <si>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</si>
  <si>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</si>
  <si>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</si>
  <si>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</si>
  <si>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</si>
  <si>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</si>
  <si>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</si>
  <si>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</si>
  <si>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</si>
  <si>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</si>
  <si>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</si>
  <si>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</si>
  <si>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</si>
  <si>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</si>
  <si>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</si>
  <si>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</si>
  <si>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</si>
  <si>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</si>
  <si>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</si>
  <si>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</si>
  <si>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</si>
  <si>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</si>
  <si>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</si>
  <si>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</si>
  <si>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</si>
  <si>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</si>
  <si>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</si>
  <si>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</si>
  <si>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</si>
  <si>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</si>
  <si>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</si>
  <si>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</si>
  <si>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</si>
  <si>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</si>
  <si>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</si>
  <si>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</si>
  <si>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</si>
  <si>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</si>
  <si>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</si>
  <si>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</si>
  <si>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</si>
  <si>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</si>
  <si>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</si>
  <si>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</si>
  <si>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</si>
  <si>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</si>
  <si>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</si>
  <si>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</si>
  <si>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</si>
  <si>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</si>
  <si>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</si>
  <si>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</si>
  <si>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</si>
  <si>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</si>
  <si>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</si>
  <si>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</si>
  <si>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</si>
  <si>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</si>
  <si>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</si>
  <si>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</si>
  <si>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</si>
  <si>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</si>
  <si>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</si>
  <si>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</si>
  <si>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</si>
  <si>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</si>
  <si>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</si>
  <si>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</si>
  <si>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</si>
  <si>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</si>
  <si>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</si>
  <si>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</si>
  <si>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</si>
  <si>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</si>
  <si>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</si>
  <si>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</si>
  <si>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</si>
  <si>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</si>
  <si>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</si>
  <si>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</si>
  <si>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</si>
  <si>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</si>
  <si>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</si>
  <si>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</si>
  <si>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</si>
  <si>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</si>
  <si>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</si>
  <si>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</si>
  <si>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</si>
  <si>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</si>
  <si>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</si>
  <si>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</si>
  <si>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</si>
  <si>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</si>
  <si>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</si>
  <si>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</si>
  <si>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</si>
  <si>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</si>
  <si>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</si>
  <si>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</si>
  <si>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</si>
  <si>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</si>
  <si>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</si>
  <si>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</si>
  <si>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</si>
  <si>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</si>
  <si>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</si>
  <si>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</si>
  <si>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</si>
  <si>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</si>
  <si>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</si>
  <si>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</si>
  <si>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</si>
  <si>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</si>
  <si>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</si>
  <si>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</si>
  <si>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</si>
  <si>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</si>
  <si>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</si>
  <si>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</si>
  <si>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</si>
  <si>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</si>
  <si>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</si>
  <si>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</si>
  <si>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</si>
  <si>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</si>
  <si>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</si>
  <si>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</si>
  <si>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</si>
  <si>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</si>
  <si>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</si>
  <si>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</si>
  <si>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</si>
  <si>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</si>
  <si>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</si>
  <si>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</si>
  <si>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</si>
  <si>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</si>
  <si>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</si>
  <si>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</si>
  <si>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</si>
  <si>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</si>
  <si>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</si>
  <si>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</si>
  <si>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</si>
  <si>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</si>
  <si>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</si>
  <si>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</si>
  <si>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</si>
  <si>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</si>
  <si>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</si>
  <si>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</si>
  <si>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</si>
  <si>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</si>
  <si>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</si>
  <si>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</si>
  <si>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</si>
  <si>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</si>
  <si>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</si>
  <si>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</si>
  <si>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</si>
  <si>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</si>
  <si>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</si>
  <si>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</si>
  <si>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</si>
  <si>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</si>
  <si>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</si>
  <si>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</si>
  <si>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</si>
  <si>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</si>
  <si>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</si>
  <si>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</si>
  <si>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</si>
  <si>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</si>
  <si>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</si>
  <si>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</si>
  <si>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</si>
  <si>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</si>
  <si>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</si>
  <si>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</si>
  <si>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</si>
  <si>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</si>
  <si>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</si>
  <si>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</si>
  <si>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</si>
  <si>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</si>
  <si>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</si>
  <si>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</si>
  <si>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</si>
  <si>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</si>
  <si>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</si>
  <si>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</si>
  <si>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</si>
  <si>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</si>
  <si>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</si>
  <si>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</si>
  <si>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</si>
  <si>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</si>
  <si>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</si>
  <si>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</si>
  <si>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</si>
  <si>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</si>
  <si>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</si>
  <si>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</si>
  <si>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</si>
  <si>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</si>
  <si>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</si>
  <si>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</si>
  <si>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</si>
  <si>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</si>
  <si>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</si>
  <si>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</si>
  <si>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</si>
  <si>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</si>
  <si>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</si>
  <si>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</si>
  <si>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</si>
  <si>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</si>
  <si>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</si>
  <si>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</si>
  <si>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</si>
  <si>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</si>
  <si>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</si>
  <si>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</si>
  <si>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</si>
  <si>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</si>
  <si>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</si>
  <si>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</si>
  <si>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</si>
  <si>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</si>
  <si>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</si>
  <si>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</si>
  <si>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</si>
  <si>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</si>
  <si>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</si>
  <si>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</si>
  <si>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</si>
  <si>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</si>
  <si>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</si>
  <si>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</si>
  <si>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</si>
  <si>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</si>
  <si>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</si>
  <si>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</si>
  <si>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</si>
  <si>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</si>
  <si>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</si>
  <si>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</si>
  <si>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</si>
  <si>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</si>
  <si>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</si>
  <si>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</si>
  <si>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</si>
  <si>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</si>
  <si>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</si>
  <si>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</si>
  <si>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</si>
  <si>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</si>
  <si>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</si>
  <si>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</si>
  <si>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</si>
  <si>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</si>
  <si>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</si>
  <si>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</si>
  <si>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</si>
  <si>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</si>
  <si>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</si>
  <si>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</si>
  <si>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</si>
  <si>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Synergy North Corporation  - Thunder Bay Rate Zone</t>
  </si>
  <si>
    <t>EB-2016-0105</t>
  </si>
  <si>
    <t>2017 COS/IRM Application</t>
  </si>
  <si>
    <t>EB-2019-0068</t>
  </si>
  <si>
    <t>GS50-999 kW</t>
  </si>
  <si>
    <t>General Service 1,000 - 4,999kW</t>
  </si>
  <si>
    <t>Sentinel</t>
  </si>
  <si>
    <t>Unmetered Scatter Load</t>
  </si>
  <si>
    <t>EB-2014-0114</t>
  </si>
  <si>
    <t>EB-2015-0103</t>
  </si>
  <si>
    <t>EB-2017-0075</t>
  </si>
  <si>
    <t>EB-2018-0069</t>
  </si>
  <si>
    <t>CFF Residential</t>
  </si>
  <si>
    <t xml:space="preserve">Thunder Bay Hydro Electric Distribution Inc. </t>
  </si>
  <si>
    <t>Commercial and Institutional</t>
  </si>
  <si>
    <t>Commercial</t>
  </si>
  <si>
    <t>Industrial</t>
  </si>
  <si>
    <t>CFF Business</t>
  </si>
  <si>
    <t>Conservation Fund</t>
  </si>
  <si>
    <t>Home Depot Home Appliance Market Uplift Conservation Fund Pilot Program</t>
  </si>
  <si>
    <t>LDC Innovative</t>
  </si>
  <si>
    <t>Block Heater Timer LDC Innovation Fund Pilot Program</t>
  </si>
  <si>
    <t>Centrally Delivered</t>
  </si>
  <si>
    <t>Whole Home Pilot Program</t>
  </si>
  <si>
    <t xml:space="preserve">TOTAL </t>
  </si>
  <si>
    <t>EB-2020-0055</t>
  </si>
  <si>
    <t>EB-2021-0058</t>
  </si>
  <si>
    <t>Used this line to input Pilot Program results.</t>
  </si>
  <si>
    <t>Line 333</t>
  </si>
  <si>
    <t>2023 IRM Application</t>
  </si>
  <si>
    <t>BLOCK HEATER TIMER PROGRAM</t>
  </si>
  <si>
    <t>INSTANT DISCOUNT PROGRAM + THERMOSTAT</t>
  </si>
  <si>
    <t xml:space="preserve">CITY OF THUNDER BAY STREETLIGHT </t>
  </si>
  <si>
    <t>Save on Energy Heating &amp; Cooling Program</t>
  </si>
  <si>
    <t>Save on Energy Instant Discount Program</t>
  </si>
  <si>
    <t>Save on Energy Energy Performance Program for Multi-Site Customers</t>
  </si>
  <si>
    <t>Table 8-a:  Thunder Bay</t>
  </si>
  <si>
    <t>Persistence in 2016</t>
  </si>
  <si>
    <t>Persistence in 2017</t>
  </si>
  <si>
    <t>Persistence in 2018</t>
  </si>
  <si>
    <t>Persistence in 2019</t>
  </si>
  <si>
    <t>2015-2021</t>
  </si>
  <si>
    <t>EB-2022-0063</t>
  </si>
  <si>
    <t>2016-0105 Settlement Agreement</t>
  </si>
  <si>
    <t>2012 Settlement Agreement, p. 21</t>
  </si>
  <si>
    <t>Instant Discount Program &amp; Thermostat</t>
  </si>
  <si>
    <t>Save on Energy High Performace New Construction Program</t>
  </si>
  <si>
    <t>City of Thunder Bay Streetlight</t>
  </si>
  <si>
    <t>Block Heater Timer Program</t>
  </si>
  <si>
    <t>Thunder Bay Hydro Electric Distribution Inc.</t>
  </si>
  <si>
    <t>SN Annual Report 2020-2022 CDM</t>
  </si>
  <si>
    <t>CITY OF THUNDER BAY STREETLIGHT</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</si>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</sst>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18"/>
      <color rgb="FFFA7D00"/>
      <name val="Calibri"/>
      <family val="2"/>
      <scheme val="minor"/>
    </font>
    <font>
      <b/>
      <sz val="14"/>
      <color theme="0"/>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FFFF99"/>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rgb="FF7F7F7F"/>
      </left>
      <right style="thin">
        <color rgb="FF7F7F7F"/>
      </right>
      <top style="thin">
        <color indexed="64"/>
      </top>
      <bottom style="double">
        <color indexed="64"/>
      </bottom>
      <diagonal/>
    </border>
    <border>
      <left style="double">
        <color rgb="FF3F3F3F"/>
      </left>
      <right style="double">
        <color rgb="FF3F3F3F"/>
      </right>
      <top/>
      <bottom style="double">
        <color rgb="FF3F3F3F"/>
      </bottom>
      <diagonal/>
    </border>
  </borders>
  <cellStyleXfs count="9774">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70" fillId="33" borderId="58" applyNumberFormat="0" applyAlignment="0" applyProtection="0"/>
    <xf numFmtId="0" fontId="72" fillId="34" borderId="61" applyNumberFormat="0" applyAlignment="0" applyProtection="0"/>
  </cellStyleXfs>
  <cellXfs count="97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8" fillId="2" borderId="109" xfId="0" applyNumberFormat="1" applyFont="1" applyFill="1" applyBorder="1" applyAlignment="1">
      <alignment horizontal="center"/>
    </xf>
    <xf numFmtId="0" fontId="54" fillId="28" borderId="34" xfId="0" applyFont="1" applyFill="1" applyBorder="1" applyAlignment="1" applyProtection="1">
      <alignment horizontal="center" vertical="center" wrapText="1"/>
      <protection locked="0"/>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left" vertical="center"/>
      <protection locked="0"/>
    </xf>
    <xf numFmtId="3" fontId="49" fillId="2" borderId="0" xfId="0" applyNumberFormat="1" applyFont="1" applyFill="1" applyAlignment="1" applyProtection="1">
      <alignment horizontal="center" vertical="center"/>
      <protection locked="0"/>
    </xf>
    <xf numFmtId="0" fontId="0" fillId="28" borderId="109" xfId="0" applyFill="1" applyBorder="1" applyAlignment="1">
      <alignment vertical="top"/>
    </xf>
    <xf numFmtId="3" fontId="250" fillId="33" borderId="167" xfId="9772" applyNumberFormat="1" applyFont="1" applyBorder="1" applyAlignment="1">
      <alignment vertical="top"/>
    </xf>
    <xf numFmtId="3" fontId="251" fillId="34" borderId="61" xfId="9773" applyNumberFormat="1" applyFont="1"/>
    <xf numFmtId="3" fontId="72" fillId="34" borderId="61" xfId="9773" applyNumberFormat="1"/>
    <xf numFmtId="0" fontId="0" fillId="0" borderId="154" xfId="0" applyBorder="1"/>
    <xf numFmtId="0" fontId="0" fillId="0" borderId="155" xfId="0" applyBorder="1"/>
    <xf numFmtId="289" fontId="0" fillId="0" borderId="155" xfId="0" applyNumberFormat="1" applyBorder="1"/>
    <xf numFmtId="289" fontId="0" fillId="0" borderId="0" xfId="0" applyNumberFormat="1"/>
    <xf numFmtId="289" fontId="18" fillId="22" borderId="15" xfId="37" applyNumberFormat="1"/>
    <xf numFmtId="289" fontId="52" fillId="34" borderId="168" xfId="1410" applyNumberFormat="1" applyBorder="1"/>
    <xf numFmtId="289" fontId="52" fillId="34" borderId="61" xfId="1410" applyNumberFormat="1"/>
    <xf numFmtId="0" fontId="91" fillId="95" borderId="88" xfId="0" applyFont="1" applyFill="1" applyBorder="1" applyAlignment="1" applyProtection="1">
      <alignment vertical="top" wrapText="1"/>
      <protection locked="0"/>
    </xf>
    <xf numFmtId="1" fontId="54" fillId="2" borderId="115" xfId="70" applyNumberFormat="1" applyFont="1" applyFill="1" applyBorder="1" applyAlignment="1" applyProtection="1">
      <alignment horizontal="center" vertical="center"/>
      <protection locked="0"/>
    </xf>
    <xf numFmtId="0" fontId="91" fillId="95" borderId="0" xfId="0" applyFont="1" applyFill="1" applyBorder="1" applyAlignment="1" applyProtection="1">
      <alignment vertical="top" wrapText="1"/>
      <protection locked="0"/>
    </xf>
    <xf numFmtId="10" fontId="41" fillId="95" borderId="0" xfId="0" applyNumberFormat="1" applyFont="1" applyFill="1" applyBorder="1" applyAlignment="1" applyProtection="1">
      <alignment horizontal="center" vertical="center"/>
      <protection locked="0"/>
    </xf>
    <xf numFmtId="0" fontId="0" fillId="95" borderId="0" xfId="0" applyFill="1"/>
    <xf numFmtId="3" fontId="0" fillId="28" borderId="52" xfId="0" applyNumberFormat="1" applyFont="1" applyFill="1" applyBorder="1" applyAlignment="1">
      <alignment vertical="top"/>
    </xf>
    <xf numFmtId="3" fontId="0" fillId="28" borderId="35" xfId="0" applyNumberFormat="1" applyFont="1" applyFill="1" applyBorder="1" applyAlignment="1">
      <alignment vertical="top"/>
    </xf>
    <xf numFmtId="0" fontId="0" fillId="0" borderId="0" xfId="0" applyFill="1" applyBorder="1"/>
    <xf numFmtId="0" fontId="0" fillId="0" borderId="0" xfId="0" applyFill="1"/>
    <xf numFmtId="3" fontId="0" fillId="96" borderId="34" xfId="0" applyNumberFormat="1" applyFont="1" applyFill="1" applyBorder="1" applyAlignment="1">
      <alignment vertical="top"/>
    </xf>
    <xf numFmtId="175" fontId="47" fillId="97" borderId="161" xfId="0" applyNumberFormat="1" applyFont="1" applyFill="1" applyBorder="1" applyAlignment="1">
      <alignment horizontal="left"/>
    </xf>
    <xf numFmtId="175" fontId="91" fillId="97" borderId="118" xfId="0" applyNumberFormat="1" applyFont="1" applyFill="1" applyBorder="1" applyAlignment="1">
      <alignment horizontal="center"/>
    </xf>
    <xf numFmtId="8" fontId="91" fillId="97" borderId="118"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237" fillId="2" borderId="5" xfId="0" applyFont="1" applyFill="1" applyBorder="1" applyAlignment="1">
      <alignment horizontal="left"/>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xfId="9772" builtinId="22"/>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xfId="9773" builtinId="23"/>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FFFF66"/>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95250" y="152400"/>
          <a:ext cx="29851350" cy="1809750"/>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80487" cy="198543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812"/>
          <a:ext cx="17472322" cy="219848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1942" cy="196596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156287"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3</xdr:col>
          <xdr:colOff>419100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3</xdr:col>
          <xdr:colOff>419100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3</xdr:col>
          <xdr:colOff>419100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3</xdr:col>
          <xdr:colOff>419100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3</xdr:col>
          <xdr:colOff>419100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3</xdr:col>
          <xdr:colOff>419100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3</xdr:col>
          <xdr:colOff>419100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3</xdr:col>
          <xdr:colOff>419100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3</xdr:col>
          <xdr:colOff>419100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3</xdr:col>
          <xdr:colOff>419100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3</xdr:col>
          <xdr:colOff>419100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3</xdr:col>
          <xdr:colOff>419100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3</xdr:col>
          <xdr:colOff>419100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3</xdr:col>
          <xdr:colOff>419100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3</xdr:col>
          <xdr:colOff>419100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3</xdr:col>
          <xdr:colOff>419100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7280" cy="210693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9023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2631" y="216648"/>
          <a:ext cx="11146542" cy="223659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8656" y="134471"/>
          <a:ext cx="29076071" cy="19838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ashby\AppData\Local\Temp\Temp1_2017%20-%20Final.zip\2017%20Final%20Verified%20Annual%20LDC%20CDM%20Program%20Results_Thunder%20Bay%20Hydro%20Electricity%20Distribution%20Inc._Report_2018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dmin/Ontario%20Energy%20Board/Rate%20Design/2023%20-%20SN/2.%20%20Working%20Copies/LVRAM/TBay/2020_Generic_LRAMVA_Work_Form_11.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17">
          <cell r="CG517">
            <v>19332147</v>
          </cell>
          <cell r="CH517">
            <v>39539115</v>
          </cell>
          <cell r="CI517">
            <v>53545332</v>
          </cell>
          <cell r="CJ517">
            <v>51969988</v>
          </cell>
          <cell r="CK517">
            <v>51903494</v>
          </cell>
          <cell r="CL517">
            <v>51751891</v>
          </cell>
          <cell r="CM517">
            <v>51322268</v>
          </cell>
          <cell r="CN517">
            <v>50103429</v>
          </cell>
          <cell r="CO517">
            <v>49829777</v>
          </cell>
          <cell r="CP517">
            <v>49612350</v>
          </cell>
          <cell r="CQ517">
            <v>48133450</v>
          </cell>
          <cell r="CR517">
            <v>47093247</v>
          </cell>
          <cell r="CS517">
            <v>43776833</v>
          </cell>
          <cell r="CT517">
            <v>41080660</v>
          </cell>
          <cell r="CU517">
            <v>38302179</v>
          </cell>
          <cell r="CV517">
            <v>36760667</v>
          </cell>
          <cell r="CW517">
            <v>35263673</v>
          </cell>
          <cell r="CX517">
            <v>32603777</v>
          </cell>
          <cell r="CY517">
            <v>28385546</v>
          </cell>
          <cell r="CZ517">
            <v>26049905</v>
          </cell>
          <cell r="DA517">
            <v>12516279</v>
          </cell>
          <cell r="DB517">
            <v>201539</v>
          </cell>
          <cell r="DC517">
            <v>78660</v>
          </cell>
          <cell r="DD517">
            <v>67509</v>
          </cell>
          <cell r="DE517">
            <v>31335</v>
          </cell>
          <cell r="DF517">
            <v>31335</v>
          </cell>
          <cell r="DG517">
            <v>18099</v>
          </cell>
          <cell r="DH517">
            <v>766</v>
          </cell>
          <cell r="DT517">
            <v>2541</v>
          </cell>
          <cell r="DU517">
            <v>4805</v>
          </cell>
          <cell r="DV517">
            <v>6223</v>
          </cell>
          <cell r="DW517">
            <v>6165</v>
          </cell>
          <cell r="DX517">
            <v>6159</v>
          </cell>
          <cell r="DY517">
            <v>6144</v>
          </cell>
          <cell r="DZ517">
            <v>6122</v>
          </cell>
          <cell r="EA517">
            <v>5939</v>
          </cell>
          <cell r="EB517">
            <v>5909</v>
          </cell>
          <cell r="EC517">
            <v>5875</v>
          </cell>
          <cell r="ED517">
            <v>5706</v>
          </cell>
          <cell r="EE517">
            <v>5567</v>
          </cell>
          <cell r="EF517">
            <v>5228</v>
          </cell>
          <cell r="EG517">
            <v>4918</v>
          </cell>
          <cell r="EH517">
            <v>4636</v>
          </cell>
          <cell r="EI517">
            <v>4525</v>
          </cell>
          <cell r="EJ517">
            <v>4418</v>
          </cell>
          <cell r="EK517">
            <v>4246</v>
          </cell>
          <cell r="EL517">
            <v>3954</v>
          </cell>
          <cell r="EM517">
            <v>3503</v>
          </cell>
          <cell r="EN517">
            <v>1694</v>
          </cell>
          <cell r="EO517">
            <v>10</v>
          </cell>
          <cell r="EP517">
            <v>0</v>
          </cell>
          <cell r="EQ517">
            <v>0</v>
          </cell>
          <cell r="ER517">
            <v>0</v>
          </cell>
          <cell r="ES517">
            <v>0</v>
          </cell>
          <cell r="ET517">
            <v>0</v>
          </cell>
        </row>
      </sheetData>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195">
          <cell r="D195">
            <v>19332147</v>
          </cell>
          <cell r="E195">
            <v>19237038</v>
          </cell>
          <cell r="F195">
            <v>19222145</v>
          </cell>
          <cell r="G195">
            <v>19226138</v>
          </cell>
          <cell r="H195">
            <v>19199400</v>
          </cell>
          <cell r="I195">
            <v>19161958</v>
          </cell>
          <cell r="J195">
            <v>19159763</v>
          </cell>
          <cell r="K195">
            <v>19159152</v>
          </cell>
          <cell r="L195">
            <v>19018920</v>
          </cell>
          <cell r="M195">
            <v>18858027</v>
          </cell>
          <cell r="O195">
            <v>2541</v>
          </cell>
          <cell r="P195">
            <v>2538</v>
          </cell>
          <cell r="Q195">
            <v>2537</v>
          </cell>
          <cell r="R195">
            <v>2542</v>
          </cell>
          <cell r="S195">
            <v>2539</v>
          </cell>
          <cell r="T195">
            <v>2533</v>
          </cell>
          <cell r="U195">
            <v>2533</v>
          </cell>
          <cell r="V195">
            <v>2533</v>
          </cell>
          <cell r="W195">
            <v>2517</v>
          </cell>
          <cell r="X195">
            <v>2491</v>
          </cell>
        </row>
        <row r="378">
          <cell r="D378">
            <v>20302077</v>
          </cell>
          <cell r="E378">
            <v>20301814</v>
          </cell>
          <cell r="F378">
            <v>20307692</v>
          </cell>
          <cell r="G378">
            <v>20267936</v>
          </cell>
          <cell r="H378">
            <v>20251746</v>
          </cell>
          <cell r="I378">
            <v>19843234</v>
          </cell>
          <cell r="J378">
            <v>19815044</v>
          </cell>
          <cell r="K378">
            <v>19784372</v>
          </cell>
          <cell r="L378">
            <v>19756560</v>
          </cell>
          <cell r="M378">
            <v>19722319</v>
          </cell>
          <cell r="O378">
            <v>2267</v>
          </cell>
          <cell r="P378">
            <v>2266</v>
          </cell>
          <cell r="Q378">
            <v>2268</v>
          </cell>
          <cell r="R378">
            <v>2265</v>
          </cell>
          <cell r="S378">
            <v>2264</v>
          </cell>
          <cell r="T378">
            <v>2245</v>
          </cell>
          <cell r="U378">
            <v>2240</v>
          </cell>
          <cell r="V378">
            <v>2234</v>
          </cell>
          <cell r="W378">
            <v>2231</v>
          </cell>
          <cell r="X378">
            <v>2227</v>
          </cell>
        </row>
        <row r="561">
          <cell r="D561">
            <v>14021373</v>
          </cell>
          <cell r="E561">
            <v>12436158</v>
          </cell>
          <cell r="F561">
            <v>12436158</v>
          </cell>
          <cell r="G561">
            <v>12338187</v>
          </cell>
          <cell r="H561">
            <v>12319271</v>
          </cell>
          <cell r="I561">
            <v>11129233</v>
          </cell>
          <cell r="J561">
            <v>11026485</v>
          </cell>
          <cell r="K561">
            <v>10997763</v>
          </cell>
          <cell r="L561">
            <v>10965869</v>
          </cell>
          <cell r="M561">
            <v>10911440</v>
          </cell>
          <cell r="O561">
            <v>1420</v>
          </cell>
          <cell r="P561">
            <v>1355</v>
          </cell>
          <cell r="Q561">
            <v>1355</v>
          </cell>
          <cell r="R561">
            <v>1347</v>
          </cell>
          <cell r="S561">
            <v>1344</v>
          </cell>
          <cell r="T561">
            <v>1166</v>
          </cell>
          <cell r="U561">
            <v>1158</v>
          </cell>
          <cell r="V561">
            <v>1153</v>
          </cell>
          <cell r="W561">
            <v>1148</v>
          </cell>
          <cell r="X561">
            <v>1136</v>
          </cell>
        </row>
      </sheetData>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Janice Robertson" id="{CD798E0E-BBD9-4980-A8BC-741C4BA67B52}" userId="S::jrobertson@synergynorth.ca::853043b2-5dd7-45b2-83f8-5acb7f5ff46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691" dT="2022-10-30T16:41:54.99" personId="{CD798E0E-BBD9-4980-A8BC-741C4BA67B52}" id="{C8A9BBA0-5A16-4324-A10F-E769F0477930}">
    <text>Same ratio kw to kWh as previous year</text>
  </threadedComment>
  <threadedComment ref="AF691" dT="2022-11-07T18:57:55.26" personId="{CD798E0E-BBD9-4980-A8BC-741C4BA67B52}" id="{7F5558D2-4B38-40D9-B788-31FAB7969960}">
    <text>By customer project list</text>
  </threadedComment>
  <threadedComment ref="AF691" dT="2022-11-08T01:44:01.08" personId="{CD798E0E-BBD9-4980-A8BC-741C4BA67B52}" id="{4B0D39A8-3D34-4AAE-B06E-BD5649AE0078}" parentId="{7F5558D2-4B38-40D9-B788-31FAB7969960}">
    <text>Copy of Retrofit Tracking 2018</text>
  </threadedComment>
  <threadedComment ref="R694" dT="2022-10-30T16:43:23.46" personId="{CD798E0E-BBD9-4980-A8BC-741C4BA67B52}" id="{74C0613D-3994-420A-AE69-9213A529512C}">
    <text>SAME RATIO AS PRIOR YEAR</text>
  </threadedComment>
  <threadedComment ref="D881" dT="2022-10-30T16:54:01.03" personId="{CD798E0E-BBD9-4980-A8BC-741C4BA67B52}" id="{E6C0F752-21CD-4DF5-9AFD-E3D7079A1E4F}">
    <text>Reported results applications</text>
  </threadedComment>
  <threadedComment ref="AF881" dT="2022-11-06T19:37:23.83" personId="{CD798E0E-BBD9-4980-A8BC-741C4BA67B52}" id="{4E1EA4AF-165B-4550-A748-3F551044FDE4}">
    <text xml:space="preserve">Split by class 
</text>
  </threadedComment>
  <threadedComment ref="D884" dT="2022-10-30T16:54:37.70" personId="{CD798E0E-BBD9-4980-A8BC-741C4BA67B52}" id="{ACEE9F90-2879-49C5-8FAD-CDDB3A780641}">
    <text>REPORTED Results Applications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workbookViewId="0"/>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892" t="s">
        <v>174</v>
      </c>
      <c r="C3" s="892"/>
    </row>
    <row r="4" spans="1:3" ht="11.25" customHeight="1"/>
    <row r="5" spans="1:3" s="30" customFormat="1" ht="25.5" customHeight="1">
      <c r="B5" s="60" t="s">
        <v>418</v>
      </c>
      <c r="C5" s="60" t="s">
        <v>173</v>
      </c>
    </row>
    <row r="6" spans="1:3" s="173" customFormat="1" ht="48" customHeight="1">
      <c r="A6" s="236"/>
      <c r="B6" s="603" t="s">
        <v>170</v>
      </c>
      <c r="C6" s="655" t="s">
        <v>943</v>
      </c>
    </row>
    <row r="7" spans="1:3" s="173" customFormat="1" ht="21" customHeight="1">
      <c r="A7" s="236"/>
      <c r="B7" s="597" t="s">
        <v>548</v>
      </c>
      <c r="C7" s="656" t="s">
        <v>602</v>
      </c>
    </row>
    <row r="8" spans="1:3" s="173" customFormat="1" ht="32.25" customHeight="1">
      <c r="B8" s="597" t="s">
        <v>366</v>
      </c>
      <c r="C8" s="657" t="s">
        <v>592</v>
      </c>
    </row>
    <row r="9" spans="1:3" s="173" customFormat="1" ht="27.75" customHeight="1">
      <c r="B9" s="597" t="s">
        <v>169</v>
      </c>
      <c r="C9" s="657" t="s">
        <v>593</v>
      </c>
    </row>
    <row r="10" spans="1:3" s="173" customFormat="1" ht="26.25" customHeight="1">
      <c r="B10" s="611" t="s">
        <v>367</v>
      </c>
      <c r="C10" s="659" t="s">
        <v>594</v>
      </c>
    </row>
    <row r="11" spans="1:3" s="173" customFormat="1" ht="39.75" customHeight="1">
      <c r="B11" s="597" t="s">
        <v>822</v>
      </c>
      <c r="C11" s="657" t="s">
        <v>823</v>
      </c>
    </row>
    <row r="12" spans="1:3" s="173" customFormat="1" ht="18" customHeight="1">
      <c r="B12" s="597" t="s">
        <v>369</v>
      </c>
      <c r="C12" s="657" t="s">
        <v>595</v>
      </c>
    </row>
    <row r="13" spans="1:3" s="173" customFormat="1" ht="13.5" customHeight="1">
      <c r="B13" s="597"/>
      <c r="C13" s="658"/>
    </row>
    <row r="14" spans="1:3" s="173" customFormat="1" ht="18" customHeight="1">
      <c r="B14" s="597" t="s">
        <v>648</v>
      </c>
      <c r="C14" s="656" t="s">
        <v>646</v>
      </c>
    </row>
    <row r="15" spans="1:3" s="173" customFormat="1" ht="8.25" customHeight="1">
      <c r="B15" s="597"/>
      <c r="C15" s="658"/>
    </row>
    <row r="16" spans="1:3" s="173" customFormat="1" ht="33" customHeight="1">
      <c r="B16" s="660" t="s">
        <v>591</v>
      </c>
      <c r="C16" s="661" t="s">
        <v>647</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H405" zoomScale="55" zoomScaleNormal="55" workbookViewId="0">
      <selection activeCell="S719" sqref="S719"/>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20.33203125" style="421" customWidth="1" outlineLevel="1"/>
    <col min="6" max="6" width="21.44140625" style="421" customWidth="1" outlineLevel="1"/>
    <col min="7" max="7" width="14" style="421" customWidth="1" outlineLevel="1"/>
    <col min="8" max="8" width="14" style="421" bestFit="1" customWidth="1" outlineLevel="1"/>
    <col min="9" max="9" width="13.5546875" style="421" bestFit="1" customWidth="1" outlineLevel="1"/>
    <col min="10" max="10" width="23" style="421" customWidth="1" outlineLevel="1"/>
    <col min="11" max="11" width="13.5546875" style="421" bestFit="1" customWidth="1" outlineLevel="1"/>
    <col min="12" max="12" width="14" style="421" bestFit="1" customWidth="1" outlineLevel="1"/>
    <col min="13" max="16" width="14.44140625" style="421" bestFit="1" customWidth="1" outlineLevel="1"/>
    <col min="17" max="17" width="13.5546875" style="421" customWidth="1" outlineLevel="1"/>
    <col min="18" max="18" width="15.5546875" style="421" customWidth="1"/>
    <col min="19" max="30" width="9" style="421" customWidth="1" outlineLevel="1"/>
    <col min="31" max="31" width="16.5546875" style="421" customWidth="1"/>
    <col min="32" max="32" width="16.33203125" style="421" customWidth="1"/>
    <col min="33"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950"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950"/>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950"/>
      <c r="C16" s="944" t="s">
        <v>547</v>
      </c>
      <c r="D16" s="945"/>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950" t="s">
        <v>501</v>
      </c>
      <c r="C18" s="951" t="s">
        <v>944</v>
      </c>
      <c r="D18" s="951"/>
      <c r="E18" s="951"/>
      <c r="F18" s="951"/>
      <c r="G18" s="951"/>
      <c r="H18" s="951"/>
      <c r="I18" s="951"/>
      <c r="J18" s="951"/>
      <c r="K18" s="951"/>
      <c r="L18" s="951"/>
      <c r="M18" s="951"/>
      <c r="N18" s="951"/>
      <c r="O18" s="951"/>
      <c r="P18" s="951"/>
      <c r="Q18" s="951"/>
      <c r="R18" s="951"/>
      <c r="S18" s="951"/>
      <c r="T18" s="951"/>
      <c r="U18" s="951"/>
      <c r="V18" s="951"/>
      <c r="W18" s="951"/>
      <c r="X18" s="951"/>
      <c r="Y18" s="951"/>
      <c r="Z18" s="951"/>
      <c r="AA18" s="951"/>
      <c r="AB18" s="951"/>
      <c r="AC18" s="951"/>
      <c r="AD18" s="951"/>
      <c r="AE18" s="422"/>
      <c r="AF18" s="422"/>
      <c r="AG18" s="422"/>
      <c r="AH18" s="422"/>
      <c r="AI18" s="422"/>
      <c r="AJ18" s="422"/>
      <c r="AK18" s="422"/>
      <c r="AL18" s="422"/>
      <c r="AM18" s="422"/>
      <c r="AN18" s="422"/>
      <c r="AO18" s="422"/>
      <c r="AP18" s="422"/>
      <c r="AQ18" s="422"/>
      <c r="AR18" s="422"/>
      <c r="AS18" s="422"/>
    </row>
    <row r="19" spans="2:45" ht="54.6" customHeight="1">
      <c r="B19" s="950"/>
      <c r="C19" s="951" t="s">
        <v>886</v>
      </c>
      <c r="D19" s="951"/>
      <c r="E19" s="951"/>
      <c r="F19" s="951"/>
      <c r="G19" s="951"/>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422"/>
      <c r="AF19" s="422"/>
      <c r="AG19" s="422"/>
      <c r="AH19" s="422"/>
      <c r="AI19" s="422"/>
      <c r="AJ19" s="422"/>
      <c r="AK19" s="422"/>
      <c r="AL19" s="422"/>
      <c r="AM19" s="422"/>
      <c r="AN19" s="422"/>
      <c r="AO19" s="422"/>
      <c r="AP19" s="422"/>
      <c r="AQ19" s="422"/>
      <c r="AR19" s="422"/>
      <c r="AS19" s="422"/>
    </row>
    <row r="20" spans="2:45" ht="62.25" customHeight="1">
      <c r="B20" s="268"/>
      <c r="C20" s="951" t="s">
        <v>564</v>
      </c>
      <c r="D20" s="951"/>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422"/>
      <c r="AF20" s="422"/>
      <c r="AG20" s="422"/>
      <c r="AH20" s="422"/>
      <c r="AI20" s="422"/>
      <c r="AJ20" s="422"/>
      <c r="AK20" s="422"/>
      <c r="AL20" s="422"/>
      <c r="AM20" s="422"/>
      <c r="AN20" s="422"/>
      <c r="AO20" s="422"/>
      <c r="AP20" s="422"/>
      <c r="AQ20" s="422"/>
      <c r="AR20" s="422"/>
      <c r="AS20" s="422"/>
    </row>
    <row r="21" spans="2:45" ht="43.5" customHeight="1">
      <c r="B21" s="268"/>
      <c r="C21" s="951" t="s">
        <v>620</v>
      </c>
      <c r="D21" s="951"/>
      <c r="E21" s="951"/>
      <c r="F21" s="951"/>
      <c r="G21" s="951"/>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422"/>
      <c r="AF21" s="422"/>
      <c r="AG21" s="422"/>
      <c r="AH21" s="422"/>
      <c r="AI21" s="422"/>
      <c r="AJ21" s="422"/>
      <c r="AK21" s="422"/>
      <c r="AL21" s="422"/>
      <c r="AM21" s="422"/>
      <c r="AN21" s="422"/>
      <c r="AO21" s="422"/>
      <c r="AP21" s="422"/>
      <c r="AQ21" s="422"/>
      <c r="AR21" s="422"/>
      <c r="AS21" s="422"/>
    </row>
    <row r="22" spans="2:45" ht="70.5" customHeight="1">
      <c r="B22" s="268"/>
      <c r="C22" s="951" t="s">
        <v>705</v>
      </c>
      <c r="D22" s="951"/>
      <c r="E22" s="951"/>
      <c r="F22" s="951"/>
      <c r="G22" s="951"/>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950" t="s">
        <v>523</v>
      </c>
      <c r="C24" s="583" t="s">
        <v>525</v>
      </c>
      <c r="D24" s="271"/>
      <c r="E24" s="271"/>
      <c r="F24" s="583" t="s">
        <v>706</v>
      </c>
      <c r="G24" s="271"/>
      <c r="H24" s="271"/>
      <c r="I24" s="271"/>
      <c r="J24" s="583" t="s">
        <v>712</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950"/>
      <c r="C25" s="583" t="s">
        <v>526</v>
      </c>
      <c r="D25" s="271"/>
      <c r="E25" s="271"/>
      <c r="F25" s="583" t="s">
        <v>707</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708</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709</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710</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711</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946" t="s">
        <v>211</v>
      </c>
      <c r="C34" s="948" t="s">
        <v>33</v>
      </c>
      <c r="D34" s="739" t="s">
        <v>420</v>
      </c>
      <c r="E34" s="965" t="s">
        <v>209</v>
      </c>
      <c r="F34" s="966"/>
      <c r="G34" s="966"/>
      <c r="H34" s="966"/>
      <c r="I34" s="966"/>
      <c r="J34" s="966"/>
      <c r="K34" s="966"/>
      <c r="L34" s="966"/>
      <c r="M34" s="966"/>
      <c r="N34" s="966"/>
      <c r="O34" s="966"/>
      <c r="P34" s="966"/>
      <c r="Q34" s="963" t="s">
        <v>213</v>
      </c>
      <c r="R34" s="738" t="s">
        <v>421</v>
      </c>
      <c r="S34" s="952" t="s">
        <v>212</v>
      </c>
      <c r="T34" s="953"/>
      <c r="U34" s="953"/>
      <c r="V34" s="953"/>
      <c r="W34" s="953"/>
      <c r="X34" s="953"/>
      <c r="Y34" s="953"/>
      <c r="Z34" s="953"/>
      <c r="AA34" s="953"/>
      <c r="AB34" s="953"/>
      <c r="AC34" s="953"/>
      <c r="AD34" s="960"/>
      <c r="AE34" s="952" t="s">
        <v>242</v>
      </c>
      <c r="AF34" s="953"/>
      <c r="AG34" s="953"/>
      <c r="AH34" s="953"/>
      <c r="AI34" s="953"/>
      <c r="AJ34" s="953"/>
      <c r="AK34" s="953"/>
      <c r="AL34" s="953"/>
      <c r="AM34" s="953"/>
      <c r="AN34" s="953"/>
      <c r="AO34" s="953"/>
      <c r="AP34" s="953"/>
      <c r="AQ34" s="953"/>
      <c r="AR34" s="953"/>
      <c r="AS34" s="954"/>
    </row>
    <row r="35" spans="1:45" ht="65.25" customHeight="1">
      <c r="B35" s="947"/>
      <c r="C35" s="964"/>
      <c r="D35" s="747">
        <v>2015</v>
      </c>
      <c r="E35" s="751">
        <v>2016</v>
      </c>
      <c r="F35" s="748">
        <v>2017</v>
      </c>
      <c r="G35" s="748">
        <v>2018</v>
      </c>
      <c r="H35" s="748">
        <v>2019</v>
      </c>
      <c r="I35" s="748">
        <v>2020</v>
      </c>
      <c r="J35" s="748">
        <v>2021</v>
      </c>
      <c r="K35" s="748">
        <v>2022</v>
      </c>
      <c r="L35" s="750">
        <v>2023</v>
      </c>
      <c r="M35" s="749">
        <v>2024</v>
      </c>
      <c r="N35" s="748">
        <v>2025</v>
      </c>
      <c r="O35" s="749">
        <v>2026</v>
      </c>
      <c r="P35" s="751">
        <v>2027</v>
      </c>
      <c r="Q35" s="963"/>
      <c r="R35" s="752">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Residential</v>
      </c>
      <c r="AF35" s="280" t="str">
        <f>'1.  LRAMVA Summary'!$E$53</f>
        <v>GS&lt;50 kW</v>
      </c>
      <c r="AG35" s="280" t="str">
        <f>'1.  LRAMVA Summary'!$F$53</f>
        <v>GS50-999 kW</v>
      </c>
      <c r="AH35" s="280" t="str">
        <f>'1.  LRAMVA Summary'!$G$53</f>
        <v>General Service 1,000 - 4,999kW</v>
      </c>
      <c r="AI35" s="280" t="str">
        <f>'1.  LRAMVA Summary'!$H$53</f>
        <v>Sentinel</v>
      </c>
      <c r="AJ35" s="280" t="str">
        <f>'1.  LRAMVA Summary'!$I$53</f>
        <v>Street Lighting</v>
      </c>
      <c r="AK35" s="280" t="str">
        <f>'1.  LRAMVA Summary'!$J$53</f>
        <v>Unmetered Scatter Load</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v>
      </c>
      <c r="AI36" s="286" t="str">
        <f>'1.  LRAMVA Summary'!$H$54</f>
        <v>kW</v>
      </c>
      <c r="AJ36" s="286" t="str">
        <f>'1.  LRAMVA Summary'!$I$54</f>
        <v>kW</v>
      </c>
      <c r="AK36" s="286" t="str">
        <f>'1.  LRAMVA Summary'!$J$54</f>
        <v>kWh</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290">
        <f>'7.  Persistence Report'!AU31</f>
        <v>148840</v>
      </c>
      <c r="E38" s="290">
        <f>'7.  Persistence Report'!AV31</f>
        <v>147535</v>
      </c>
      <c r="F38" s="290">
        <f>'7.  Persistence Report'!AW31</f>
        <v>147535</v>
      </c>
      <c r="G38" s="290">
        <f>'7.  Persistence Report'!AX31</f>
        <v>147535</v>
      </c>
      <c r="H38" s="290">
        <f>'7.  Persistence Report'!AY31</f>
        <v>147535</v>
      </c>
      <c r="I38" s="290">
        <f>'7.  Persistence Report'!AZ31</f>
        <v>147535</v>
      </c>
      <c r="J38" s="290">
        <f>'7.  Persistence Report'!BA31</f>
        <v>147535</v>
      </c>
      <c r="K38" s="290">
        <f>'7.  Persistence Report'!BB31</f>
        <v>147498</v>
      </c>
      <c r="L38" s="290">
        <f>'7.  Persistence Report'!BC31</f>
        <v>147498</v>
      </c>
      <c r="M38" s="290">
        <f>'7.  Persistence Report'!BD31</f>
        <v>147498</v>
      </c>
      <c r="N38" s="290">
        <f>'7.  Persistence Report'!BE31</f>
        <v>132599</v>
      </c>
      <c r="O38" s="290">
        <f>'7.  Persistence Report'!BF31</f>
        <v>131900</v>
      </c>
      <c r="P38" s="290">
        <f>'7.  Persistence Report'!BG31</f>
        <v>131900</v>
      </c>
      <c r="Q38" s="286"/>
      <c r="R38" s="290">
        <f>'7.  Persistence Report'!P31</f>
        <v>10</v>
      </c>
      <c r="S38" s="290">
        <f>'7.  Persistence Report'!Q31</f>
        <v>10</v>
      </c>
      <c r="T38" s="290">
        <f>'7.  Persistence Report'!R31</f>
        <v>10</v>
      </c>
      <c r="U38" s="290">
        <f>'7.  Persistence Report'!S31</f>
        <v>10</v>
      </c>
      <c r="V38" s="290">
        <f>'7.  Persistence Report'!T31</f>
        <v>10</v>
      </c>
      <c r="W38" s="290">
        <f>'7.  Persistence Report'!U31</f>
        <v>10</v>
      </c>
      <c r="X38" s="290">
        <f>'7.  Persistence Report'!V31</f>
        <v>10</v>
      </c>
      <c r="Y38" s="290">
        <f>'7.  Persistence Report'!W31</f>
        <v>10</v>
      </c>
      <c r="Z38" s="290">
        <f>'7.  Persistence Report'!X31</f>
        <v>10</v>
      </c>
      <c r="AA38" s="290">
        <f>'7.  Persistence Report'!Y31</f>
        <v>10</v>
      </c>
      <c r="AB38" s="290">
        <f>'7.  Persistence Report'!Z31</f>
        <v>8</v>
      </c>
      <c r="AC38" s="290">
        <f>'7.  Persistence Report'!AA31</f>
        <v>8</v>
      </c>
      <c r="AD38" s="290">
        <f>'7.  Persistence Report'!AB31</f>
        <v>8</v>
      </c>
      <c r="AE38" s="404">
        <v>1</v>
      </c>
      <c r="AF38" s="404"/>
      <c r="AG38" s="404"/>
      <c r="AH38" s="404"/>
      <c r="AI38" s="404"/>
      <c r="AJ38" s="404"/>
      <c r="AK38" s="404"/>
      <c r="AL38" s="404"/>
      <c r="AM38" s="404"/>
      <c r="AN38" s="404"/>
      <c r="AO38" s="404"/>
      <c r="AP38" s="404"/>
      <c r="AQ38" s="404"/>
      <c r="AR38" s="404"/>
      <c r="AS38" s="291">
        <f>SUM(AE38:AR38)</f>
        <v>1</v>
      </c>
    </row>
    <row r="39" spans="1:45" ht="15" outlineLevel="1">
      <c r="B39" s="289" t="s">
        <v>266</v>
      </c>
      <c r="C39" s="286" t="s">
        <v>163</v>
      </c>
      <c r="D39" s="290">
        <f>'7.  Persistence Report'!AU43</f>
        <v>1973</v>
      </c>
      <c r="E39" s="290">
        <f>'7.  Persistence Report'!AV43</f>
        <v>1973</v>
      </c>
      <c r="F39" s="290">
        <f>'7.  Persistence Report'!AW43</f>
        <v>1973</v>
      </c>
      <c r="G39" s="290">
        <f>'7.  Persistence Report'!AX43</f>
        <v>1973</v>
      </c>
      <c r="H39" s="290">
        <f>'7.  Persistence Report'!AY43</f>
        <v>1973</v>
      </c>
      <c r="I39" s="290">
        <f>'7.  Persistence Report'!AZ43</f>
        <v>1973</v>
      </c>
      <c r="J39" s="290">
        <f>'7.  Persistence Report'!BA43</f>
        <v>1973</v>
      </c>
      <c r="K39" s="290">
        <f>'7.  Persistence Report'!BB43</f>
        <v>1973</v>
      </c>
      <c r="L39" s="290">
        <f>'7.  Persistence Report'!BC43</f>
        <v>1973</v>
      </c>
      <c r="M39" s="290">
        <f>'7.  Persistence Report'!BD43</f>
        <v>1973</v>
      </c>
      <c r="N39" s="290">
        <f>'7.  Persistence Report'!BE43</f>
        <v>1972</v>
      </c>
      <c r="O39" s="290">
        <f>'7.  Persistence Report'!BF43</f>
        <v>1972</v>
      </c>
      <c r="P39" s="290">
        <f>'7.  Persistence Report'!BG43</f>
        <v>1972</v>
      </c>
      <c r="Q39" s="462"/>
      <c r="R39" s="290">
        <f>'7.  Persistence Report'!P43</f>
        <v>0</v>
      </c>
      <c r="S39" s="290">
        <f>'7.  Persistence Report'!Q43</f>
        <v>0</v>
      </c>
      <c r="T39" s="290">
        <f>'7.  Persistence Report'!R43</f>
        <v>0</v>
      </c>
      <c r="U39" s="290">
        <f>'7.  Persistence Report'!S43</f>
        <v>0</v>
      </c>
      <c r="V39" s="290">
        <f>'7.  Persistence Report'!T43</f>
        <v>0</v>
      </c>
      <c r="W39" s="290">
        <f>'7.  Persistence Report'!U43</f>
        <v>0</v>
      </c>
      <c r="X39" s="290">
        <f>'7.  Persistence Report'!V43</f>
        <v>0</v>
      </c>
      <c r="Y39" s="290">
        <f>'7.  Persistence Report'!W43</f>
        <v>0</v>
      </c>
      <c r="Z39" s="290">
        <f>'7.  Persistence Report'!X43</f>
        <v>0</v>
      </c>
      <c r="AA39" s="290">
        <f>'7.  Persistence Report'!Y43</f>
        <v>0</v>
      </c>
      <c r="AB39" s="290">
        <f>'7.  Persistence Report'!Z43</f>
        <v>0</v>
      </c>
      <c r="AC39" s="290">
        <f>'7.  Persistence Report'!AA43</f>
        <v>0</v>
      </c>
      <c r="AD39" s="290">
        <f>'7.  Persistence Report'!AB43</f>
        <v>0</v>
      </c>
      <c r="AE39" s="405">
        <f>AE38</f>
        <v>1</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862"/>
      <c r="E40" s="862"/>
      <c r="F40" s="862"/>
      <c r="G40" s="862"/>
      <c r="H40" s="862"/>
      <c r="I40" s="862"/>
      <c r="J40" s="862"/>
      <c r="K40" s="862"/>
      <c r="L40" s="862"/>
      <c r="M40" s="862"/>
      <c r="N40" s="862"/>
      <c r="O40" s="862"/>
      <c r="P40" s="862"/>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290">
        <f>'7.  Persistence Report'!AU32</f>
        <v>297463</v>
      </c>
      <c r="E41" s="290">
        <f>'7.  Persistence Report'!AV32</f>
        <v>287204</v>
      </c>
      <c r="F41" s="290">
        <f>'7.  Persistence Report'!AW32</f>
        <v>287204</v>
      </c>
      <c r="G41" s="290">
        <f>'7.  Persistence Report'!AX32</f>
        <v>287204</v>
      </c>
      <c r="H41" s="290">
        <f>'7.  Persistence Report'!AY32</f>
        <v>287204</v>
      </c>
      <c r="I41" s="290">
        <f>'7.  Persistence Report'!AZ32</f>
        <v>287204</v>
      </c>
      <c r="J41" s="290">
        <f>'7.  Persistence Report'!BA32</f>
        <v>287204</v>
      </c>
      <c r="K41" s="290">
        <f>'7.  Persistence Report'!BB32</f>
        <v>287204</v>
      </c>
      <c r="L41" s="290">
        <f>'7.  Persistence Report'!BC32</f>
        <v>287204</v>
      </c>
      <c r="M41" s="290">
        <f>'7.  Persistence Report'!BD32</f>
        <v>287204</v>
      </c>
      <c r="N41" s="290">
        <f>'7.  Persistence Report'!BE32</f>
        <v>254319</v>
      </c>
      <c r="O41" s="290">
        <f>'7.  Persistence Report'!BF32</f>
        <v>219624</v>
      </c>
      <c r="P41" s="290">
        <f>'7.  Persistence Report'!BG32</f>
        <v>219624</v>
      </c>
      <c r="Q41" s="286"/>
      <c r="R41" s="290">
        <f>'7.  Persistence Report'!P32</f>
        <v>22</v>
      </c>
      <c r="S41" s="290">
        <f>'7.  Persistence Report'!Q32</f>
        <v>22</v>
      </c>
      <c r="T41" s="290">
        <f>'7.  Persistence Report'!R32</f>
        <v>22</v>
      </c>
      <c r="U41" s="290">
        <f>'7.  Persistence Report'!S32</f>
        <v>22</v>
      </c>
      <c r="V41" s="290">
        <f>'7.  Persistence Report'!T32</f>
        <v>22</v>
      </c>
      <c r="W41" s="290">
        <f>'7.  Persistence Report'!U32</f>
        <v>22</v>
      </c>
      <c r="X41" s="290">
        <f>'7.  Persistence Report'!V32</f>
        <v>22</v>
      </c>
      <c r="Y41" s="290">
        <f>'7.  Persistence Report'!W32</f>
        <v>22</v>
      </c>
      <c r="Z41" s="290">
        <f>'7.  Persistence Report'!X32</f>
        <v>22</v>
      </c>
      <c r="AA41" s="290">
        <f>'7.  Persistence Report'!Y32</f>
        <v>22</v>
      </c>
      <c r="AB41" s="290">
        <f>'7.  Persistence Report'!Z32</f>
        <v>16</v>
      </c>
      <c r="AC41" s="290">
        <f>'7.  Persistence Report'!AA32</f>
        <v>14</v>
      </c>
      <c r="AD41" s="290">
        <f>'7.  Persistence Report'!AB32</f>
        <v>14</v>
      </c>
      <c r="AE41" s="404">
        <v>1</v>
      </c>
      <c r="AF41" s="404"/>
      <c r="AG41" s="404"/>
      <c r="AH41" s="404"/>
      <c r="AI41" s="404"/>
      <c r="AJ41" s="404"/>
      <c r="AK41" s="404"/>
      <c r="AL41" s="404"/>
      <c r="AM41" s="404"/>
      <c r="AN41" s="404"/>
      <c r="AO41" s="404"/>
      <c r="AP41" s="404"/>
      <c r="AQ41" s="404"/>
      <c r="AR41" s="404"/>
      <c r="AS41" s="291">
        <f>SUM(AE41:AR41)</f>
        <v>1</v>
      </c>
    </row>
    <row r="42" spans="1:45" ht="15" outlineLevel="1">
      <c r="B42" s="289" t="s">
        <v>266</v>
      </c>
      <c r="C42" s="286" t="s">
        <v>163</v>
      </c>
      <c r="D42" s="290"/>
      <c r="E42" s="290"/>
      <c r="F42" s="290"/>
      <c r="G42" s="290"/>
      <c r="H42" s="290"/>
      <c r="I42" s="290"/>
      <c r="J42" s="290"/>
      <c r="K42" s="290"/>
      <c r="L42" s="290"/>
      <c r="M42" s="290"/>
      <c r="N42" s="290"/>
      <c r="O42" s="290"/>
      <c r="P42" s="290"/>
      <c r="Q42" s="462"/>
      <c r="R42" s="290"/>
      <c r="S42" s="290"/>
      <c r="T42" s="290"/>
      <c r="U42" s="290"/>
      <c r="V42" s="290"/>
      <c r="W42" s="290"/>
      <c r="X42" s="290"/>
      <c r="Y42" s="290"/>
      <c r="Z42" s="290"/>
      <c r="AA42" s="290"/>
      <c r="AB42" s="290"/>
      <c r="AC42" s="290"/>
      <c r="AD42" s="290"/>
      <c r="AE42" s="405">
        <f>AE41</f>
        <v>1</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863"/>
      <c r="E43" s="863"/>
      <c r="F43" s="863"/>
      <c r="G43" s="863"/>
      <c r="H43" s="863"/>
      <c r="I43" s="863"/>
      <c r="J43" s="863"/>
      <c r="K43" s="863"/>
      <c r="L43" s="863"/>
      <c r="M43" s="863"/>
      <c r="N43" s="863"/>
      <c r="O43" s="863"/>
      <c r="P43" s="863"/>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290">
        <f>'7.  Persistence Report'!AU30</f>
        <v>64038</v>
      </c>
      <c r="E44" s="290">
        <f>'7.  Persistence Report'!AV30</f>
        <v>64038</v>
      </c>
      <c r="F44" s="290">
        <f>'7.  Persistence Report'!AW30</f>
        <v>64038</v>
      </c>
      <c r="G44" s="290">
        <f>'7.  Persistence Report'!AX30</f>
        <v>64038</v>
      </c>
      <c r="H44" s="290">
        <f>'7.  Persistence Report'!AY30</f>
        <v>37442</v>
      </c>
      <c r="I44" s="290">
        <f>'7.  Persistence Report'!AZ30</f>
        <v>0</v>
      </c>
      <c r="J44" s="290">
        <f>'7.  Persistence Report'!BA30</f>
        <v>0</v>
      </c>
      <c r="K44" s="290">
        <f>'7.  Persistence Report'!BB30</f>
        <v>0</v>
      </c>
      <c r="L44" s="290">
        <f>'7.  Persistence Report'!BC30</f>
        <v>0</v>
      </c>
      <c r="M44" s="290">
        <f>'7.  Persistence Report'!BD30</f>
        <v>0</v>
      </c>
      <c r="N44" s="290">
        <f>'7.  Persistence Report'!BE30</f>
        <v>0</v>
      </c>
      <c r="O44" s="290">
        <f>'7.  Persistence Report'!BF30</f>
        <v>0</v>
      </c>
      <c r="P44" s="290">
        <f>'7.  Persistence Report'!BG30</f>
        <v>0</v>
      </c>
      <c r="Q44" s="286"/>
      <c r="R44" s="290">
        <f>'7.  Persistence Report'!P30</f>
        <v>9</v>
      </c>
      <c r="S44" s="290">
        <f>'7.  Persistence Report'!Q30</f>
        <v>9</v>
      </c>
      <c r="T44" s="290">
        <f>'7.  Persistence Report'!R30</f>
        <v>9</v>
      </c>
      <c r="U44" s="290">
        <f>'7.  Persistence Report'!S30</f>
        <v>9</v>
      </c>
      <c r="V44" s="290">
        <f>'7.  Persistence Report'!T30</f>
        <v>6</v>
      </c>
      <c r="W44" s="290">
        <f>'7.  Persistence Report'!U30</f>
        <v>0</v>
      </c>
      <c r="X44" s="290">
        <f>'7.  Persistence Report'!V30</f>
        <v>0</v>
      </c>
      <c r="Y44" s="290">
        <f>'7.  Persistence Report'!W30</f>
        <v>0</v>
      </c>
      <c r="Z44" s="290">
        <f>'7.  Persistence Report'!X30</f>
        <v>0</v>
      </c>
      <c r="AA44" s="290">
        <f>'7.  Persistence Report'!Y30</f>
        <v>0</v>
      </c>
      <c r="AB44" s="290">
        <f>'7.  Persistence Report'!Z30</f>
        <v>0</v>
      </c>
      <c r="AC44" s="290">
        <f>'7.  Persistence Report'!AA30</f>
        <v>0</v>
      </c>
      <c r="AD44" s="290">
        <f>'7.  Persistence Report'!AB30</f>
        <v>0</v>
      </c>
      <c r="AE44" s="404">
        <v>1</v>
      </c>
      <c r="AF44" s="404"/>
      <c r="AG44" s="404"/>
      <c r="AH44" s="404"/>
      <c r="AI44" s="404"/>
      <c r="AJ44" s="404"/>
      <c r="AK44" s="404"/>
      <c r="AL44" s="404"/>
      <c r="AM44" s="404"/>
      <c r="AN44" s="404"/>
      <c r="AO44" s="404"/>
      <c r="AP44" s="404"/>
      <c r="AQ44" s="404"/>
      <c r="AR44" s="404"/>
      <c r="AS44" s="291">
        <f>SUM(AE44:AR44)</f>
        <v>1</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1</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864"/>
      <c r="E46" s="864"/>
      <c r="F46" s="864"/>
      <c r="G46" s="864"/>
      <c r="H46" s="864"/>
      <c r="I46" s="864"/>
      <c r="J46" s="864"/>
      <c r="K46" s="864"/>
      <c r="L46" s="864"/>
      <c r="M46" s="864"/>
      <c r="N46" s="864"/>
      <c r="O46" s="864"/>
      <c r="P46" s="864"/>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657</v>
      </c>
      <c r="C47" s="286" t="s">
        <v>25</v>
      </c>
      <c r="D47" s="290">
        <f>'7.  Persistence Report'!AU33</f>
        <v>293021</v>
      </c>
      <c r="E47" s="290">
        <f>'7.  Persistence Report'!AV33</f>
        <v>293021</v>
      </c>
      <c r="F47" s="290">
        <f>'7.  Persistence Report'!AW33</f>
        <v>293021</v>
      </c>
      <c r="G47" s="290">
        <f>'7.  Persistence Report'!AX33</f>
        <v>293021</v>
      </c>
      <c r="H47" s="290">
        <f>'7.  Persistence Report'!AY33</f>
        <v>293021</v>
      </c>
      <c r="I47" s="290">
        <f>'7.  Persistence Report'!AZ33</f>
        <v>293021</v>
      </c>
      <c r="J47" s="290">
        <f>'7.  Persistence Report'!BA33</f>
        <v>293021</v>
      </c>
      <c r="K47" s="290">
        <f>'7.  Persistence Report'!BB33</f>
        <v>293021</v>
      </c>
      <c r="L47" s="290">
        <f>'7.  Persistence Report'!BC33</f>
        <v>293021</v>
      </c>
      <c r="M47" s="290">
        <f>'7.  Persistence Report'!BD33</f>
        <v>293021</v>
      </c>
      <c r="N47" s="290">
        <f>'7.  Persistence Report'!BE33</f>
        <v>293021</v>
      </c>
      <c r="O47" s="290">
        <f>'7.  Persistence Report'!BF33</f>
        <v>293021</v>
      </c>
      <c r="P47" s="290">
        <f>'7.  Persistence Report'!BG33</f>
        <v>293021</v>
      </c>
      <c r="Q47" s="286"/>
      <c r="R47" s="290">
        <f>'7.  Persistence Report'!P33</f>
        <v>150</v>
      </c>
      <c r="S47" s="290">
        <f>'7.  Persistence Report'!Q33</f>
        <v>150</v>
      </c>
      <c r="T47" s="290">
        <f>'7.  Persistence Report'!R33</f>
        <v>150</v>
      </c>
      <c r="U47" s="290">
        <f>'7.  Persistence Report'!S33</f>
        <v>150</v>
      </c>
      <c r="V47" s="290">
        <f>'7.  Persistence Report'!T33</f>
        <v>150</v>
      </c>
      <c r="W47" s="290">
        <f>'7.  Persistence Report'!U33</f>
        <v>150</v>
      </c>
      <c r="X47" s="290">
        <f>'7.  Persistence Report'!V33</f>
        <v>150</v>
      </c>
      <c r="Y47" s="290">
        <f>'7.  Persistence Report'!W33</f>
        <v>150</v>
      </c>
      <c r="Z47" s="290">
        <f>'7.  Persistence Report'!X33</f>
        <v>150</v>
      </c>
      <c r="AA47" s="290">
        <f>'7.  Persistence Report'!Y33</f>
        <v>150</v>
      </c>
      <c r="AB47" s="290">
        <f>'7.  Persistence Report'!Z33</f>
        <v>150</v>
      </c>
      <c r="AC47" s="290">
        <f>'7.  Persistence Report'!AA33</f>
        <v>150</v>
      </c>
      <c r="AD47" s="290">
        <f>'7.  Persistence Report'!AB33</f>
        <v>150</v>
      </c>
      <c r="AE47" s="404">
        <v>1</v>
      </c>
      <c r="AF47" s="404"/>
      <c r="AG47" s="404"/>
      <c r="AH47" s="404"/>
      <c r="AI47" s="404"/>
      <c r="AJ47" s="404"/>
      <c r="AK47" s="404"/>
      <c r="AL47" s="404"/>
      <c r="AM47" s="404"/>
      <c r="AN47" s="404"/>
      <c r="AO47" s="404"/>
      <c r="AP47" s="404"/>
      <c r="AQ47" s="404"/>
      <c r="AR47" s="404"/>
      <c r="AS47" s="291">
        <f>SUM(AE47:AR47)</f>
        <v>1</v>
      </c>
    </row>
    <row r="48" spans="1:45" ht="15" outlineLevel="1">
      <c r="B48" s="289" t="s">
        <v>266</v>
      </c>
      <c r="C48" s="286" t="s">
        <v>163</v>
      </c>
      <c r="D48" s="290">
        <f>'7.  Persistence Report'!AU44</f>
        <v>9466</v>
      </c>
      <c r="E48" s="290">
        <f>'7.  Persistence Report'!AV44</f>
        <v>9466</v>
      </c>
      <c r="F48" s="290">
        <f>'7.  Persistence Report'!AW44</f>
        <v>9466</v>
      </c>
      <c r="G48" s="290">
        <f>'7.  Persistence Report'!AX44</f>
        <v>9466</v>
      </c>
      <c r="H48" s="290">
        <f>'7.  Persistence Report'!AY44</f>
        <v>9466</v>
      </c>
      <c r="I48" s="290">
        <f>'7.  Persistence Report'!AZ44</f>
        <v>9466</v>
      </c>
      <c r="J48" s="290">
        <f>'7.  Persistence Report'!BA44</f>
        <v>9466</v>
      </c>
      <c r="K48" s="290">
        <f>'7.  Persistence Report'!BB44</f>
        <v>9466</v>
      </c>
      <c r="L48" s="290">
        <f>'7.  Persistence Report'!BC44</f>
        <v>9466</v>
      </c>
      <c r="M48" s="290">
        <f>'7.  Persistence Report'!BD44</f>
        <v>9466</v>
      </c>
      <c r="N48" s="290">
        <f>'7.  Persistence Report'!BE44</f>
        <v>9466</v>
      </c>
      <c r="O48" s="290">
        <f>'7.  Persistence Report'!BF44</f>
        <v>9466</v>
      </c>
      <c r="P48" s="290">
        <f>'7.  Persistence Report'!BG44</f>
        <v>9466</v>
      </c>
      <c r="Q48" s="462"/>
      <c r="R48" s="290">
        <f>'7.  Persistence Report'!P44</f>
        <v>5</v>
      </c>
      <c r="S48" s="290">
        <f>'7.  Persistence Report'!Q44</f>
        <v>5</v>
      </c>
      <c r="T48" s="290">
        <f>'7.  Persistence Report'!R44</f>
        <v>5</v>
      </c>
      <c r="U48" s="290">
        <f>'7.  Persistence Report'!S44</f>
        <v>5</v>
      </c>
      <c r="V48" s="290">
        <f>'7.  Persistence Report'!T44</f>
        <v>5</v>
      </c>
      <c r="W48" s="290">
        <f>'7.  Persistence Report'!U44</f>
        <v>5</v>
      </c>
      <c r="X48" s="290">
        <f>'7.  Persistence Report'!V44</f>
        <v>5</v>
      </c>
      <c r="Y48" s="290">
        <f>'7.  Persistence Report'!W44</f>
        <v>5</v>
      </c>
      <c r="Z48" s="290">
        <f>'7.  Persistence Report'!X44</f>
        <v>5</v>
      </c>
      <c r="AA48" s="290">
        <f>'7.  Persistence Report'!Y44</f>
        <v>5</v>
      </c>
      <c r="AB48" s="290">
        <f>'7.  Persistence Report'!Z44</f>
        <v>5</v>
      </c>
      <c r="AC48" s="290">
        <f>'7.  Persistence Report'!AA44</f>
        <v>5</v>
      </c>
      <c r="AD48" s="290">
        <f>'7.  Persistence Report'!AB44</f>
        <v>5</v>
      </c>
      <c r="AE48" s="405">
        <f>AE47</f>
        <v>1</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863"/>
      <c r="E49" s="863"/>
      <c r="F49" s="863"/>
      <c r="G49" s="863"/>
      <c r="H49" s="863"/>
      <c r="I49" s="863"/>
      <c r="J49" s="863"/>
      <c r="K49" s="863"/>
      <c r="L49" s="863"/>
      <c r="M49" s="863"/>
      <c r="N49" s="863"/>
      <c r="O49" s="863"/>
      <c r="P49" s="863"/>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864"/>
      <c r="E52" s="864"/>
      <c r="F52" s="864"/>
      <c r="G52" s="864"/>
      <c r="H52" s="864"/>
      <c r="I52" s="864"/>
      <c r="J52" s="864"/>
      <c r="K52" s="864"/>
      <c r="L52" s="864"/>
      <c r="M52" s="864"/>
      <c r="N52" s="864"/>
      <c r="O52" s="864"/>
      <c r="P52" s="864"/>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865"/>
      <c r="E53" s="865"/>
      <c r="F53" s="865"/>
      <c r="G53" s="865"/>
      <c r="H53" s="865"/>
      <c r="I53" s="865"/>
      <c r="J53" s="865"/>
      <c r="K53" s="865"/>
      <c r="L53" s="865"/>
      <c r="M53" s="865"/>
      <c r="N53" s="865"/>
      <c r="O53" s="865"/>
      <c r="P53" s="865"/>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864"/>
      <c r="E56" s="864"/>
      <c r="F56" s="864"/>
      <c r="G56" s="864"/>
      <c r="H56" s="864"/>
      <c r="I56" s="864"/>
      <c r="J56" s="864"/>
      <c r="K56" s="864"/>
      <c r="L56" s="864"/>
      <c r="M56" s="864"/>
      <c r="N56" s="864"/>
      <c r="O56" s="864"/>
      <c r="P56" s="864"/>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290">
        <f>'7.  Persistence Report'!AU34</f>
        <v>2606991</v>
      </c>
      <c r="E57" s="290">
        <f>'7.  Persistence Report'!AV34</f>
        <v>2606991</v>
      </c>
      <c r="F57" s="290">
        <f>'7.  Persistence Report'!AW34</f>
        <v>2460607</v>
      </c>
      <c r="G57" s="290">
        <f>'7.  Persistence Report'!AX34</f>
        <v>2460607</v>
      </c>
      <c r="H57" s="290">
        <f>'7.  Persistence Report'!AY34</f>
        <v>2460607</v>
      </c>
      <c r="I57" s="290">
        <f>'7.  Persistence Report'!AZ34</f>
        <v>2460607</v>
      </c>
      <c r="J57" s="290">
        <f>'7.  Persistence Report'!BA34</f>
        <v>2416771</v>
      </c>
      <c r="K57" s="290">
        <f>'7.  Persistence Report'!BB34</f>
        <v>2416771</v>
      </c>
      <c r="L57" s="290">
        <f>'7.  Persistence Report'!BC34</f>
        <v>2267752</v>
      </c>
      <c r="M57" s="290">
        <f>'7.  Persistence Report'!BD34</f>
        <v>2079009</v>
      </c>
      <c r="N57" s="290">
        <f>'7.  Persistence Report'!BE34</f>
        <v>1266904</v>
      </c>
      <c r="O57" s="290">
        <f>'7.  Persistence Report'!BF34</f>
        <v>947198</v>
      </c>
      <c r="P57" s="290">
        <f>'7.  Persistence Report'!BG34</f>
        <v>202689</v>
      </c>
      <c r="Q57" s="290">
        <v>12</v>
      </c>
      <c r="R57" s="290">
        <f>'7.  Persistence Report'!P34</f>
        <v>327</v>
      </c>
      <c r="S57" s="290">
        <f>'7.  Persistence Report'!Q34</f>
        <v>327</v>
      </c>
      <c r="T57" s="290">
        <f>'7.  Persistence Report'!R34</f>
        <v>281</v>
      </c>
      <c r="U57" s="290">
        <f>'7.  Persistence Report'!S34</f>
        <v>281</v>
      </c>
      <c r="V57" s="290">
        <f>'7.  Persistence Report'!T34</f>
        <v>281</v>
      </c>
      <c r="W57" s="290">
        <f>'7.  Persistence Report'!U34</f>
        <v>281</v>
      </c>
      <c r="X57" s="290">
        <f>'7.  Persistence Report'!V34</f>
        <v>274</v>
      </c>
      <c r="Y57" s="290">
        <f>'7.  Persistence Report'!W34</f>
        <v>274</v>
      </c>
      <c r="Z57" s="290">
        <f>'7.  Persistence Report'!X34</f>
        <v>255</v>
      </c>
      <c r="AA57" s="290">
        <f>'7.  Persistence Report'!Y34</f>
        <v>232</v>
      </c>
      <c r="AB57" s="290">
        <f>'7.  Persistence Report'!Z34</f>
        <v>147</v>
      </c>
      <c r="AC57" s="290">
        <f>'7.  Persistence Report'!AA34</f>
        <v>129</v>
      </c>
      <c r="AD57" s="290">
        <f>'7.  Persistence Report'!AB34</f>
        <v>72</v>
      </c>
      <c r="AE57" s="520">
        <v>1</v>
      </c>
      <c r="AF57" s="520"/>
      <c r="AG57" s="520"/>
      <c r="AH57" s="404"/>
      <c r="AI57" s="520"/>
      <c r="AJ57" s="404"/>
      <c r="AK57" s="404"/>
      <c r="AL57" s="409"/>
      <c r="AM57" s="409"/>
      <c r="AN57" s="409"/>
      <c r="AO57" s="409"/>
      <c r="AP57" s="409"/>
      <c r="AQ57" s="409"/>
      <c r="AR57" s="409"/>
      <c r="AS57" s="291">
        <f>SUM(AE57:AR57)</f>
        <v>1</v>
      </c>
    </row>
    <row r="58" spans="1:45" ht="15" outlineLevel="1">
      <c r="B58" s="289" t="s">
        <v>266</v>
      </c>
      <c r="C58" s="286" t="s">
        <v>163</v>
      </c>
      <c r="D58" s="290">
        <f>'7.  Persistence Report'!AU45+'7.  Persistence Report'!AU49</f>
        <v>442447</v>
      </c>
      <c r="E58" s="290">
        <f>'7.  Persistence Report'!AV45+'7.  Persistence Report'!AV49</f>
        <v>442447</v>
      </c>
      <c r="F58" s="290">
        <f>'7.  Persistence Report'!AW45+'7.  Persistence Report'!AW49</f>
        <v>588830</v>
      </c>
      <c r="G58" s="290">
        <f>'7.  Persistence Report'!AX45+'7.  Persistence Report'!AX49</f>
        <v>595921</v>
      </c>
      <c r="H58" s="290">
        <f>'7.  Persistence Report'!AY45+'7.  Persistence Report'!AY49</f>
        <v>595921</v>
      </c>
      <c r="I58" s="290">
        <f>'7.  Persistence Report'!AZ45+'7.  Persistence Report'!AZ49</f>
        <v>595921</v>
      </c>
      <c r="J58" s="290">
        <f>'7.  Persistence Report'!BA45+'7.  Persistence Report'!BA49</f>
        <v>639757</v>
      </c>
      <c r="K58" s="290">
        <f>'7.  Persistence Report'!BB45+'7.  Persistence Report'!BB49</f>
        <v>639757</v>
      </c>
      <c r="L58" s="290">
        <f>'7.  Persistence Report'!BC45+'7.  Persistence Report'!BC49</f>
        <v>760175</v>
      </c>
      <c r="M58" s="290">
        <f>'7.  Persistence Report'!BD45+'7.  Persistence Report'!BD49</f>
        <v>793093</v>
      </c>
      <c r="N58" s="290">
        <f>'7.  Persistence Report'!BE45+'7.  Persistence Report'!BE49</f>
        <v>666041</v>
      </c>
      <c r="O58" s="290">
        <f>'7.  Persistence Report'!BF45+'7.  Persistence Report'!BF49</f>
        <v>595921</v>
      </c>
      <c r="P58" s="290">
        <f>'7.  Persistence Report'!BG45+'7.  Persistence Report'!BG49</f>
        <v>-5990</v>
      </c>
      <c r="Q58" s="290">
        <f>Q57</f>
        <v>12</v>
      </c>
      <c r="R58" s="290">
        <f>'7.  Persistence Report'!P45+'7.  Persistence Report'!P49</f>
        <v>-36</v>
      </c>
      <c r="S58" s="290">
        <f>'7.  Persistence Report'!Q45+'7.  Persistence Report'!Q49</f>
        <v>-36</v>
      </c>
      <c r="T58" s="290">
        <f>'7.  Persistence Report'!R45+'7.  Persistence Report'!R49</f>
        <v>10</v>
      </c>
      <c r="U58" s="290">
        <f>'7.  Persistence Report'!S45+'7.  Persistence Report'!S49</f>
        <v>13</v>
      </c>
      <c r="V58" s="290">
        <f>'7.  Persistence Report'!T45+'7.  Persistence Report'!T49</f>
        <v>13</v>
      </c>
      <c r="W58" s="290">
        <f>'7.  Persistence Report'!U45+'7.  Persistence Report'!U49</f>
        <v>13</v>
      </c>
      <c r="X58" s="290">
        <f>'7.  Persistence Report'!V45+'7.  Persistence Report'!V49</f>
        <v>20</v>
      </c>
      <c r="Y58" s="290">
        <f>'7.  Persistence Report'!W45+'7.  Persistence Report'!W49</f>
        <v>20</v>
      </c>
      <c r="Z58" s="290">
        <f>'7.  Persistence Report'!X45+'7.  Persistence Report'!X49</f>
        <v>29</v>
      </c>
      <c r="AA58" s="290">
        <f>'7.  Persistence Report'!Y45+'7.  Persistence Report'!Y49</f>
        <v>27</v>
      </c>
      <c r="AB58" s="290">
        <f>'7.  Persistence Report'!Z45+'7.  Persistence Report'!Z49</f>
        <v>17</v>
      </c>
      <c r="AC58" s="290">
        <f>'7.  Persistence Report'!AA45+'7.  Persistence Report'!AA49</f>
        <v>13</v>
      </c>
      <c r="AD58" s="290">
        <f>'7.  Persistence Report'!AB45+'7.  Persistence Report'!AB49</f>
        <v>-2</v>
      </c>
      <c r="AE58" s="405">
        <f>AE57</f>
        <v>1</v>
      </c>
      <c r="AF58" s="405">
        <f>AF57</f>
        <v>0</v>
      </c>
      <c r="AG58" s="405">
        <f t="shared" ref="AG58" si="66">AG57</f>
        <v>0</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864"/>
      <c r="E59" s="864"/>
      <c r="F59" s="864"/>
      <c r="G59" s="864"/>
      <c r="H59" s="864"/>
      <c r="I59" s="864"/>
      <c r="J59" s="864"/>
      <c r="K59" s="864"/>
      <c r="L59" s="864"/>
      <c r="M59" s="864"/>
      <c r="N59" s="864"/>
      <c r="O59" s="864"/>
      <c r="P59" s="864"/>
      <c r="Q59" s="286"/>
      <c r="R59" s="864"/>
      <c r="S59" s="864"/>
      <c r="T59" s="864"/>
      <c r="U59" s="864"/>
      <c r="V59" s="864"/>
      <c r="W59" s="864"/>
      <c r="X59" s="864"/>
      <c r="Y59" s="864"/>
      <c r="Z59" s="864"/>
      <c r="AA59" s="864"/>
      <c r="AB59" s="864"/>
      <c r="AC59" s="864"/>
      <c r="AD59" s="864"/>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290">
        <f>'7.  Persistence Report'!AU35</f>
        <v>325456</v>
      </c>
      <c r="E60" s="290">
        <f>'7.  Persistence Report'!AV35</f>
        <v>280196</v>
      </c>
      <c r="F60" s="290">
        <f>'7.  Persistence Report'!AW35</f>
        <v>189870</v>
      </c>
      <c r="G60" s="290">
        <f>'7.  Persistence Report'!AX35</f>
        <v>188992</v>
      </c>
      <c r="H60" s="290">
        <f>'7.  Persistence Report'!AY35</f>
        <v>188992</v>
      </c>
      <c r="I60" s="290">
        <f>'7.  Persistence Report'!AZ35</f>
        <v>188992</v>
      </c>
      <c r="J60" s="290">
        <f>'7.  Persistence Report'!BA35</f>
        <v>188992</v>
      </c>
      <c r="K60" s="290">
        <f>'7.  Persistence Report'!BB35</f>
        <v>188992</v>
      </c>
      <c r="L60" s="290">
        <f>'7.  Persistence Report'!BC35</f>
        <v>188992</v>
      </c>
      <c r="M60" s="290">
        <f>'7.  Persistence Report'!BD35</f>
        <v>188992</v>
      </c>
      <c r="N60" s="290">
        <f>'7.  Persistence Report'!BE35</f>
        <v>183673</v>
      </c>
      <c r="O60" s="290">
        <f>'7.  Persistence Report'!BF35</f>
        <v>80990</v>
      </c>
      <c r="P60" s="290">
        <f>'7.  Persistence Report'!BG35</f>
        <v>0</v>
      </c>
      <c r="Q60" s="290">
        <v>12</v>
      </c>
      <c r="R60" s="290">
        <f>'7.  Persistence Report'!P35</f>
        <v>77</v>
      </c>
      <c r="S60" s="290">
        <f>'7.  Persistence Report'!Q35</f>
        <v>67</v>
      </c>
      <c r="T60" s="290">
        <f>'7.  Persistence Report'!R35</f>
        <v>44</v>
      </c>
      <c r="U60" s="290">
        <f>'7.  Persistence Report'!S35</f>
        <v>44</v>
      </c>
      <c r="V60" s="290">
        <f>'7.  Persistence Report'!T35</f>
        <v>44</v>
      </c>
      <c r="W60" s="290">
        <f>'7.  Persistence Report'!U35</f>
        <v>44</v>
      </c>
      <c r="X60" s="290">
        <f>'7.  Persistence Report'!V35</f>
        <v>44</v>
      </c>
      <c r="Y60" s="290">
        <f>'7.  Persistence Report'!W35</f>
        <v>44</v>
      </c>
      <c r="Z60" s="290">
        <f>'7.  Persistence Report'!X35</f>
        <v>44</v>
      </c>
      <c r="AA60" s="290">
        <f>'7.  Persistence Report'!Y35</f>
        <v>44</v>
      </c>
      <c r="AB60" s="290">
        <f>'7.  Persistence Report'!Z35</f>
        <v>43</v>
      </c>
      <c r="AC60" s="290">
        <f>'7.  Persistence Report'!AA35</f>
        <v>21</v>
      </c>
      <c r="AD60" s="290">
        <f>'7.  Persistence Report'!AB35</f>
        <v>0</v>
      </c>
      <c r="AE60" s="409">
        <v>1</v>
      </c>
      <c r="AF60" s="520"/>
      <c r="AG60" s="404"/>
      <c r="AH60" s="404"/>
      <c r="AI60" s="404"/>
      <c r="AJ60" s="404"/>
      <c r="AK60" s="404"/>
      <c r="AL60" s="409"/>
      <c r="AM60" s="409"/>
      <c r="AN60" s="409"/>
      <c r="AO60" s="409"/>
      <c r="AP60" s="409"/>
      <c r="AQ60" s="409"/>
      <c r="AR60" s="409"/>
      <c r="AS60" s="291">
        <f>SUM(AE60:AR60)</f>
        <v>1</v>
      </c>
    </row>
    <row r="61" spans="1:45" ht="15" outlineLevel="1">
      <c r="B61" s="289" t="s">
        <v>266</v>
      </c>
      <c r="C61" s="286" t="s">
        <v>163</v>
      </c>
      <c r="D61" s="290">
        <f>'7.  Persistence Report'!AU50</f>
        <v>-132870</v>
      </c>
      <c r="E61" s="290">
        <f>'7.  Persistence Report'!AV50</f>
        <v>-87610</v>
      </c>
      <c r="F61" s="290">
        <f>'7.  Persistence Report'!AW50</f>
        <v>2716</v>
      </c>
      <c r="G61" s="290">
        <f>'7.  Persistence Report'!AX50</f>
        <v>14714</v>
      </c>
      <c r="H61" s="290">
        <f>'7.  Persistence Report'!AY50</f>
        <v>14714</v>
      </c>
      <c r="I61" s="290">
        <f>'7.  Persistence Report'!AZ50</f>
        <v>14714</v>
      </c>
      <c r="J61" s="290">
        <f>'7.  Persistence Report'!BA50</f>
        <v>14714</v>
      </c>
      <c r="K61" s="290">
        <f>'7.  Persistence Report'!BB50</f>
        <v>14714</v>
      </c>
      <c r="L61" s="290">
        <f>'7.  Persistence Report'!BC50</f>
        <v>14714</v>
      </c>
      <c r="M61" s="290">
        <f>'7.  Persistence Report'!BD50</f>
        <v>14714</v>
      </c>
      <c r="N61" s="290">
        <f>'7.  Persistence Report'!BE50</f>
        <v>14714</v>
      </c>
      <c r="O61" s="290">
        <f>'7.  Persistence Report'!BF50</f>
        <v>6726</v>
      </c>
      <c r="P61" s="290">
        <f>'7.  Persistence Report'!BG50</f>
        <v>0</v>
      </c>
      <c r="Q61" s="290">
        <f>Q60</f>
        <v>12</v>
      </c>
      <c r="R61" s="290">
        <f>'7.  Persistence Report'!P50</f>
        <v>-33</v>
      </c>
      <c r="S61" s="290">
        <f>'7.  Persistence Report'!Q50</f>
        <v>-22</v>
      </c>
      <c r="T61" s="290">
        <f>'7.  Persistence Report'!R50</f>
        <v>1</v>
      </c>
      <c r="U61" s="290">
        <f>'7.  Persistence Report'!S50</f>
        <v>3</v>
      </c>
      <c r="V61" s="290">
        <f>'7.  Persistence Report'!T50</f>
        <v>3</v>
      </c>
      <c r="W61" s="290">
        <f>'7.  Persistence Report'!U50</f>
        <v>3</v>
      </c>
      <c r="X61" s="290">
        <f>'7.  Persistence Report'!V50</f>
        <v>3</v>
      </c>
      <c r="Y61" s="290">
        <f>'7.  Persistence Report'!W50</f>
        <v>3</v>
      </c>
      <c r="Z61" s="290">
        <f>'7.  Persistence Report'!X50</f>
        <v>3</v>
      </c>
      <c r="AA61" s="290">
        <f>'7.  Persistence Report'!Y50</f>
        <v>3</v>
      </c>
      <c r="AB61" s="290">
        <f>'7.  Persistence Report'!Z50</f>
        <v>3</v>
      </c>
      <c r="AC61" s="290">
        <f>'7.  Persistence Report'!AA50</f>
        <v>2</v>
      </c>
      <c r="AD61" s="290">
        <f>'7.  Persistence Report'!AB50</f>
        <v>0</v>
      </c>
      <c r="AE61" s="405">
        <f>AE60</f>
        <v>1</v>
      </c>
      <c r="AF61" s="405">
        <f t="shared" ref="AF61" si="78">AF60</f>
        <v>0</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866"/>
      <c r="E62" s="866"/>
      <c r="F62" s="866"/>
      <c r="G62" s="866"/>
      <c r="H62" s="866"/>
      <c r="I62" s="866"/>
      <c r="J62" s="866"/>
      <c r="K62" s="866"/>
      <c r="L62" s="866"/>
      <c r="M62" s="866"/>
      <c r="N62" s="866"/>
      <c r="O62" s="866"/>
      <c r="P62" s="866"/>
      <c r="Q62" s="286"/>
      <c r="R62" s="866"/>
      <c r="S62" s="866"/>
      <c r="T62" s="866"/>
      <c r="U62" s="866"/>
      <c r="V62" s="866"/>
      <c r="W62" s="866"/>
      <c r="X62" s="866"/>
      <c r="Y62" s="866"/>
      <c r="Z62" s="866"/>
      <c r="AA62" s="866"/>
      <c r="AB62" s="866"/>
      <c r="AC62" s="866"/>
      <c r="AD62" s="866"/>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f>'7.  Persistence Report'!AU36</f>
        <v>125711</v>
      </c>
      <c r="E63" s="290">
        <f>'7.  Persistence Report'!AV36</f>
        <v>125711</v>
      </c>
      <c r="F63" s="290">
        <f>'7.  Persistence Report'!AW36</f>
        <v>125711</v>
      </c>
      <c r="G63" s="290">
        <f>'7.  Persistence Report'!AX36</f>
        <v>125711</v>
      </c>
      <c r="H63" s="290">
        <f>'7.  Persistence Report'!AY36</f>
        <v>125711</v>
      </c>
      <c r="I63" s="290">
        <f>'7.  Persistence Report'!AZ36</f>
        <v>125711</v>
      </c>
      <c r="J63" s="290">
        <f>'7.  Persistence Report'!BA36</f>
        <v>125711</v>
      </c>
      <c r="K63" s="290">
        <f>'7.  Persistence Report'!BB36</f>
        <v>125711</v>
      </c>
      <c r="L63" s="290">
        <f>'7.  Persistence Report'!BC36</f>
        <v>125711</v>
      </c>
      <c r="M63" s="290">
        <f>'7.  Persistence Report'!BD36</f>
        <v>125711</v>
      </c>
      <c r="N63" s="290">
        <f>'7.  Persistence Report'!BE36</f>
        <v>125711</v>
      </c>
      <c r="O63" s="290">
        <f>'7.  Persistence Report'!BF36</f>
        <v>125711</v>
      </c>
      <c r="P63" s="290">
        <f>'7.  Persistence Report'!BG36</f>
        <v>125711</v>
      </c>
      <c r="Q63" s="290">
        <v>12</v>
      </c>
      <c r="R63" s="290">
        <f>'7.  Persistence Report'!P36</f>
        <v>48</v>
      </c>
      <c r="S63" s="290">
        <f>'7.  Persistence Report'!Q36</f>
        <v>48</v>
      </c>
      <c r="T63" s="290">
        <f>'7.  Persistence Report'!R36</f>
        <v>48</v>
      </c>
      <c r="U63" s="290">
        <f>'7.  Persistence Report'!S36</f>
        <v>48</v>
      </c>
      <c r="V63" s="290">
        <f>'7.  Persistence Report'!T36</f>
        <v>48</v>
      </c>
      <c r="W63" s="290">
        <f>'7.  Persistence Report'!U36</f>
        <v>48</v>
      </c>
      <c r="X63" s="290">
        <f>'7.  Persistence Report'!V36</f>
        <v>48</v>
      </c>
      <c r="Y63" s="290">
        <f>'7.  Persistence Report'!W36</f>
        <v>48</v>
      </c>
      <c r="Z63" s="290">
        <f>'7.  Persistence Report'!X36</f>
        <v>48</v>
      </c>
      <c r="AA63" s="290">
        <f>'7.  Persistence Report'!Y36</f>
        <v>48</v>
      </c>
      <c r="AB63" s="290">
        <f>'7.  Persistence Report'!Z36</f>
        <v>48</v>
      </c>
      <c r="AC63" s="290">
        <f>'7.  Persistence Report'!AA36</f>
        <v>48</v>
      </c>
      <c r="AD63" s="290">
        <f>'7.  Persistence Report'!AB36</f>
        <v>48</v>
      </c>
      <c r="AE63" s="409"/>
      <c r="AF63" s="404">
        <v>0.56999999999999995</v>
      </c>
      <c r="AG63" s="404">
        <v>0</v>
      </c>
      <c r="AH63" s="404">
        <v>0.43</v>
      </c>
      <c r="AI63" s="404"/>
      <c r="AJ63" s="404"/>
      <c r="AK63" s="404"/>
      <c r="AL63" s="409"/>
      <c r="AM63" s="409"/>
      <c r="AN63" s="409"/>
      <c r="AO63" s="409"/>
      <c r="AP63" s="409"/>
      <c r="AQ63" s="409"/>
      <c r="AR63" s="409"/>
      <c r="AS63" s="291">
        <f>SUM(AE63:AR63)</f>
        <v>1</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0.56999999999999995</v>
      </c>
      <c r="AG64" s="405">
        <f t="shared" ref="AG64" si="92">AG63</f>
        <v>0</v>
      </c>
      <c r="AH64" s="405">
        <f t="shared" ref="AH64" si="93">AH63</f>
        <v>0.43</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866"/>
      <c r="E65" s="866"/>
      <c r="F65" s="866"/>
      <c r="G65" s="866"/>
      <c r="H65" s="866"/>
      <c r="I65" s="866"/>
      <c r="J65" s="866"/>
      <c r="K65" s="866"/>
      <c r="L65" s="866"/>
      <c r="M65" s="866"/>
      <c r="N65" s="866"/>
      <c r="O65" s="866"/>
      <c r="P65" s="866"/>
      <c r="Q65" s="286"/>
      <c r="R65" s="866"/>
      <c r="S65" s="866"/>
      <c r="T65" s="866"/>
      <c r="U65" s="866"/>
      <c r="V65" s="866"/>
      <c r="W65" s="866"/>
      <c r="X65" s="866"/>
      <c r="Y65" s="866"/>
      <c r="Z65" s="866"/>
      <c r="AA65" s="866"/>
      <c r="AB65" s="866"/>
      <c r="AC65" s="866"/>
      <c r="AD65" s="866"/>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866"/>
      <c r="E68" s="866"/>
      <c r="F68" s="866"/>
      <c r="G68" s="866"/>
      <c r="H68" s="866"/>
      <c r="I68" s="866"/>
      <c r="J68" s="866"/>
      <c r="K68" s="866"/>
      <c r="L68" s="866"/>
      <c r="M68" s="866"/>
      <c r="N68" s="866"/>
      <c r="O68" s="866"/>
      <c r="P68" s="866"/>
      <c r="Q68" s="286"/>
      <c r="R68" s="866"/>
      <c r="S68" s="866"/>
      <c r="T68" s="866"/>
      <c r="U68" s="866"/>
      <c r="V68" s="866"/>
      <c r="W68" s="866"/>
      <c r="X68" s="866"/>
      <c r="Y68" s="866"/>
      <c r="Z68" s="866"/>
      <c r="AA68" s="866"/>
      <c r="AB68" s="866"/>
      <c r="AC68" s="866"/>
      <c r="AD68" s="866"/>
      <c r="AE68" s="410"/>
      <c r="AF68" s="411"/>
      <c r="AG68" s="410"/>
      <c r="AH68" s="410"/>
      <c r="AI68" s="410"/>
      <c r="AJ68" s="410"/>
      <c r="AK68" s="410"/>
      <c r="AL68" s="410"/>
      <c r="AM68" s="410"/>
      <c r="AN68" s="410"/>
      <c r="AO68" s="410"/>
      <c r="AP68" s="410"/>
      <c r="AQ68" s="410"/>
      <c r="AR68" s="410"/>
      <c r="AS68" s="308"/>
    </row>
    <row r="69" spans="1:45" ht="15.6" outlineLevel="1">
      <c r="B69" s="283" t="s">
        <v>10</v>
      </c>
      <c r="C69" s="284"/>
      <c r="D69" s="865"/>
      <c r="E69" s="865"/>
      <c r="F69" s="865"/>
      <c r="G69" s="865"/>
      <c r="H69" s="865"/>
      <c r="I69" s="865"/>
      <c r="J69" s="865"/>
      <c r="K69" s="865"/>
      <c r="L69" s="865"/>
      <c r="M69" s="865"/>
      <c r="N69" s="865"/>
      <c r="O69" s="865"/>
      <c r="P69" s="865"/>
      <c r="Q69" s="285"/>
      <c r="R69" s="865"/>
      <c r="S69" s="865"/>
      <c r="T69" s="865"/>
      <c r="U69" s="865"/>
      <c r="V69" s="865"/>
      <c r="W69" s="865"/>
      <c r="X69" s="865"/>
      <c r="Y69" s="865"/>
      <c r="Z69" s="865"/>
      <c r="AA69" s="865"/>
      <c r="AB69" s="865"/>
      <c r="AC69" s="865"/>
      <c r="AD69" s="865"/>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f>'7.  Persistence Report'!AU37</f>
        <v>36993</v>
      </c>
      <c r="E70" s="290">
        <f>'7.  Persistence Report'!AV37</f>
        <v>36993</v>
      </c>
      <c r="F70" s="290">
        <f>'7.  Persistence Report'!AW37</f>
        <v>36993</v>
      </c>
      <c r="G70" s="290">
        <f>'7.  Persistence Report'!AX37</f>
        <v>36993</v>
      </c>
      <c r="H70" s="290">
        <f>'7.  Persistence Report'!AY37</f>
        <v>36993</v>
      </c>
      <c r="I70" s="290">
        <f>'7.  Persistence Report'!AZ37</f>
        <v>36993</v>
      </c>
      <c r="J70" s="290">
        <f>'7.  Persistence Report'!BA37</f>
        <v>36993</v>
      </c>
      <c r="K70" s="290">
        <f>'7.  Persistence Report'!BB37</f>
        <v>36993</v>
      </c>
      <c r="L70" s="290">
        <f>'7.  Persistence Report'!BC37</f>
        <v>36993</v>
      </c>
      <c r="M70" s="290">
        <f>'7.  Persistence Report'!BD37</f>
        <v>36993</v>
      </c>
      <c r="N70" s="290">
        <f>'7.  Persistence Report'!BE37</f>
        <v>16457</v>
      </c>
      <c r="O70" s="290">
        <f>'7.  Persistence Report'!BF37</f>
        <v>0</v>
      </c>
      <c r="P70" s="290">
        <f>'7.  Persistence Report'!BG37</f>
        <v>0</v>
      </c>
      <c r="Q70" s="290">
        <v>12</v>
      </c>
      <c r="R70" s="290">
        <f>'7.  Persistence Report'!P37</f>
        <v>19</v>
      </c>
      <c r="S70" s="290">
        <f>'7.  Persistence Report'!Q37</f>
        <v>19</v>
      </c>
      <c r="T70" s="290">
        <f>'7.  Persistence Report'!R37</f>
        <v>19</v>
      </c>
      <c r="U70" s="290">
        <f>'7.  Persistence Report'!S37</f>
        <v>19</v>
      </c>
      <c r="V70" s="290">
        <f>'7.  Persistence Report'!T37</f>
        <v>19</v>
      </c>
      <c r="W70" s="290">
        <f>'7.  Persistence Report'!U37</f>
        <v>19</v>
      </c>
      <c r="X70" s="290">
        <f>'7.  Persistence Report'!V37</f>
        <v>19</v>
      </c>
      <c r="Y70" s="290">
        <f>'7.  Persistence Report'!W37</f>
        <v>19</v>
      </c>
      <c r="Z70" s="290">
        <f>'7.  Persistence Report'!X37</f>
        <v>19</v>
      </c>
      <c r="AA70" s="290">
        <f>'7.  Persistence Report'!Y37</f>
        <v>19</v>
      </c>
      <c r="AB70" s="290">
        <f>'7.  Persistence Report'!Z37</f>
        <v>13</v>
      </c>
      <c r="AC70" s="290">
        <f>'7.  Persistence Report'!AA37</f>
        <v>0</v>
      </c>
      <c r="AD70" s="290">
        <f>'7.  Persistence Report'!AB37</f>
        <v>0</v>
      </c>
      <c r="AE70" s="420"/>
      <c r="AF70" s="404"/>
      <c r="AG70" s="404"/>
      <c r="AH70" s="404">
        <v>1</v>
      </c>
      <c r="AI70" s="404"/>
      <c r="AJ70" s="404"/>
      <c r="AK70" s="404"/>
      <c r="AL70" s="409"/>
      <c r="AM70" s="409"/>
      <c r="AN70" s="409"/>
      <c r="AO70" s="409"/>
      <c r="AP70" s="409"/>
      <c r="AQ70" s="409"/>
      <c r="AR70" s="409"/>
      <c r="AS70" s="291">
        <f>SUM(AE70:AR70)</f>
        <v>1</v>
      </c>
    </row>
    <row r="71" spans="1:45" ht="15" outlineLevel="1">
      <c r="B71" s="289" t="s">
        <v>266</v>
      </c>
      <c r="C71" s="286" t="s">
        <v>163</v>
      </c>
      <c r="D71" s="290">
        <f>'7.  Persistence Report'!AU46</f>
        <v>12157334</v>
      </c>
      <c r="E71" s="290">
        <f>'7.  Persistence Report'!AV46</f>
        <v>12157334</v>
      </c>
      <c r="F71" s="290">
        <f>'7.  Persistence Report'!AW46</f>
        <v>12157334</v>
      </c>
      <c r="G71" s="290">
        <f>'7.  Persistence Report'!AX46</f>
        <v>12157334</v>
      </c>
      <c r="H71" s="290">
        <f>'7.  Persistence Report'!AY46</f>
        <v>12157334</v>
      </c>
      <c r="I71" s="290">
        <f>'7.  Persistence Report'!AZ46</f>
        <v>12157334</v>
      </c>
      <c r="J71" s="290">
        <f>'7.  Persistence Report'!BA46</f>
        <v>12157334</v>
      </c>
      <c r="K71" s="290">
        <f>'7.  Persistence Report'!BB46</f>
        <v>12157334</v>
      </c>
      <c r="L71" s="290">
        <f>'7.  Persistence Report'!BC46</f>
        <v>12157334</v>
      </c>
      <c r="M71" s="290">
        <f>'7.  Persistence Report'!BD46</f>
        <v>12157334</v>
      </c>
      <c r="N71" s="290">
        <f>'7.  Persistence Report'!BE46</f>
        <v>12157334</v>
      </c>
      <c r="O71" s="290">
        <f>'7.  Persistence Report'!BF46</f>
        <v>12157334</v>
      </c>
      <c r="P71" s="290">
        <f>'7.  Persistence Report'!BG46</f>
        <v>12157334</v>
      </c>
      <c r="Q71" s="290">
        <f>Q70</f>
        <v>12</v>
      </c>
      <c r="R71" s="290">
        <f>'7.  Persistence Report'!P46</f>
        <v>1509</v>
      </c>
      <c r="S71" s="290">
        <f>'7.  Persistence Report'!Q46</f>
        <v>1509</v>
      </c>
      <c r="T71" s="290">
        <f>'7.  Persistence Report'!R46</f>
        <v>1509</v>
      </c>
      <c r="U71" s="290">
        <f>'7.  Persistence Report'!S46</f>
        <v>1509</v>
      </c>
      <c r="V71" s="290">
        <f>'7.  Persistence Report'!T46</f>
        <v>1509</v>
      </c>
      <c r="W71" s="290">
        <f>'7.  Persistence Report'!U46</f>
        <v>1509</v>
      </c>
      <c r="X71" s="290">
        <f>'7.  Persistence Report'!V46</f>
        <v>1509</v>
      </c>
      <c r="Y71" s="290">
        <f>'7.  Persistence Report'!W46</f>
        <v>1509</v>
      </c>
      <c r="Z71" s="290">
        <f>'7.  Persistence Report'!X46</f>
        <v>1509</v>
      </c>
      <c r="AA71" s="290">
        <f>'7.  Persistence Report'!Y46</f>
        <v>1509</v>
      </c>
      <c r="AB71" s="290">
        <f>'7.  Persistence Report'!Z46</f>
        <v>1509</v>
      </c>
      <c r="AC71" s="290">
        <f>'7.  Persistence Report'!AA46</f>
        <v>1509</v>
      </c>
      <c r="AD71" s="290">
        <f>'7.  Persistence Report'!AB46</f>
        <v>1509</v>
      </c>
      <c r="AE71" s="405">
        <f>AE70</f>
        <v>0</v>
      </c>
      <c r="AF71" s="405">
        <f t="shared" ref="AF71" si="117">AF70</f>
        <v>0</v>
      </c>
      <c r="AG71" s="405">
        <f t="shared" ref="AG71" si="118">AG70</f>
        <v>0</v>
      </c>
      <c r="AH71" s="405">
        <f t="shared" ref="AH71" si="119">AH70</f>
        <v>1</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864"/>
      <c r="E72" s="864"/>
      <c r="F72" s="864"/>
      <c r="G72" s="864"/>
      <c r="H72" s="864"/>
      <c r="I72" s="864"/>
      <c r="J72" s="864"/>
      <c r="K72" s="864"/>
      <c r="L72" s="864"/>
      <c r="M72" s="864"/>
      <c r="N72" s="864"/>
      <c r="O72" s="864"/>
      <c r="P72" s="864"/>
      <c r="Q72" s="286"/>
      <c r="R72" s="864"/>
      <c r="S72" s="864"/>
      <c r="T72" s="864"/>
      <c r="U72" s="864"/>
      <c r="V72" s="864"/>
      <c r="W72" s="864"/>
      <c r="X72" s="864"/>
      <c r="Y72" s="864"/>
      <c r="Z72" s="864"/>
      <c r="AA72" s="864"/>
      <c r="AB72" s="864"/>
      <c r="AC72" s="864"/>
      <c r="AD72" s="864"/>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864"/>
      <c r="E75" s="864"/>
      <c r="F75" s="864"/>
      <c r="G75" s="864"/>
      <c r="H75" s="864"/>
      <c r="I75" s="864"/>
      <c r="J75" s="864"/>
      <c r="K75" s="864"/>
      <c r="L75" s="864"/>
      <c r="M75" s="864"/>
      <c r="N75" s="864"/>
      <c r="O75" s="864"/>
      <c r="P75" s="864"/>
      <c r="Q75" s="286"/>
      <c r="R75" s="864"/>
      <c r="S75" s="864"/>
      <c r="T75" s="864"/>
      <c r="U75" s="864"/>
      <c r="V75" s="864"/>
      <c r="W75" s="864"/>
      <c r="X75" s="864"/>
      <c r="Y75" s="864"/>
      <c r="Z75" s="864"/>
      <c r="AA75" s="864"/>
      <c r="AB75" s="864"/>
      <c r="AC75" s="864"/>
      <c r="AD75" s="864"/>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864"/>
      <c r="E78" s="864"/>
      <c r="F78" s="864"/>
      <c r="G78" s="864"/>
      <c r="H78" s="864"/>
      <c r="I78" s="864"/>
      <c r="J78" s="864"/>
      <c r="K78" s="864"/>
      <c r="L78" s="864"/>
      <c r="M78" s="864"/>
      <c r="N78" s="864"/>
      <c r="O78" s="864"/>
      <c r="P78" s="864"/>
      <c r="Q78" s="286"/>
      <c r="R78" s="864"/>
      <c r="S78" s="864"/>
      <c r="T78" s="864"/>
      <c r="U78" s="864"/>
      <c r="V78" s="864"/>
      <c r="W78" s="864"/>
      <c r="X78" s="864"/>
      <c r="Y78" s="864"/>
      <c r="Z78" s="864"/>
      <c r="AA78" s="864"/>
      <c r="AB78" s="864"/>
      <c r="AC78" s="864"/>
      <c r="AD78" s="864"/>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867"/>
      <c r="E79" s="867"/>
      <c r="F79" s="867"/>
      <c r="G79" s="867"/>
      <c r="H79" s="867"/>
      <c r="I79" s="867"/>
      <c r="J79" s="867"/>
      <c r="K79" s="867"/>
      <c r="L79" s="867"/>
      <c r="M79" s="867"/>
      <c r="N79" s="867"/>
      <c r="O79" s="867"/>
      <c r="P79" s="867"/>
      <c r="Q79" s="285"/>
      <c r="R79" s="867"/>
      <c r="S79" s="867"/>
      <c r="T79" s="867"/>
      <c r="U79" s="867"/>
      <c r="V79" s="867"/>
      <c r="W79" s="867"/>
      <c r="X79" s="867"/>
      <c r="Y79" s="867"/>
      <c r="Z79" s="867"/>
      <c r="AA79" s="867"/>
      <c r="AB79" s="867"/>
      <c r="AC79" s="867"/>
      <c r="AD79" s="867"/>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290">
        <f>'7.  Persistence Report'!AU38</f>
        <v>521086</v>
      </c>
      <c r="E80" s="290">
        <f>'7.  Persistence Report'!AV38</f>
        <v>445512</v>
      </c>
      <c r="F80" s="290">
        <f>'7.  Persistence Report'!AW38</f>
        <v>430620</v>
      </c>
      <c r="G80" s="290">
        <f>'7.  Persistence Report'!AX38</f>
        <v>415728</v>
      </c>
      <c r="H80" s="290">
        <f>'7.  Persistence Report'!AY38</f>
        <v>415586</v>
      </c>
      <c r="I80" s="290">
        <f>'7.  Persistence Report'!AZ38</f>
        <v>415586</v>
      </c>
      <c r="J80" s="290">
        <f>'7.  Persistence Report'!BA38</f>
        <v>413390</v>
      </c>
      <c r="K80" s="290">
        <f>'7.  Persistence Report'!BB38</f>
        <v>413340</v>
      </c>
      <c r="L80" s="290">
        <f>'7.  Persistence Report'!BC38</f>
        <v>303071</v>
      </c>
      <c r="M80" s="290">
        <f>'7.  Persistence Report'!BD38</f>
        <v>302330</v>
      </c>
      <c r="N80" s="290">
        <f>'7.  Persistence Report'!BE38</f>
        <v>297863</v>
      </c>
      <c r="O80" s="290">
        <f>'7.  Persistence Report'!BF38</f>
        <v>297863</v>
      </c>
      <c r="P80" s="290">
        <f>'7.  Persistence Report'!BG38</f>
        <v>296163</v>
      </c>
      <c r="Q80" s="290">
        <v>12</v>
      </c>
      <c r="R80" s="290">
        <f>'7.  Persistence Report'!P38</f>
        <v>51</v>
      </c>
      <c r="S80" s="290">
        <f>'7.  Persistence Report'!Q38</f>
        <v>47</v>
      </c>
      <c r="T80" s="290">
        <f>'7.  Persistence Report'!R38</f>
        <v>46</v>
      </c>
      <c r="U80" s="290">
        <f>'7.  Persistence Report'!S38</f>
        <v>45</v>
      </c>
      <c r="V80" s="290">
        <f>'7.  Persistence Report'!T38</f>
        <v>45</v>
      </c>
      <c r="W80" s="290">
        <f>'7.  Persistence Report'!U38</f>
        <v>45</v>
      </c>
      <c r="X80" s="290">
        <f>'7.  Persistence Report'!V38</f>
        <v>45</v>
      </c>
      <c r="Y80" s="290">
        <f>'7.  Persistence Report'!W38</f>
        <v>45</v>
      </c>
      <c r="Z80" s="290">
        <f>'7.  Persistence Report'!X38</f>
        <v>40</v>
      </c>
      <c r="AA80" s="290">
        <f>'7.  Persistence Report'!Y38</f>
        <v>39</v>
      </c>
      <c r="AB80" s="290">
        <f>'7.  Persistence Report'!Z38</f>
        <v>39</v>
      </c>
      <c r="AC80" s="290">
        <f>'7.  Persistence Report'!AA38</f>
        <v>39</v>
      </c>
      <c r="AD80" s="290">
        <f>'7.  Persistence Report'!AB38</f>
        <v>38</v>
      </c>
      <c r="AE80" s="520">
        <v>1</v>
      </c>
      <c r="AF80" s="404"/>
      <c r="AG80" s="404"/>
      <c r="AH80" s="404"/>
      <c r="AI80" s="404"/>
      <c r="AJ80" s="404"/>
      <c r="AK80" s="404"/>
      <c r="AL80" s="404"/>
      <c r="AM80" s="404"/>
      <c r="AN80" s="404"/>
      <c r="AO80" s="404"/>
      <c r="AP80" s="404"/>
      <c r="AQ80" s="404"/>
      <c r="AR80" s="404"/>
      <c r="AS80" s="291">
        <f>SUM(AE80:AR80)</f>
        <v>1</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1</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864"/>
      <c r="E82" s="864"/>
      <c r="F82" s="864"/>
      <c r="G82" s="864"/>
      <c r="H82" s="864"/>
      <c r="I82" s="864"/>
      <c r="J82" s="864"/>
      <c r="K82" s="864"/>
      <c r="L82" s="864"/>
      <c r="M82" s="864"/>
      <c r="N82" s="864"/>
      <c r="O82" s="864"/>
      <c r="P82" s="864"/>
      <c r="Q82" s="462"/>
      <c r="R82" s="864"/>
      <c r="S82" s="864"/>
      <c r="T82" s="864"/>
      <c r="U82" s="864"/>
      <c r="V82" s="864"/>
      <c r="W82" s="864"/>
      <c r="X82" s="864"/>
      <c r="Y82" s="864"/>
      <c r="Z82" s="864"/>
      <c r="AA82" s="864"/>
      <c r="AB82" s="864"/>
      <c r="AC82" s="864"/>
      <c r="AD82" s="864"/>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864"/>
      <c r="E83" s="864"/>
      <c r="F83" s="864"/>
      <c r="G83" s="864"/>
      <c r="H83" s="864"/>
      <c r="I83" s="864"/>
      <c r="J83" s="864"/>
      <c r="K83" s="864"/>
      <c r="L83" s="864"/>
      <c r="M83" s="864"/>
      <c r="N83" s="864"/>
      <c r="O83" s="864"/>
      <c r="P83" s="864"/>
      <c r="Q83" s="286"/>
      <c r="R83" s="864"/>
      <c r="S83" s="864"/>
      <c r="T83" s="864"/>
      <c r="U83" s="864"/>
      <c r="V83" s="864"/>
      <c r="W83" s="864"/>
      <c r="X83" s="864"/>
      <c r="Y83" s="864"/>
      <c r="Z83" s="864"/>
      <c r="AA83" s="864"/>
      <c r="AB83" s="864"/>
      <c r="AC83" s="864"/>
      <c r="AD83" s="864"/>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864"/>
      <c r="E86" s="864"/>
      <c r="F86" s="864"/>
      <c r="G86" s="864"/>
      <c r="H86" s="864"/>
      <c r="I86" s="864"/>
      <c r="J86" s="864"/>
      <c r="K86" s="864"/>
      <c r="L86" s="864"/>
      <c r="M86" s="864"/>
      <c r="N86" s="864"/>
      <c r="O86" s="864"/>
      <c r="P86" s="864"/>
      <c r="Q86" s="286"/>
      <c r="R86" s="864"/>
      <c r="S86" s="864"/>
      <c r="T86" s="864"/>
      <c r="U86" s="864"/>
      <c r="V86" s="864"/>
      <c r="W86" s="864"/>
      <c r="X86" s="864"/>
      <c r="Y86" s="864"/>
      <c r="Z86" s="864"/>
      <c r="AA86" s="864"/>
      <c r="AB86" s="864"/>
      <c r="AC86" s="864"/>
      <c r="AD86" s="864"/>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864"/>
      <c r="E89" s="864"/>
      <c r="F89" s="864"/>
      <c r="G89" s="864"/>
      <c r="H89" s="864"/>
      <c r="I89" s="864"/>
      <c r="J89" s="864"/>
      <c r="K89" s="864"/>
      <c r="L89" s="864"/>
      <c r="M89" s="864"/>
      <c r="N89" s="864"/>
      <c r="O89" s="864"/>
      <c r="P89" s="864"/>
      <c r="Q89" s="286"/>
      <c r="R89" s="864"/>
      <c r="S89" s="864"/>
      <c r="T89" s="864"/>
      <c r="U89" s="864"/>
      <c r="V89" s="864"/>
      <c r="W89" s="864"/>
      <c r="X89" s="864"/>
      <c r="Y89" s="864"/>
      <c r="Z89" s="864"/>
      <c r="AA89" s="864"/>
      <c r="AB89" s="864"/>
      <c r="AC89" s="864"/>
      <c r="AD89" s="864"/>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867"/>
      <c r="E90" s="867"/>
      <c r="F90" s="867"/>
      <c r="G90" s="867"/>
      <c r="H90" s="867"/>
      <c r="I90" s="867"/>
      <c r="J90" s="867"/>
      <c r="K90" s="867"/>
      <c r="L90" s="867"/>
      <c r="M90" s="867"/>
      <c r="N90" s="867"/>
      <c r="O90" s="867"/>
      <c r="P90" s="867"/>
      <c r="Q90" s="285"/>
      <c r="R90" s="865"/>
      <c r="S90" s="865"/>
      <c r="T90" s="865"/>
      <c r="U90" s="865"/>
      <c r="V90" s="865"/>
      <c r="W90" s="865"/>
      <c r="X90" s="865"/>
      <c r="Y90" s="865"/>
      <c r="Z90" s="865"/>
      <c r="AA90" s="865"/>
      <c r="AB90" s="865"/>
      <c r="AC90" s="865"/>
      <c r="AD90" s="865"/>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864"/>
      <c r="E93" s="864"/>
      <c r="F93" s="864"/>
      <c r="G93" s="864"/>
      <c r="H93" s="864"/>
      <c r="I93" s="864"/>
      <c r="J93" s="864"/>
      <c r="K93" s="864"/>
      <c r="L93" s="864"/>
      <c r="M93" s="864"/>
      <c r="N93" s="864"/>
      <c r="O93" s="864"/>
      <c r="P93" s="864"/>
      <c r="Q93" s="286"/>
      <c r="R93" s="864"/>
      <c r="S93" s="864"/>
      <c r="T93" s="864"/>
      <c r="U93" s="864"/>
      <c r="V93" s="864"/>
      <c r="W93" s="864"/>
      <c r="X93" s="864"/>
      <c r="Y93" s="864"/>
      <c r="Z93" s="864"/>
      <c r="AA93" s="864"/>
      <c r="AB93" s="864"/>
      <c r="AC93" s="864"/>
      <c r="AD93" s="864"/>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864"/>
      <c r="E96" s="864"/>
      <c r="F96" s="864"/>
      <c r="G96" s="864"/>
      <c r="H96" s="864"/>
      <c r="I96" s="864"/>
      <c r="J96" s="864"/>
      <c r="K96" s="864"/>
      <c r="L96" s="864"/>
      <c r="M96" s="864"/>
      <c r="N96" s="864"/>
      <c r="O96" s="864"/>
      <c r="P96" s="864"/>
      <c r="Q96" s="286"/>
      <c r="R96" s="864"/>
      <c r="S96" s="864"/>
      <c r="T96" s="864"/>
      <c r="U96" s="864"/>
      <c r="V96" s="864"/>
      <c r="W96" s="864"/>
      <c r="X96" s="864"/>
      <c r="Y96" s="864"/>
      <c r="Z96" s="864"/>
      <c r="AA96" s="864"/>
      <c r="AB96" s="864"/>
      <c r="AC96" s="864"/>
      <c r="AD96" s="864"/>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864"/>
      <c r="E99" s="864"/>
      <c r="F99" s="864"/>
      <c r="G99" s="864"/>
      <c r="H99" s="864"/>
      <c r="I99" s="864"/>
      <c r="J99" s="864"/>
      <c r="K99" s="864"/>
      <c r="L99" s="864"/>
      <c r="M99" s="864"/>
      <c r="N99" s="864"/>
      <c r="O99" s="864"/>
      <c r="P99" s="864"/>
      <c r="Q99" s="286"/>
      <c r="R99" s="864"/>
      <c r="S99" s="864"/>
      <c r="T99" s="864"/>
      <c r="U99" s="864"/>
      <c r="V99" s="864"/>
      <c r="W99" s="864"/>
      <c r="X99" s="864"/>
      <c r="Y99" s="864"/>
      <c r="Z99" s="864"/>
      <c r="AA99" s="864"/>
      <c r="AB99" s="864"/>
      <c r="AC99" s="864"/>
      <c r="AD99" s="864"/>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864"/>
      <c r="E102" s="864"/>
      <c r="F102" s="864"/>
      <c r="G102" s="864"/>
      <c r="H102" s="864"/>
      <c r="I102" s="864"/>
      <c r="J102" s="864"/>
      <c r="K102" s="864"/>
      <c r="L102" s="864"/>
      <c r="M102" s="864"/>
      <c r="N102" s="864"/>
      <c r="O102" s="864"/>
      <c r="P102" s="864"/>
      <c r="Q102" s="295"/>
      <c r="R102" s="864"/>
      <c r="S102" s="864"/>
      <c r="T102" s="864"/>
      <c r="U102" s="864"/>
      <c r="V102" s="864"/>
      <c r="W102" s="864"/>
      <c r="X102" s="864"/>
      <c r="Y102" s="864"/>
      <c r="Z102" s="864"/>
      <c r="AA102" s="864"/>
      <c r="AB102" s="864"/>
      <c r="AC102" s="864"/>
      <c r="AD102" s="864"/>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864"/>
      <c r="E103" s="864"/>
      <c r="F103" s="864"/>
      <c r="G103" s="864"/>
      <c r="H103" s="864"/>
      <c r="I103" s="864"/>
      <c r="J103" s="864"/>
      <c r="K103" s="864"/>
      <c r="L103" s="864"/>
      <c r="M103" s="864"/>
      <c r="N103" s="864"/>
      <c r="O103" s="864"/>
      <c r="P103" s="864"/>
      <c r="Q103" s="286"/>
      <c r="R103" s="864"/>
      <c r="S103" s="864"/>
      <c r="T103" s="864"/>
      <c r="U103" s="864"/>
      <c r="V103" s="864"/>
      <c r="W103" s="864"/>
      <c r="X103" s="864"/>
      <c r="Y103" s="864"/>
      <c r="Z103" s="864"/>
      <c r="AA103" s="864"/>
      <c r="AB103" s="864"/>
      <c r="AC103" s="864"/>
      <c r="AD103" s="864"/>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864"/>
      <c r="E104" s="864"/>
      <c r="F104" s="864"/>
      <c r="G104" s="864"/>
      <c r="H104" s="864"/>
      <c r="I104" s="864"/>
      <c r="J104" s="864"/>
      <c r="K104" s="864"/>
      <c r="L104" s="864"/>
      <c r="M104" s="864"/>
      <c r="N104" s="864"/>
      <c r="O104" s="864"/>
      <c r="P104" s="864"/>
      <c r="Q104" s="286"/>
      <c r="R104" s="864"/>
      <c r="S104" s="864"/>
      <c r="T104" s="864"/>
      <c r="U104" s="864"/>
      <c r="V104" s="864"/>
      <c r="W104" s="864"/>
      <c r="X104" s="864"/>
      <c r="Y104" s="864"/>
      <c r="Z104" s="864"/>
      <c r="AA104" s="864"/>
      <c r="AB104" s="864"/>
      <c r="AC104" s="864"/>
      <c r="AD104" s="864"/>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f>'7.  Persistence Report'!AU27</f>
        <v>801929</v>
      </c>
      <c r="E105" s="290">
        <f>'7.  Persistence Report'!AV27</f>
        <v>795109</v>
      </c>
      <c r="F105" s="290">
        <f>'7.  Persistence Report'!AW27</f>
        <v>795109</v>
      </c>
      <c r="G105" s="290">
        <f>'7.  Persistence Report'!AX27</f>
        <v>795109</v>
      </c>
      <c r="H105" s="290">
        <f>'7.  Persistence Report'!AY27</f>
        <v>795109</v>
      </c>
      <c r="I105" s="290">
        <f>'7.  Persistence Report'!AZ27</f>
        <v>795109</v>
      </c>
      <c r="J105" s="290">
        <f>'7.  Persistence Report'!BA27</f>
        <v>795109</v>
      </c>
      <c r="K105" s="290">
        <f>'7.  Persistence Report'!BB27</f>
        <v>794635</v>
      </c>
      <c r="L105" s="290">
        <f>'7.  Persistence Report'!BC27</f>
        <v>794635</v>
      </c>
      <c r="M105" s="290">
        <f>'7.  Persistence Report'!BD27</f>
        <v>794635</v>
      </c>
      <c r="N105" s="290">
        <f>'7.  Persistence Report'!BE27</f>
        <v>746901</v>
      </c>
      <c r="O105" s="290">
        <f>'7.  Persistence Report'!BF27</f>
        <v>743090</v>
      </c>
      <c r="P105" s="290">
        <f>'7.  Persistence Report'!BG27</f>
        <v>743090</v>
      </c>
      <c r="Q105" s="286"/>
      <c r="R105" s="290">
        <f>'7.  Persistence Report'!P27</f>
        <v>51</v>
      </c>
      <c r="S105" s="290">
        <f>'7.  Persistence Report'!Q27</f>
        <v>51</v>
      </c>
      <c r="T105" s="290">
        <f>'7.  Persistence Report'!R27</f>
        <v>51</v>
      </c>
      <c r="U105" s="290">
        <f>'7.  Persistence Report'!S27</f>
        <v>51</v>
      </c>
      <c r="V105" s="290">
        <f>'7.  Persistence Report'!T27</f>
        <v>51</v>
      </c>
      <c r="W105" s="290">
        <f>'7.  Persistence Report'!U27</f>
        <v>51</v>
      </c>
      <c r="X105" s="290">
        <f>'7.  Persistence Report'!V27</f>
        <v>51</v>
      </c>
      <c r="Y105" s="290">
        <f>'7.  Persistence Report'!W27</f>
        <v>51</v>
      </c>
      <c r="Z105" s="290">
        <f>'7.  Persistence Report'!X27</f>
        <v>51</v>
      </c>
      <c r="AA105" s="290">
        <f>'7.  Persistence Report'!Y27</f>
        <v>51</v>
      </c>
      <c r="AB105" s="290">
        <f>'7.  Persistence Report'!Z27</f>
        <v>46</v>
      </c>
      <c r="AC105" s="290">
        <f>'7.  Persistence Report'!AA27</f>
        <v>46</v>
      </c>
      <c r="AD105" s="290">
        <f>'7.  Persistence Report'!AB27</f>
        <v>46</v>
      </c>
      <c r="AE105" s="520">
        <v>1</v>
      </c>
      <c r="AF105" s="404"/>
      <c r="AG105" s="404"/>
      <c r="AH105" s="404"/>
      <c r="AI105" s="404"/>
      <c r="AJ105" s="404"/>
      <c r="AK105" s="404"/>
      <c r="AL105" s="404"/>
      <c r="AM105" s="404"/>
      <c r="AN105" s="404"/>
      <c r="AO105" s="404"/>
      <c r="AP105" s="404"/>
      <c r="AQ105" s="404"/>
      <c r="AR105" s="404"/>
      <c r="AS105" s="291">
        <f>SUM(AE105:AR105)</f>
        <v>1</v>
      </c>
    </row>
    <row r="106" spans="1:45" ht="15" outlineLevel="1">
      <c r="B106" s="289" t="s">
        <v>266</v>
      </c>
      <c r="C106" s="286" t="s">
        <v>163</v>
      </c>
      <c r="D106" s="290">
        <f>'7.  Persistence Report'!AU40</f>
        <v>77241</v>
      </c>
      <c r="E106" s="290">
        <f>'7.  Persistence Report'!AV40</f>
        <v>76090</v>
      </c>
      <c r="F106" s="290">
        <f>'7.  Persistence Report'!AW40</f>
        <v>76090</v>
      </c>
      <c r="G106" s="290">
        <f>'7.  Persistence Report'!AX40</f>
        <v>76090</v>
      </c>
      <c r="H106" s="290">
        <f>'7.  Persistence Report'!AY40</f>
        <v>76090</v>
      </c>
      <c r="I106" s="290">
        <f>'7.  Persistence Report'!AZ40</f>
        <v>76090</v>
      </c>
      <c r="J106" s="290">
        <f>'7.  Persistence Report'!BA40</f>
        <v>76090</v>
      </c>
      <c r="K106" s="290">
        <f>'7.  Persistence Report'!BB40</f>
        <v>76040</v>
      </c>
      <c r="L106" s="290">
        <f>'7.  Persistence Report'!BC40</f>
        <v>76040</v>
      </c>
      <c r="M106" s="290">
        <f>'7.  Persistence Report'!BD40</f>
        <v>76040</v>
      </c>
      <c r="N106" s="290">
        <f>'7.  Persistence Report'!BE40</f>
        <v>71386</v>
      </c>
      <c r="O106" s="290">
        <f>'7.  Persistence Report'!BF40</f>
        <v>71264</v>
      </c>
      <c r="P106" s="290">
        <f>'7.  Persistence Report'!BG40</f>
        <v>71264</v>
      </c>
      <c r="Q106" s="286"/>
      <c r="R106" s="290">
        <f>'7.  Persistence Report'!P40</f>
        <v>5</v>
      </c>
      <c r="S106" s="290">
        <f>'7.  Persistence Report'!Q40</f>
        <v>5</v>
      </c>
      <c r="T106" s="290">
        <f>'7.  Persistence Report'!R40</f>
        <v>5</v>
      </c>
      <c r="U106" s="290">
        <f>'7.  Persistence Report'!S40</f>
        <v>5</v>
      </c>
      <c r="V106" s="290">
        <f>'7.  Persistence Report'!T40</f>
        <v>5</v>
      </c>
      <c r="W106" s="290">
        <f>'7.  Persistence Report'!U40</f>
        <v>5</v>
      </c>
      <c r="X106" s="290">
        <f>'7.  Persistence Report'!V40</f>
        <v>5</v>
      </c>
      <c r="Y106" s="290">
        <f>'7.  Persistence Report'!W40</f>
        <v>5</v>
      </c>
      <c r="Z106" s="290">
        <f>'7.  Persistence Report'!X40</f>
        <v>5</v>
      </c>
      <c r="AA106" s="290">
        <f>'7.  Persistence Report'!Y40</f>
        <v>5</v>
      </c>
      <c r="AB106" s="290">
        <f>'7.  Persistence Report'!Z40</f>
        <v>4</v>
      </c>
      <c r="AC106" s="290">
        <f>'7.  Persistence Report'!AA40</f>
        <v>4</v>
      </c>
      <c r="AD106" s="290">
        <f>'7.  Persistence Report'!AB40</f>
        <v>4</v>
      </c>
      <c r="AE106" s="405">
        <f>AE105</f>
        <v>1</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864"/>
      <c r="E107" s="864"/>
      <c r="F107" s="864"/>
      <c r="G107" s="864"/>
      <c r="H107" s="864"/>
      <c r="I107" s="864"/>
      <c r="J107" s="864"/>
      <c r="K107" s="864"/>
      <c r="L107" s="864"/>
      <c r="M107" s="864"/>
      <c r="N107" s="864"/>
      <c r="O107" s="864"/>
      <c r="P107" s="864"/>
      <c r="Q107" s="286"/>
      <c r="R107" s="864"/>
      <c r="S107" s="864"/>
      <c r="T107" s="864"/>
      <c r="U107" s="864"/>
      <c r="V107" s="864"/>
      <c r="W107" s="864"/>
      <c r="X107" s="864"/>
      <c r="Y107" s="864"/>
      <c r="Z107" s="864"/>
      <c r="AA107" s="864"/>
      <c r="AB107" s="864"/>
      <c r="AC107" s="864"/>
      <c r="AD107" s="864"/>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f>'7.  Persistence Report'!AU28</f>
        <v>324489</v>
      </c>
      <c r="E108" s="290">
        <f>'7.  Persistence Report'!AV28</f>
        <v>324489</v>
      </c>
      <c r="F108" s="290">
        <f>'7.  Persistence Report'!AW28</f>
        <v>324489</v>
      </c>
      <c r="G108" s="290">
        <f>'7.  Persistence Report'!AX28</f>
        <v>324489</v>
      </c>
      <c r="H108" s="290">
        <f>'7.  Persistence Report'!AY28</f>
        <v>324489</v>
      </c>
      <c r="I108" s="290">
        <f>'7.  Persistence Report'!AZ28</f>
        <v>324489</v>
      </c>
      <c r="J108" s="290">
        <f>'7.  Persistence Report'!BA28</f>
        <v>324489</v>
      </c>
      <c r="K108" s="290">
        <f>'7.  Persistence Report'!BB28</f>
        <v>324489</v>
      </c>
      <c r="L108" s="290">
        <f>'7.  Persistence Report'!BC28</f>
        <v>324489</v>
      </c>
      <c r="M108" s="290">
        <f>'7.  Persistence Report'!BD28</f>
        <v>324489</v>
      </c>
      <c r="N108" s="290">
        <f>'7.  Persistence Report'!BE28</f>
        <v>324489</v>
      </c>
      <c r="O108" s="290">
        <f>'7.  Persistence Report'!BF28</f>
        <v>324489</v>
      </c>
      <c r="P108" s="290">
        <f>'7.  Persistence Report'!BG28</f>
        <v>324489</v>
      </c>
      <c r="Q108" s="286"/>
      <c r="R108" s="290">
        <f>'7.  Persistence Report'!P28</f>
        <v>165</v>
      </c>
      <c r="S108" s="290">
        <f>'7.  Persistence Report'!Q28</f>
        <v>165</v>
      </c>
      <c r="T108" s="290">
        <f>'7.  Persistence Report'!R28</f>
        <v>165</v>
      </c>
      <c r="U108" s="290">
        <f>'7.  Persistence Report'!S28</f>
        <v>165</v>
      </c>
      <c r="V108" s="290">
        <f>'7.  Persistence Report'!T28</f>
        <v>165</v>
      </c>
      <c r="W108" s="290">
        <f>'7.  Persistence Report'!U28</f>
        <v>165</v>
      </c>
      <c r="X108" s="290">
        <f>'7.  Persistence Report'!V28</f>
        <v>165</v>
      </c>
      <c r="Y108" s="290">
        <f>'7.  Persistence Report'!W28</f>
        <v>165</v>
      </c>
      <c r="Z108" s="290">
        <f>'7.  Persistence Report'!X28</f>
        <v>165</v>
      </c>
      <c r="AA108" s="290">
        <f>'7.  Persistence Report'!Y28</f>
        <v>165</v>
      </c>
      <c r="AB108" s="290">
        <f>'7.  Persistence Report'!Z28</f>
        <v>165</v>
      </c>
      <c r="AC108" s="290">
        <f>'7.  Persistence Report'!AA28</f>
        <v>165</v>
      </c>
      <c r="AD108" s="290">
        <f>'7.  Persistence Report'!AB28</f>
        <v>165</v>
      </c>
      <c r="AE108" s="520">
        <v>1</v>
      </c>
      <c r="AF108" s="404"/>
      <c r="AG108" s="404"/>
      <c r="AH108" s="404"/>
      <c r="AI108" s="404"/>
      <c r="AJ108" s="404"/>
      <c r="AK108" s="404"/>
      <c r="AL108" s="404"/>
      <c r="AM108" s="404"/>
      <c r="AN108" s="404"/>
      <c r="AO108" s="404"/>
      <c r="AP108" s="404"/>
      <c r="AQ108" s="404"/>
      <c r="AR108" s="404"/>
      <c r="AS108" s="291">
        <f>SUM(AE108:AR108)</f>
        <v>1</v>
      </c>
    </row>
    <row r="109" spans="1:45" ht="15" outlineLevel="1">
      <c r="B109" s="289" t="s">
        <v>266</v>
      </c>
      <c r="C109" s="286" t="s">
        <v>163</v>
      </c>
      <c r="D109" s="290">
        <f>'7.  Persistence Report'!AU41</f>
        <v>45962</v>
      </c>
      <c r="E109" s="290">
        <f>'7.  Persistence Report'!AV41</f>
        <v>45962</v>
      </c>
      <c r="F109" s="290">
        <f>'7.  Persistence Report'!AW41</f>
        <v>45962</v>
      </c>
      <c r="G109" s="290">
        <f>'7.  Persistence Report'!AX41</f>
        <v>45962</v>
      </c>
      <c r="H109" s="290">
        <f>'7.  Persistence Report'!AY41</f>
        <v>45962</v>
      </c>
      <c r="I109" s="290">
        <f>'7.  Persistence Report'!AZ41</f>
        <v>45962</v>
      </c>
      <c r="J109" s="290">
        <f>'7.  Persistence Report'!BA41</f>
        <v>45962</v>
      </c>
      <c r="K109" s="290">
        <f>'7.  Persistence Report'!BB41</f>
        <v>45962</v>
      </c>
      <c r="L109" s="290">
        <f>'7.  Persistence Report'!BC41</f>
        <v>45962</v>
      </c>
      <c r="M109" s="290">
        <f>'7.  Persistence Report'!BD41</f>
        <v>45962</v>
      </c>
      <c r="N109" s="290">
        <f>'7.  Persistence Report'!BE41</f>
        <v>45962</v>
      </c>
      <c r="O109" s="290">
        <f>'7.  Persistence Report'!BF41</f>
        <v>45962</v>
      </c>
      <c r="P109" s="290">
        <f>'7.  Persistence Report'!BG41</f>
        <v>45962</v>
      </c>
      <c r="Q109" s="286"/>
      <c r="R109" s="290">
        <f>'7.  Persistence Report'!P41</f>
        <v>23</v>
      </c>
      <c r="S109" s="290">
        <f>'7.  Persistence Report'!Q41</f>
        <v>23</v>
      </c>
      <c r="T109" s="290">
        <f>'7.  Persistence Report'!R41</f>
        <v>23</v>
      </c>
      <c r="U109" s="290">
        <f>'7.  Persistence Report'!S41</f>
        <v>23</v>
      </c>
      <c r="V109" s="290">
        <f>'7.  Persistence Report'!T41</f>
        <v>23</v>
      </c>
      <c r="W109" s="290">
        <f>'7.  Persistence Report'!U41</f>
        <v>23</v>
      </c>
      <c r="X109" s="290">
        <f>'7.  Persistence Report'!V41</f>
        <v>23</v>
      </c>
      <c r="Y109" s="290">
        <f>'7.  Persistence Report'!W41</f>
        <v>23</v>
      </c>
      <c r="Z109" s="290">
        <f>'7.  Persistence Report'!X41</f>
        <v>23</v>
      </c>
      <c r="AA109" s="290">
        <f>'7.  Persistence Report'!Y41</f>
        <v>23</v>
      </c>
      <c r="AB109" s="290">
        <f>'7.  Persistence Report'!Z41</f>
        <v>23</v>
      </c>
      <c r="AC109" s="290">
        <f>'7.  Persistence Report'!AA41</f>
        <v>23</v>
      </c>
      <c r="AD109" s="290">
        <f>'7.  Persistence Report'!AB41</f>
        <v>23</v>
      </c>
      <c r="AE109" s="405">
        <f>AE108</f>
        <v>1</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864"/>
      <c r="E110" s="864"/>
      <c r="F110" s="864"/>
      <c r="G110" s="864"/>
      <c r="H110" s="864"/>
      <c r="I110" s="864"/>
      <c r="J110" s="864"/>
      <c r="K110" s="864"/>
      <c r="L110" s="864"/>
      <c r="M110" s="864"/>
      <c r="N110" s="864"/>
      <c r="O110" s="864"/>
      <c r="P110" s="864"/>
      <c r="Q110" s="286"/>
      <c r="R110" s="864"/>
      <c r="S110" s="864"/>
      <c r="T110" s="864"/>
      <c r="U110" s="864"/>
      <c r="V110" s="864"/>
      <c r="W110" s="864"/>
      <c r="X110" s="864"/>
      <c r="Y110" s="864"/>
      <c r="Z110" s="864"/>
      <c r="AA110" s="864"/>
      <c r="AB110" s="864"/>
      <c r="AC110" s="864"/>
      <c r="AD110" s="864"/>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864"/>
      <c r="E113" s="864"/>
      <c r="F113" s="864"/>
      <c r="G113" s="864"/>
      <c r="H113" s="864"/>
      <c r="I113" s="864"/>
      <c r="J113" s="864"/>
      <c r="K113" s="864"/>
      <c r="L113" s="864"/>
      <c r="M113" s="864"/>
      <c r="N113" s="864"/>
      <c r="O113" s="864"/>
      <c r="P113" s="864"/>
      <c r="Q113" s="286"/>
      <c r="R113" s="864"/>
      <c r="S113" s="864"/>
      <c r="T113" s="864"/>
      <c r="U113" s="864"/>
      <c r="V113" s="864"/>
      <c r="W113" s="864"/>
      <c r="X113" s="864"/>
      <c r="Y113" s="864"/>
      <c r="Z113" s="864"/>
      <c r="AA113" s="864"/>
      <c r="AB113" s="864"/>
      <c r="AC113" s="864"/>
      <c r="AD113" s="864"/>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864"/>
      <c r="E116" s="864"/>
      <c r="F116" s="864"/>
      <c r="G116" s="864"/>
      <c r="H116" s="864"/>
      <c r="I116" s="864"/>
      <c r="J116" s="864"/>
      <c r="K116" s="864"/>
      <c r="L116" s="864"/>
      <c r="M116" s="864"/>
      <c r="N116" s="864"/>
      <c r="O116" s="864"/>
      <c r="P116" s="864"/>
      <c r="Q116" s="286"/>
      <c r="R116" s="864"/>
      <c r="S116" s="864"/>
      <c r="T116" s="864"/>
      <c r="U116" s="864"/>
      <c r="V116" s="864"/>
      <c r="W116" s="864"/>
      <c r="X116" s="864"/>
      <c r="Y116" s="864"/>
      <c r="Z116" s="864"/>
      <c r="AA116" s="864"/>
      <c r="AB116" s="864"/>
      <c r="AC116" s="864"/>
      <c r="AD116" s="864"/>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864"/>
      <c r="E117" s="864"/>
      <c r="F117" s="864"/>
      <c r="G117" s="864"/>
      <c r="H117" s="864"/>
      <c r="I117" s="864"/>
      <c r="J117" s="864"/>
      <c r="K117" s="864"/>
      <c r="L117" s="864"/>
      <c r="M117" s="864"/>
      <c r="N117" s="864"/>
      <c r="O117" s="864"/>
      <c r="P117" s="864"/>
      <c r="Q117" s="286"/>
      <c r="R117" s="864"/>
      <c r="S117" s="864"/>
      <c r="T117" s="864"/>
      <c r="U117" s="864"/>
      <c r="V117" s="864"/>
      <c r="W117" s="864"/>
      <c r="X117" s="864"/>
      <c r="Y117" s="864"/>
      <c r="Z117" s="864"/>
      <c r="AA117" s="864"/>
      <c r="AB117" s="864"/>
      <c r="AC117" s="864"/>
      <c r="AD117" s="864"/>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864"/>
      <c r="E120" s="864"/>
      <c r="F120" s="864"/>
      <c r="G120" s="864"/>
      <c r="H120" s="864"/>
      <c r="I120" s="864"/>
      <c r="J120" s="864"/>
      <c r="K120" s="864"/>
      <c r="L120" s="864"/>
      <c r="M120" s="864"/>
      <c r="N120" s="864"/>
      <c r="O120" s="864"/>
      <c r="P120" s="864"/>
      <c r="Q120" s="286"/>
      <c r="R120" s="864"/>
      <c r="S120" s="864"/>
      <c r="T120" s="864"/>
      <c r="U120" s="864"/>
      <c r="V120" s="864"/>
      <c r="W120" s="864"/>
      <c r="X120" s="864"/>
      <c r="Y120" s="864"/>
      <c r="Z120" s="864"/>
      <c r="AA120" s="864"/>
      <c r="AB120" s="864"/>
      <c r="AC120" s="864"/>
      <c r="AD120" s="864"/>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f>'7.  Persistence Report'!AU29</f>
        <v>224480</v>
      </c>
      <c r="E121" s="290">
        <f>'7.  Persistence Report'!AV29</f>
        <v>224480</v>
      </c>
      <c r="F121" s="290">
        <f>'7.  Persistence Report'!AW29</f>
        <v>211738</v>
      </c>
      <c r="G121" s="290">
        <f>'7.  Persistence Report'!AX29</f>
        <v>211738</v>
      </c>
      <c r="H121" s="290">
        <f>'7.  Persistence Report'!AY29</f>
        <v>211738</v>
      </c>
      <c r="I121" s="290">
        <f>'7.  Persistence Report'!AZ29</f>
        <v>211738</v>
      </c>
      <c r="J121" s="290">
        <f>'7.  Persistence Report'!BA29</f>
        <v>210521</v>
      </c>
      <c r="K121" s="290">
        <f>'7.  Persistence Report'!BB29</f>
        <v>210521</v>
      </c>
      <c r="L121" s="290">
        <f>'7.  Persistence Report'!BC29</f>
        <v>209159</v>
      </c>
      <c r="M121" s="290">
        <f>'7.  Persistence Report'!BD29</f>
        <v>205191</v>
      </c>
      <c r="N121" s="290">
        <f>'7.  Persistence Report'!BE29</f>
        <v>195716</v>
      </c>
      <c r="O121" s="290">
        <f>'7.  Persistence Report'!BF29</f>
        <v>195716</v>
      </c>
      <c r="P121" s="290">
        <f>'7.  Persistence Report'!BG29</f>
        <v>65438</v>
      </c>
      <c r="Q121" s="290">
        <v>12</v>
      </c>
      <c r="R121" s="290">
        <f>'7.  Persistence Report'!P29</f>
        <v>42</v>
      </c>
      <c r="S121" s="290">
        <f>'7.  Persistence Report'!Q29</f>
        <v>42</v>
      </c>
      <c r="T121" s="290">
        <f>'7.  Persistence Report'!R29</f>
        <v>38</v>
      </c>
      <c r="U121" s="290">
        <f>'7.  Persistence Report'!S29</f>
        <v>38</v>
      </c>
      <c r="V121" s="290">
        <f>'7.  Persistence Report'!T29</f>
        <v>38</v>
      </c>
      <c r="W121" s="290">
        <f>'7.  Persistence Report'!U29</f>
        <v>38</v>
      </c>
      <c r="X121" s="290">
        <f>'7.  Persistence Report'!V29</f>
        <v>38</v>
      </c>
      <c r="Y121" s="290">
        <f>'7.  Persistence Report'!W29</f>
        <v>38</v>
      </c>
      <c r="Z121" s="290">
        <f>'7.  Persistence Report'!X29</f>
        <v>38</v>
      </c>
      <c r="AA121" s="290">
        <f>'7.  Persistence Report'!Y29</f>
        <v>37</v>
      </c>
      <c r="AB121" s="290">
        <f>'7.  Persistence Report'!Z29</f>
        <v>35</v>
      </c>
      <c r="AC121" s="290">
        <f>'7.  Persistence Report'!AA29</f>
        <v>35</v>
      </c>
      <c r="AD121" s="290">
        <f>'7.  Persistence Report'!AB29</f>
        <v>14</v>
      </c>
      <c r="AE121" s="420"/>
      <c r="AF121" s="520">
        <v>0.56999999999999995</v>
      </c>
      <c r="AG121" s="520">
        <v>0</v>
      </c>
      <c r="AH121" s="404">
        <v>0.43</v>
      </c>
      <c r="AI121" s="520"/>
      <c r="AJ121" s="404"/>
      <c r="AK121" s="404"/>
      <c r="AL121" s="409"/>
      <c r="AM121" s="409"/>
      <c r="AN121" s="409"/>
      <c r="AO121" s="409"/>
      <c r="AP121" s="409"/>
      <c r="AQ121" s="409"/>
      <c r="AR121" s="409"/>
      <c r="AS121" s="291">
        <f>SUM(AE121:AR121)</f>
        <v>1</v>
      </c>
    </row>
    <row r="122" spans="1:45" ht="15" outlineLevel="1">
      <c r="B122" s="289" t="s">
        <v>266</v>
      </c>
      <c r="C122" s="286" t="s">
        <v>163</v>
      </c>
      <c r="D122" s="290">
        <f>'7.  Persistence Report'!AU42+'7.  Persistence Report'!AU48</f>
        <v>960097</v>
      </c>
      <c r="E122" s="290">
        <f>'7.  Persistence Report'!AV42+'7.  Persistence Report'!AV48</f>
        <v>960097</v>
      </c>
      <c r="F122" s="290">
        <f>'7.  Persistence Report'!AW42+'7.  Persistence Report'!AW48</f>
        <v>972839</v>
      </c>
      <c r="G122" s="290">
        <f>'7.  Persistence Report'!AX42+'7.  Persistence Report'!AX48</f>
        <v>973513</v>
      </c>
      <c r="H122" s="290">
        <f>'7.  Persistence Report'!AY42+'7.  Persistence Report'!AY48</f>
        <v>973513</v>
      </c>
      <c r="I122" s="290">
        <f>'7.  Persistence Report'!AZ42+'7.  Persistence Report'!AZ48</f>
        <v>973513</v>
      </c>
      <c r="J122" s="290">
        <f>'7.  Persistence Report'!BA42+'7.  Persistence Report'!BA48</f>
        <v>974731</v>
      </c>
      <c r="K122" s="290">
        <f>'7.  Persistence Report'!BB42+'7.  Persistence Report'!BB48</f>
        <v>974731</v>
      </c>
      <c r="L122" s="290">
        <f>'7.  Persistence Report'!BC42+'7.  Persistence Report'!BC48</f>
        <v>974731</v>
      </c>
      <c r="M122" s="290">
        <f>'7.  Persistence Report'!BD42+'7.  Persistence Report'!BD48</f>
        <v>974372</v>
      </c>
      <c r="N122" s="290">
        <f>'7.  Persistence Report'!BE42+'7.  Persistence Report'!BE48</f>
        <v>640734</v>
      </c>
      <c r="O122" s="290">
        <f>'7.  Persistence Report'!BF42+'7.  Persistence Report'!BF48</f>
        <v>399958</v>
      </c>
      <c r="P122" s="290">
        <f>'7.  Persistence Report'!BG42+'7.  Persistence Report'!BG48</f>
        <v>386366</v>
      </c>
      <c r="Q122" s="290">
        <f>Q121</f>
        <v>12</v>
      </c>
      <c r="R122" s="290">
        <f>'7.  Persistence Report'!P42+'7.  Persistence Report'!P48</f>
        <v>97</v>
      </c>
      <c r="S122" s="290">
        <f>'7.  Persistence Report'!Q42+'7.  Persistence Report'!Q48</f>
        <v>97</v>
      </c>
      <c r="T122" s="290">
        <f>'7.  Persistence Report'!R42+'7.  Persistence Report'!R48</f>
        <v>101</v>
      </c>
      <c r="U122" s="290">
        <f>'7.  Persistence Report'!S42+'7.  Persistence Report'!S48</f>
        <v>102</v>
      </c>
      <c r="V122" s="290">
        <f>'7.  Persistence Report'!T42+'7.  Persistence Report'!T48</f>
        <v>102</v>
      </c>
      <c r="W122" s="290">
        <f>'7.  Persistence Report'!U42+'7.  Persistence Report'!U48</f>
        <v>102</v>
      </c>
      <c r="X122" s="290">
        <f>'7.  Persistence Report'!V42+'7.  Persistence Report'!V48</f>
        <v>102</v>
      </c>
      <c r="Y122" s="290">
        <f>'7.  Persistence Report'!W42+'7.  Persistence Report'!W48</f>
        <v>102</v>
      </c>
      <c r="Z122" s="290">
        <f>'7.  Persistence Report'!X42+'7.  Persistence Report'!X48</f>
        <v>101</v>
      </c>
      <c r="AA122" s="290">
        <f>'7.  Persistence Report'!Y42+'7.  Persistence Report'!Y48</f>
        <v>102</v>
      </c>
      <c r="AB122" s="290">
        <f>'7.  Persistence Report'!Z42+'7.  Persistence Report'!Z48</f>
        <v>60</v>
      </c>
      <c r="AC122" s="290">
        <f>'7.  Persistence Report'!AA42+'7.  Persistence Report'!AA48</f>
        <v>31</v>
      </c>
      <c r="AD122" s="290">
        <f>'7.  Persistence Report'!AB42+'7.  Persistence Report'!AB48</f>
        <v>28</v>
      </c>
      <c r="AE122" s="405">
        <f>AE121</f>
        <v>0</v>
      </c>
      <c r="AF122" s="405">
        <f t="shared" ref="AF122" si="241">AF121</f>
        <v>0.56999999999999995</v>
      </c>
      <c r="AG122" s="405">
        <f t="shared" ref="AG122" si="242">AG121</f>
        <v>0</v>
      </c>
      <c r="AH122" s="405">
        <f t="shared" ref="AH122" si="243">AH121</f>
        <v>0.43</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90"/>
      <c r="E123" s="290"/>
      <c r="F123" s="290"/>
      <c r="G123" s="290"/>
      <c r="H123" s="290"/>
      <c r="I123" s="290"/>
      <c r="J123" s="290"/>
      <c r="K123" s="290"/>
      <c r="L123" s="290"/>
      <c r="M123" s="290"/>
      <c r="N123" s="290"/>
      <c r="O123" s="290"/>
      <c r="P123" s="290"/>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864"/>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864"/>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864"/>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864"/>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864"/>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864"/>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864"/>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864"/>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864"/>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879" t="s">
        <v>1034</v>
      </c>
      <c r="C149" s="286" t="s">
        <v>25</v>
      </c>
      <c r="D149" s="290"/>
      <c r="E149" s="290"/>
      <c r="F149" s="290"/>
      <c r="G149" s="290"/>
      <c r="H149" s="290"/>
      <c r="I149" s="290"/>
      <c r="J149" s="290"/>
      <c r="K149" s="290"/>
      <c r="L149" s="290"/>
      <c r="M149" s="290"/>
      <c r="N149" s="290"/>
      <c r="O149" s="290"/>
      <c r="P149" s="290"/>
      <c r="Q149" s="290">
        <v>12</v>
      </c>
      <c r="R149" s="290">
        <f>+'7.  Persistence Report'!P39</f>
        <v>200.95</v>
      </c>
      <c r="S149" s="290">
        <f>+'7.  Persistence Report'!Q39</f>
        <v>200.95</v>
      </c>
      <c r="T149" s="290">
        <f>+'7.  Persistence Report'!R39</f>
        <v>200.95</v>
      </c>
      <c r="U149" s="290">
        <f>+'7.  Persistence Report'!S39</f>
        <v>200.95</v>
      </c>
      <c r="V149" s="290">
        <f>+'7.  Persistence Report'!T39</f>
        <v>200.95</v>
      </c>
      <c r="W149" s="290">
        <f>+'7.  Persistence Report'!U39</f>
        <v>200.95</v>
      </c>
      <c r="X149" s="290">
        <f>+'7.  Persistence Report'!V39</f>
        <v>200.95</v>
      </c>
      <c r="Y149" s="290">
        <f>+'7.  Persistence Report'!W39</f>
        <v>200.95</v>
      </c>
      <c r="Z149" s="290">
        <f>+'7.  Persistence Report'!X39</f>
        <v>200.95</v>
      </c>
      <c r="AA149" s="290">
        <f>+'7.  Persistence Report'!Y39</f>
        <v>200.95</v>
      </c>
      <c r="AB149" s="290">
        <f>+'7.  Persistence Report'!Z39</f>
        <v>200.95</v>
      </c>
      <c r="AC149" s="290">
        <f>+'7.  Persistence Report'!AA39</f>
        <v>200.95</v>
      </c>
      <c r="AD149" s="290">
        <f>+'7.  Persistence Report'!AB39</f>
        <v>200.95</v>
      </c>
      <c r="AE149" s="420"/>
      <c r="AF149" s="404"/>
      <c r="AG149" s="404"/>
      <c r="AH149" s="404"/>
      <c r="AI149" s="404"/>
      <c r="AJ149" s="882">
        <v>1</v>
      </c>
      <c r="AK149" s="404"/>
      <c r="AL149" s="409"/>
      <c r="AM149" s="409"/>
      <c r="AN149" s="409"/>
      <c r="AO149" s="409"/>
      <c r="AP149" s="409"/>
      <c r="AQ149" s="409"/>
      <c r="AR149" s="409"/>
      <c r="AS149" s="291">
        <f>SUM(AE149:AR149)</f>
        <v>1</v>
      </c>
    </row>
    <row r="150" spans="1:45" ht="15" outlineLevel="1">
      <c r="B150" s="289" t="s">
        <v>266</v>
      </c>
      <c r="C150" s="286" t="s">
        <v>163</v>
      </c>
      <c r="D150" s="290"/>
      <c r="E150" s="290"/>
      <c r="F150" s="290"/>
      <c r="G150" s="290"/>
      <c r="H150" s="290"/>
      <c r="I150" s="290"/>
      <c r="J150" s="290"/>
      <c r="K150" s="290"/>
      <c r="L150" s="290"/>
      <c r="M150" s="290"/>
      <c r="N150" s="290"/>
      <c r="O150" s="290"/>
      <c r="P150" s="290"/>
      <c r="Q150" s="290">
        <v>12</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1</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864"/>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864"/>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864"/>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864"/>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864"/>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864"/>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864"/>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864"/>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864"/>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864"/>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864"/>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864"/>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864"/>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864"/>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864"/>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19332147</v>
      </c>
      <c r="E195" s="324">
        <f t="shared" ref="E195:P195" si="553">SUM(E38:E193)</f>
        <v>19237038</v>
      </c>
      <c r="F195" s="324">
        <f t="shared" si="553"/>
        <v>19222145</v>
      </c>
      <c r="G195" s="324">
        <f t="shared" si="553"/>
        <v>19226138</v>
      </c>
      <c r="H195" s="324">
        <f t="shared" si="553"/>
        <v>19199400</v>
      </c>
      <c r="I195" s="324">
        <f t="shared" si="553"/>
        <v>19161958</v>
      </c>
      <c r="J195" s="324">
        <f t="shared" si="553"/>
        <v>19159763</v>
      </c>
      <c r="K195" s="324">
        <f t="shared" si="553"/>
        <v>19159152</v>
      </c>
      <c r="L195" s="324">
        <f t="shared" si="553"/>
        <v>19018920</v>
      </c>
      <c r="M195" s="324">
        <f t="shared" si="553"/>
        <v>18858027</v>
      </c>
      <c r="N195" s="324">
        <f t="shared" si="553"/>
        <v>17445262</v>
      </c>
      <c r="O195" s="324">
        <f t="shared" si="553"/>
        <v>16648205</v>
      </c>
      <c r="P195" s="324">
        <f t="shared" si="553"/>
        <v>15068499</v>
      </c>
      <c r="Q195" s="324"/>
      <c r="R195" s="324">
        <f>SUM(R38:R193)</f>
        <v>2741.95</v>
      </c>
      <c r="S195" s="324">
        <f t="shared" ref="S195:AD195" si="554">SUM(S38:S193)</f>
        <v>2738.95</v>
      </c>
      <c r="T195" s="324">
        <f t="shared" si="554"/>
        <v>2737.95</v>
      </c>
      <c r="U195" s="324">
        <f t="shared" si="554"/>
        <v>2742.95</v>
      </c>
      <c r="V195" s="324">
        <f t="shared" si="554"/>
        <v>2739.95</v>
      </c>
      <c r="W195" s="324">
        <f t="shared" si="554"/>
        <v>2733.95</v>
      </c>
      <c r="X195" s="324">
        <f t="shared" si="554"/>
        <v>2733.95</v>
      </c>
      <c r="Y195" s="324">
        <f t="shared" si="554"/>
        <v>2733.95</v>
      </c>
      <c r="Z195" s="324">
        <f t="shared" si="554"/>
        <v>2717.95</v>
      </c>
      <c r="AA195" s="324">
        <f t="shared" si="554"/>
        <v>2691.95</v>
      </c>
      <c r="AB195" s="324">
        <f t="shared" si="554"/>
        <v>2531.9499999999998</v>
      </c>
      <c r="AC195" s="324">
        <f t="shared" si="554"/>
        <v>2442.9499999999998</v>
      </c>
      <c r="AD195" s="324">
        <f t="shared" si="554"/>
        <v>2322.9499999999998</v>
      </c>
      <c r="AE195" s="324">
        <f>IF(AE36="kWh",SUMPRODUCT(J38:J193,AE38:AE193))</f>
        <v>5654473</v>
      </c>
      <c r="AF195" s="324">
        <f>IF(AF36="kWh",SUMPRODUCT(J38:J193,AF38:AF193))</f>
        <v>747248.90999999992</v>
      </c>
      <c r="AG195" s="324">
        <f>IF(AG36="kw",SUMPRODUCT(Q38:Q193,R38:R193,AG38:AG193),SUMPRODUCT(J38:J193,AG38:AG193))</f>
        <v>0</v>
      </c>
      <c r="AH195" s="324">
        <f>IF(AH36="kw",SUMPRODUCT(Q38:Q193,R38:R193,AH38:AH193),SUMPRODUCT(J38:J193,AH38:AH193))</f>
        <v>19300.920000000002</v>
      </c>
      <c r="AI195" s="324">
        <f>IF(AI36="kw",SUMPRODUCT(Q38:Q193,R38:R193,AI38:AI193),SUMPRODUCT(J38:J193,AI38:AI193))</f>
        <v>0</v>
      </c>
      <c r="AJ195" s="324">
        <f>IF(AJ36="kw",SUMPRODUCT(Q38:Q193,R38:R193,AJ38:AJ193),SUMPRODUCT(I38:I193,AJ38:AJ193))</f>
        <v>2411.3999999999996</v>
      </c>
      <c r="AK195" s="324">
        <f>IF(AK36="kw",SUMPRODUCT(Q38:Q193,R38:R193,AK38:AK193),SUMPRODUCT(J38:J193,AK38:AK193))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5369511</v>
      </c>
      <c r="AF196" s="386">
        <f>HLOOKUP(AF35,'2. LRAMVA Threshold'!$B$42:$Q$53,7,FALSE)</f>
        <v>2076931</v>
      </c>
      <c r="AG196" s="386">
        <f>HLOOKUP(AG35,'2. LRAMVA Threshold'!$B$42:$Q$53,7,FALSE)</f>
        <v>12385</v>
      </c>
      <c r="AH196" s="386">
        <f>HLOOKUP(AH35,'2. LRAMVA Threshold'!$B$42:$Q$53,7,FALSE)</f>
        <v>8992</v>
      </c>
      <c r="AI196" s="386">
        <f>HLOOKUP(AI35,'2. LRAMVA Threshold'!$B$42:$Q$53,7,FALSE)</f>
        <v>5</v>
      </c>
      <c r="AJ196" s="386">
        <f>HLOOKUP(AJ35,'2. LRAMVA Threshold'!$B$42:$Q$53,7,FALSE)</f>
        <v>498</v>
      </c>
      <c r="AK196" s="386">
        <f>HLOOKUP(AK35,'2. LRAMVA Threshold'!$B$42:$Q$53,7,FALSE)</f>
        <v>32005</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23">
        <f>HLOOKUP(AE$35,'3.  Distribution Rates'!$C$122:$P$135,7,FALSE)</f>
        <v>8.3999999999999995E-3</v>
      </c>
      <c r="AF198" s="823">
        <f>HLOOKUP(AF$35,'3.  Distribution Rates'!$C$122:$P$135,7,FALSE)</f>
        <v>9.1999999999999998E-3</v>
      </c>
      <c r="AG198" s="336">
        <f>HLOOKUP(AG$35,'3.  Distribution Rates'!$C$122:$P$135,7,FALSE)</f>
        <v>1.7021999999999999</v>
      </c>
      <c r="AH198" s="336">
        <f>HLOOKUP(AH$35,'3.  Distribution Rates'!$C$122:$P$135,7,FALSE)</f>
        <v>1.5119</v>
      </c>
      <c r="AI198" s="336">
        <f>HLOOKUP(AI$35,'3.  Distribution Rates'!$C$122:$P$135,7,FALSE)</f>
        <v>3.6566999999999998</v>
      </c>
      <c r="AJ198" s="336">
        <f>HLOOKUP(AJ$35,'3.  Distribution Rates'!$C$122:$P$135,7,FALSE)</f>
        <v>4.5853000000000002</v>
      </c>
      <c r="AK198" s="336">
        <f>HLOOKUP(AK$35,'3.  Distribution Rates'!$C$122:$P$135,7,FALSE)</f>
        <v>6.7000000000000002E-3</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0</v>
      </c>
      <c r="AF199" s="372">
        <f>'4.  2011-2014 LRAM'!AN138*AF198</f>
        <v>0</v>
      </c>
      <c r="AG199" s="372">
        <f>'4.  2011-2014 LRAM'!AO138*AG198</f>
        <v>0</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0</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0</v>
      </c>
      <c r="AF200" s="372">
        <f>'4.  2011-2014 LRAM'!AN277*AF198</f>
        <v>0</v>
      </c>
      <c r="AG200" s="372">
        <f>'4.  2011-2014 LRAM'!AO277*AG198</f>
        <v>0</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0</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0</v>
      </c>
      <c r="AF201" s="372">
        <f>'4.  2011-2014 LRAM'!AN413*AF198</f>
        <v>0</v>
      </c>
      <c r="AG201" s="372">
        <f>'4.  2011-2014 LRAM'!AO413*AG198</f>
        <v>0</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0</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LRAM'!AM550*AE198</f>
        <v>0</v>
      </c>
      <c r="AF202" s="372">
        <f>'4.  2011-2014 LRAM'!AN550*AF198</f>
        <v>0</v>
      </c>
      <c r="AG202" s="372">
        <f>'4.  2011-2014 LRAM'!AO550*AG198</f>
        <v>0</v>
      </c>
      <c r="AH202" s="372">
        <f>'4.  2011-2014 LRAM'!AP550*AH198</f>
        <v>0</v>
      </c>
      <c r="AI202" s="372">
        <f>'4.  2011-2014 LRAM'!AQ550*AI198</f>
        <v>0</v>
      </c>
      <c r="AJ202" s="372">
        <f>'4.  2011-2014 LRAM'!AR550*AJ198</f>
        <v>0</v>
      </c>
      <c r="AK202" s="372">
        <f>'4.  2011-2014 LRAM'!AS550*AK198</f>
        <v>0</v>
      </c>
      <c r="AL202" s="372">
        <f>'4.  2011-2014 LRAM'!AT550*AL198</f>
        <v>0</v>
      </c>
      <c r="AM202" s="372">
        <f>'4.  2011-2014 LRAM'!AU550*AM198</f>
        <v>0</v>
      </c>
      <c r="AN202" s="372">
        <f>'4.  2011-2014 LRAM'!AV550*AN198</f>
        <v>0</v>
      </c>
      <c r="AO202" s="372">
        <f>'4.  2011-2014 LRAM'!AW550*AO198</f>
        <v>0</v>
      </c>
      <c r="AP202" s="372">
        <f>'4.  2011-2014 LRAM'!AX550*AP198</f>
        <v>0</v>
      </c>
      <c r="AQ202" s="372">
        <f>'4.  2011-2014 LRAM'!AY550*AQ198</f>
        <v>0</v>
      </c>
      <c r="AR202" s="372">
        <f>'4.  2011-2014 LRAM'!AZ550*AR198</f>
        <v>0</v>
      </c>
      <c r="AS202" s="613">
        <f>SUM(AE202:AR202)</f>
        <v>0</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47497.573199999999</v>
      </c>
      <c r="AF203" s="372">
        <f t="shared" ref="AF203:AR203" si="555">AF195*AF198</f>
        <v>6874.6899719999992</v>
      </c>
      <c r="AG203" s="372">
        <f t="shared" si="555"/>
        <v>0</v>
      </c>
      <c r="AH203" s="372">
        <f>AH195*AH198</f>
        <v>29181.060948000002</v>
      </c>
      <c r="AI203" s="372">
        <f t="shared" si="555"/>
        <v>0</v>
      </c>
      <c r="AJ203" s="372">
        <f>AJ195*AJ198</f>
        <v>11056.992419999999</v>
      </c>
      <c r="AK203" s="372">
        <f t="shared" si="555"/>
        <v>0</v>
      </c>
      <c r="AL203" s="372">
        <f t="shared" si="555"/>
        <v>0</v>
      </c>
      <c r="AM203" s="372">
        <f t="shared" si="555"/>
        <v>0</v>
      </c>
      <c r="AN203" s="372">
        <f t="shared" si="555"/>
        <v>0</v>
      </c>
      <c r="AO203" s="372">
        <f t="shared" si="555"/>
        <v>0</v>
      </c>
      <c r="AP203" s="372">
        <f t="shared" si="555"/>
        <v>0</v>
      </c>
      <c r="AQ203" s="372">
        <f t="shared" si="555"/>
        <v>0</v>
      </c>
      <c r="AR203" s="372">
        <f t="shared" si="555"/>
        <v>0</v>
      </c>
      <c r="AS203" s="613">
        <f>SUM(AE203:AR203)</f>
        <v>94610.31654</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47497.573199999999</v>
      </c>
      <c r="AF204" s="341">
        <f>SUM(AF199:AF203)</f>
        <v>6874.6899719999992</v>
      </c>
      <c r="AG204" s="341">
        <f>SUM(AG199:AG203)</f>
        <v>0</v>
      </c>
      <c r="AH204" s="341">
        <f t="shared" ref="AH204:AK204" si="556">SUM(AH199:AH203)</f>
        <v>29181.060948000002</v>
      </c>
      <c r="AI204" s="341">
        <f t="shared" si="556"/>
        <v>0</v>
      </c>
      <c r="AJ204" s="341">
        <f t="shared" si="556"/>
        <v>11056.992419999999</v>
      </c>
      <c r="AK204" s="341">
        <f t="shared" si="556"/>
        <v>0</v>
      </c>
      <c r="AL204" s="341">
        <f>SUM(AL199:AL203)</f>
        <v>0</v>
      </c>
      <c r="AM204" s="341">
        <f>SUM(AM199:AM203)</f>
        <v>0</v>
      </c>
      <c r="AN204" s="341">
        <f t="shared" ref="AN204:AR204" si="557">SUM(AN199:AN203)</f>
        <v>0</v>
      </c>
      <c r="AO204" s="341">
        <f t="shared" si="557"/>
        <v>0</v>
      </c>
      <c r="AP204" s="341">
        <f t="shared" si="557"/>
        <v>0</v>
      </c>
      <c r="AQ204" s="341">
        <f t="shared" si="557"/>
        <v>0</v>
      </c>
      <c r="AR204" s="341">
        <f t="shared" si="557"/>
        <v>0</v>
      </c>
      <c r="AS204" s="401">
        <f>SUM(AS199:AS203)</f>
        <v>94610.31654</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45103.892399999997</v>
      </c>
      <c r="AF205" s="342">
        <f t="shared" ref="AF205:AK205" si="558">AF196*AF198</f>
        <v>19107.765199999998</v>
      </c>
      <c r="AG205" s="342">
        <f t="shared" si="558"/>
        <v>21081.746999999999</v>
      </c>
      <c r="AH205" s="342">
        <f t="shared" si="558"/>
        <v>13595.004800000001</v>
      </c>
      <c r="AI205" s="342">
        <f t="shared" si="558"/>
        <v>18.2835</v>
      </c>
      <c r="AJ205" s="342">
        <f t="shared" si="558"/>
        <v>2283.4794000000002</v>
      </c>
      <c r="AK205" s="342">
        <f t="shared" si="558"/>
        <v>214.43350000000001</v>
      </c>
      <c r="AL205" s="342">
        <f>AL196*AL198</f>
        <v>0</v>
      </c>
      <c r="AM205" s="342">
        <f t="shared" ref="AM205:AR205" si="559">AM196*AM198</f>
        <v>0</v>
      </c>
      <c r="AN205" s="342">
        <f t="shared" si="559"/>
        <v>0</v>
      </c>
      <c r="AO205" s="342">
        <f t="shared" si="559"/>
        <v>0</v>
      </c>
      <c r="AP205" s="342">
        <f t="shared" si="559"/>
        <v>0</v>
      </c>
      <c r="AQ205" s="342">
        <f t="shared" si="559"/>
        <v>0</v>
      </c>
      <c r="AR205" s="342">
        <f t="shared" si="559"/>
        <v>0</v>
      </c>
      <c r="AS205" s="401">
        <f>SUM(AE205:AR205)</f>
        <v>101404.60579999999</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-6794.2892599999905</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5732423</v>
      </c>
      <c r="AF208" s="286">
        <f>SUMPRODUCT($E$38:$E$193,AF38:AF193)</f>
        <v>746864.15999999992</v>
      </c>
      <c r="AG208" s="286">
        <f>IF(AG36="kw",SUMPRODUCT($Q$38:$Q$193,$S$38:$S$193,AG38:AG193),SUMPRODUCT($E$38:$E$193,AG38:AG193))</f>
        <v>0</v>
      </c>
      <c r="AH208" s="286">
        <f t="shared" ref="AH208:AR208" si="560">IF(AH36="kw",SUMPRODUCT($Q$38:$Q$193,$S$38:$S$193,AH38:AH193),SUMPRODUCT($E$38:$E$193,AH38:AH193))</f>
        <v>19300.920000000002</v>
      </c>
      <c r="AI208" s="286">
        <f t="shared" si="560"/>
        <v>0</v>
      </c>
      <c r="AJ208" s="286">
        <f t="shared" si="560"/>
        <v>2411.3999999999996</v>
      </c>
      <c r="AK208" s="286">
        <f t="shared" si="560"/>
        <v>0</v>
      </c>
      <c r="AL208" s="286">
        <f t="shared" si="560"/>
        <v>0</v>
      </c>
      <c r="AM208" s="286">
        <f t="shared" si="560"/>
        <v>0</v>
      </c>
      <c r="AN208" s="286">
        <f t="shared" si="560"/>
        <v>0</v>
      </c>
      <c r="AO208" s="286">
        <f t="shared" si="560"/>
        <v>0</v>
      </c>
      <c r="AP208" s="286">
        <f t="shared" si="560"/>
        <v>0</v>
      </c>
      <c r="AQ208" s="286">
        <f t="shared" si="560"/>
        <v>0</v>
      </c>
      <c r="AR208" s="286">
        <f t="shared" si="560"/>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5717530</v>
      </c>
      <c r="AF209" s="286">
        <f>SUMPRODUCT($F$38:$F$193,AF38:AF193)</f>
        <v>746864.15999999992</v>
      </c>
      <c r="AG209" s="286">
        <f>IF(AG36="kw",SUMPRODUCT($Q$38:$Q$193,$T$38:$T$193,AG38:AG193),SUMPRODUCT($F$38:$F$193,AG38:AG193))</f>
        <v>0</v>
      </c>
      <c r="AH209" s="286">
        <f t="shared" ref="AH209:AR209" si="561">IF(AH36="kw",SUMPRODUCT($Q$38:$Q$193,$T$38:$T$193,AH38:AH193),SUMPRODUCT($F$38:$F$193,AH38:AH193))</f>
        <v>19300.920000000002</v>
      </c>
      <c r="AI209" s="286">
        <f t="shared" si="561"/>
        <v>0</v>
      </c>
      <c r="AJ209" s="286">
        <f t="shared" si="561"/>
        <v>2411.3999999999996</v>
      </c>
      <c r="AK209" s="286">
        <f t="shared" si="561"/>
        <v>0</v>
      </c>
      <c r="AL209" s="286">
        <f t="shared" si="561"/>
        <v>0</v>
      </c>
      <c r="AM209" s="286">
        <f t="shared" si="561"/>
        <v>0</v>
      </c>
      <c r="AN209" s="286">
        <f t="shared" si="561"/>
        <v>0</v>
      </c>
      <c r="AO209" s="286">
        <f t="shared" si="561"/>
        <v>0</v>
      </c>
      <c r="AP209" s="286">
        <f t="shared" si="561"/>
        <v>0</v>
      </c>
      <c r="AQ209" s="286">
        <f t="shared" si="561"/>
        <v>0</v>
      </c>
      <c r="AR209" s="286">
        <f t="shared" si="561"/>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5720849</v>
      </c>
      <c r="AF210" s="286">
        <f>SUMPRODUCT($G$38:$G$193,AF38:AF193)</f>
        <v>747248.33999999985</v>
      </c>
      <c r="AG210" s="286">
        <f>IF(AG36="kw",SUMPRODUCT($Q$38:$Q$193,$U$38:$U$193,AG38:AG193),SUMPRODUCT($G$38:$G$193,AG38:AG193))</f>
        <v>0</v>
      </c>
      <c r="AH210" s="286">
        <f t="shared" ref="AH210:AR210" si="562">IF(AH36="kw",SUMPRODUCT($Q$38:$Q$193,$U$38:$U$193,AH38:AH193),SUMPRODUCT($G$38:$G$193,AH38:AH193))</f>
        <v>19306.080000000002</v>
      </c>
      <c r="AI210" s="286">
        <f t="shared" si="562"/>
        <v>0</v>
      </c>
      <c r="AJ210" s="286">
        <f t="shared" si="562"/>
        <v>2411.3999999999996</v>
      </c>
      <c r="AK210" s="286">
        <f t="shared" si="562"/>
        <v>0</v>
      </c>
      <c r="AL210" s="286">
        <f t="shared" si="562"/>
        <v>0</v>
      </c>
      <c r="AM210" s="286">
        <f t="shared" si="562"/>
        <v>0</v>
      </c>
      <c r="AN210" s="286">
        <f t="shared" si="562"/>
        <v>0</v>
      </c>
      <c r="AO210" s="286">
        <f t="shared" si="562"/>
        <v>0</v>
      </c>
      <c r="AP210" s="286">
        <f t="shared" si="562"/>
        <v>0</v>
      </c>
      <c r="AQ210" s="286">
        <f t="shared" si="562"/>
        <v>0</v>
      </c>
      <c r="AR210" s="286">
        <f t="shared" si="562"/>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5694111</v>
      </c>
      <c r="AF211" s="286">
        <f>SUMPRODUCT($H$38:$H$193,AF38:AF193)</f>
        <v>747248.33999999985</v>
      </c>
      <c r="AG211" s="286">
        <f>IF(AG36="kw",SUMPRODUCT($Q$38:$Q$193,$V$38:$V$193,AG38:AG193),SUMPRODUCT($H$38:$H$193,AG38:AG193))</f>
        <v>0</v>
      </c>
      <c r="AH211" s="286">
        <f t="shared" ref="AH211:AR211" si="563">IF(AH36="kw",SUMPRODUCT($Q$38:$Q$193,$V$38:$V$193,AH38:AH193),SUMPRODUCT($H$38:$H$193,AH38:AH193))</f>
        <v>19306.080000000002</v>
      </c>
      <c r="AI211" s="286">
        <f t="shared" si="563"/>
        <v>0</v>
      </c>
      <c r="AJ211" s="286">
        <f t="shared" si="563"/>
        <v>2411.3999999999996</v>
      </c>
      <c r="AK211" s="286">
        <f t="shared" si="563"/>
        <v>0</v>
      </c>
      <c r="AL211" s="286">
        <f t="shared" si="563"/>
        <v>0</v>
      </c>
      <c r="AM211" s="286">
        <f t="shared" si="563"/>
        <v>0</v>
      </c>
      <c r="AN211" s="286">
        <f t="shared" si="563"/>
        <v>0</v>
      </c>
      <c r="AO211" s="286">
        <f t="shared" si="563"/>
        <v>0</v>
      </c>
      <c r="AP211" s="286">
        <f t="shared" si="563"/>
        <v>0</v>
      </c>
      <c r="AQ211" s="286">
        <f t="shared" si="563"/>
        <v>0</v>
      </c>
      <c r="AR211" s="286">
        <f t="shared" si="563"/>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5656669</v>
      </c>
      <c r="AF212" s="286">
        <f>SUMPRODUCT($I$38:$I$193,AF38:AF193)</f>
        <v>747248.33999999985</v>
      </c>
      <c r="AG212" s="286">
        <f>IF(AG36="kw",SUMPRODUCT($Q$38:$Q$193,$W$38:$W$193,AG38:AG193),SUMPRODUCT($I$38:$I$193,AG38:AG193))</f>
        <v>0</v>
      </c>
      <c r="AH212" s="286">
        <f t="shared" ref="AH212:AR212" si="564">IF(AH36="kw",SUMPRODUCT($Q$38:$Q$193,$W$38:$W$193,AH38:AH193),SUMPRODUCT($I$38:$I$193,AH38:AH193))</f>
        <v>19306.080000000002</v>
      </c>
      <c r="AI212" s="286">
        <f t="shared" si="564"/>
        <v>0</v>
      </c>
      <c r="AJ212" s="286">
        <f t="shared" si="564"/>
        <v>2411.3999999999996</v>
      </c>
      <c r="AK212" s="286">
        <f t="shared" si="564"/>
        <v>0</v>
      </c>
      <c r="AL212" s="286">
        <f t="shared" si="564"/>
        <v>0</v>
      </c>
      <c r="AM212" s="286">
        <f t="shared" si="564"/>
        <v>0</v>
      </c>
      <c r="AN212" s="286">
        <f t="shared" si="564"/>
        <v>0</v>
      </c>
      <c r="AO212" s="286">
        <f t="shared" si="564"/>
        <v>0</v>
      </c>
      <c r="AP212" s="286">
        <f t="shared" si="564"/>
        <v>0</v>
      </c>
      <c r="AQ212" s="286">
        <f t="shared" si="564"/>
        <v>0</v>
      </c>
      <c r="AR212" s="286">
        <f t="shared" si="564"/>
        <v>0</v>
      </c>
      <c r="AS212" s="332"/>
    </row>
    <row r="213" spans="2:45" ht="15">
      <c r="B213" s="289" t="s">
        <v>831</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5654473</v>
      </c>
      <c r="AF213" s="286">
        <f>SUMPRODUCT($J$38:$J$193,AF38:AF193)</f>
        <v>747248.90999999992</v>
      </c>
      <c r="AG213" s="286">
        <f>IF(AG36="kw",SUMPRODUCT($Q$38:$Q$193,$X$38:$X$193,AG38:AG193),SUMPRODUCT($J$38:$J$193,AG38:AG193))</f>
        <v>0</v>
      </c>
      <c r="AH213" s="286">
        <f t="shared" ref="AH213:AR213" si="565">IF(AH36="kw",SUMPRODUCT($Q$38:$Q$193,$X$38:$X$193,AH38:AH193),SUMPRODUCT($J$38:$J$193,AH38:AH193))</f>
        <v>19306.080000000002</v>
      </c>
      <c r="AI213" s="286">
        <f t="shared" si="565"/>
        <v>0</v>
      </c>
      <c r="AJ213" s="286">
        <f t="shared" si="565"/>
        <v>2411.3999999999996</v>
      </c>
      <c r="AK213" s="286">
        <f t="shared" si="565"/>
        <v>0</v>
      </c>
      <c r="AL213" s="286">
        <f t="shared" si="565"/>
        <v>0</v>
      </c>
      <c r="AM213" s="286">
        <f t="shared" si="565"/>
        <v>0</v>
      </c>
      <c r="AN213" s="286">
        <f t="shared" si="565"/>
        <v>0</v>
      </c>
      <c r="AO213" s="286">
        <f t="shared" si="565"/>
        <v>0</v>
      </c>
      <c r="AP213" s="286">
        <f t="shared" si="565"/>
        <v>0</v>
      </c>
      <c r="AQ213" s="286">
        <f t="shared" si="565"/>
        <v>0</v>
      </c>
      <c r="AR213" s="286">
        <f t="shared" si="565"/>
        <v>0</v>
      </c>
      <c r="AS213" s="332"/>
    </row>
    <row r="214" spans="2:45" ht="15">
      <c r="B214" s="289" t="s">
        <v>836</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5653862</v>
      </c>
      <c r="AF214" s="286">
        <f>SUMPRODUCT($K$35:$K$193,AF35:AF193)</f>
        <v>747248.90999999992</v>
      </c>
      <c r="AG214" s="286">
        <f>IF(AG36="kw",SUMPRODUCT($Q$38:$Q$193,$Y$38:$Y$193,AG38:AG193),SUMPRODUCT($K$38:$K$193,AG38:AG193))</f>
        <v>0</v>
      </c>
      <c r="AH214" s="286">
        <f t="shared" ref="AH214:AR214" si="566">IF(AH36="kw",SUMPRODUCT($Q$38:$Q$193,$Y$38:$Y$193,AH38:AH193),SUMPRODUCT($K$38:$K$193,AH38:AH193))</f>
        <v>19306.080000000002</v>
      </c>
      <c r="AI214" s="286">
        <f t="shared" si="566"/>
        <v>0</v>
      </c>
      <c r="AJ214" s="286">
        <f t="shared" si="566"/>
        <v>2411.3999999999996</v>
      </c>
      <c r="AK214" s="286">
        <f t="shared" si="566"/>
        <v>0</v>
      </c>
      <c r="AL214" s="286">
        <f t="shared" si="566"/>
        <v>0</v>
      </c>
      <c r="AM214" s="286">
        <f t="shared" si="566"/>
        <v>0</v>
      </c>
      <c r="AN214" s="286">
        <f t="shared" si="566"/>
        <v>0</v>
      </c>
      <c r="AO214" s="286">
        <f t="shared" si="566"/>
        <v>0</v>
      </c>
      <c r="AP214" s="286">
        <f t="shared" si="566"/>
        <v>0</v>
      </c>
      <c r="AQ214" s="286">
        <f t="shared" si="566"/>
        <v>0</v>
      </c>
      <c r="AR214" s="286">
        <f t="shared" si="566"/>
        <v>0</v>
      </c>
      <c r="AS214" s="332"/>
    </row>
    <row r="215" spans="2:45" ht="15">
      <c r="B215" s="289" t="s">
        <v>837</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5514992</v>
      </c>
      <c r="AF215" s="286">
        <f>SUMPRODUCT($L$38:$L$193,AF38:AF193)</f>
        <v>746472.56999999983</v>
      </c>
      <c r="AG215" s="286">
        <f>IF(AG36="kw",SUMPRODUCT($Q$38:$Q$193,$Z$38:$Z$193,AG38:AG193),SUMPRODUCT($L$38:$L$193,AG38:AG193))</f>
        <v>0</v>
      </c>
      <c r="AH215" s="286">
        <f t="shared" ref="AH215:AR215" si="567">IF(AH36="kw",SUMPRODUCT($Q$38:$Q$193,$Z$38:$Z$193,AH38:AH193),SUMPRODUCT($L$38:$L$193,AH38:AH193))</f>
        <v>19300.920000000002</v>
      </c>
      <c r="AI215" s="286">
        <f t="shared" si="567"/>
        <v>0</v>
      </c>
      <c r="AJ215" s="286">
        <f t="shared" si="567"/>
        <v>2411.3999999999996</v>
      </c>
      <c r="AK215" s="286">
        <f t="shared" si="567"/>
        <v>0</v>
      </c>
      <c r="AL215" s="286">
        <f t="shared" si="567"/>
        <v>0</v>
      </c>
      <c r="AM215" s="286">
        <f t="shared" si="567"/>
        <v>0</v>
      </c>
      <c r="AN215" s="286">
        <f t="shared" si="567"/>
        <v>0</v>
      </c>
      <c r="AO215" s="286">
        <f t="shared" si="567"/>
        <v>0</v>
      </c>
      <c r="AP215" s="286">
        <f t="shared" si="567"/>
        <v>0</v>
      </c>
      <c r="AQ215" s="286">
        <f t="shared" si="567"/>
        <v>0</v>
      </c>
      <c r="AR215" s="286">
        <f t="shared" si="567"/>
        <v>0</v>
      </c>
      <c r="AS215" s="332"/>
    </row>
    <row r="216" spans="2:45" ht="15">
      <c r="B216" s="289" t="s">
        <v>838</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5358426</v>
      </c>
      <c r="AF216" s="286">
        <f>SUMPRODUCT($M$38:$M$193,AF38:AF193)</f>
        <v>744006.17999999993</v>
      </c>
      <c r="AG216" s="286">
        <f>IF(AG36="kw",SUMPRODUCT($Q$38:$Q$193,$AA$38:$AA$193,AG38:AG193),SUMPRODUCT($M$38:$M$193,AG38:AG193))</f>
        <v>0</v>
      </c>
      <c r="AH216" s="286">
        <f t="shared" ref="AH216:AR216" si="568">IF(AH36="kw",SUMPRODUCT($Q$38:$Q$193,$AA$38:$AA$193,AH38:AH193),SUMPRODUCT($M$38:$M$193,AH38:AH193))</f>
        <v>19300.919999999998</v>
      </c>
      <c r="AI216" s="286">
        <f t="shared" si="568"/>
        <v>0</v>
      </c>
      <c r="AJ216" s="286">
        <f t="shared" si="568"/>
        <v>2411.3999999999996</v>
      </c>
      <c r="AK216" s="286">
        <f t="shared" si="568"/>
        <v>0</v>
      </c>
      <c r="AL216" s="286">
        <f t="shared" si="568"/>
        <v>0</v>
      </c>
      <c r="AM216" s="286">
        <f t="shared" si="568"/>
        <v>0</v>
      </c>
      <c r="AN216" s="286">
        <f t="shared" si="568"/>
        <v>0</v>
      </c>
      <c r="AO216" s="286">
        <f t="shared" si="568"/>
        <v>0</v>
      </c>
      <c r="AP216" s="286">
        <f t="shared" si="568"/>
        <v>0</v>
      </c>
      <c r="AQ216" s="286">
        <f t="shared" si="568"/>
        <v>0</v>
      </c>
      <c r="AR216" s="286">
        <f t="shared" si="568"/>
        <v>0</v>
      </c>
      <c r="AS216" s="332"/>
    </row>
    <row r="217" spans="2:45" ht="15">
      <c r="B217" s="289" t="s">
        <v>839</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4309310</v>
      </c>
      <c r="AF217" s="286">
        <f>SUMPRODUCT($N$38:$N$193,AF38:AF193)</f>
        <v>548431.7699999999</v>
      </c>
      <c r="AG217" s="286">
        <f>IF(AG36="kw",SUMPRODUCT($Q$38:$Q$193,$AB$38:$AB$193,AG38:AG193),SUMPRODUCT($N$38:$N$193,AG38:AG193))</f>
        <v>0</v>
      </c>
      <c r="AH217" s="286">
        <f t="shared" ref="AH217:AR217" si="569">IF(AH36="kw",SUMPRODUCT($Q$38:$Q$193,$AB$38:$AB$193,AH38:AH193),SUMPRODUCT($N$38:$N$193,AH38:AH193))</f>
        <v>19001.879999999997</v>
      </c>
      <c r="AI217" s="286">
        <f t="shared" si="569"/>
        <v>0</v>
      </c>
      <c r="AJ217" s="286">
        <f t="shared" si="569"/>
        <v>2411.3999999999996</v>
      </c>
      <c r="AK217" s="286">
        <f t="shared" si="569"/>
        <v>0</v>
      </c>
      <c r="AL217" s="286">
        <f t="shared" si="569"/>
        <v>0</v>
      </c>
      <c r="AM217" s="286">
        <f t="shared" si="569"/>
        <v>0</v>
      </c>
      <c r="AN217" s="286">
        <f t="shared" si="569"/>
        <v>0</v>
      </c>
      <c r="AO217" s="286">
        <f t="shared" si="569"/>
        <v>0</v>
      </c>
      <c r="AP217" s="286">
        <f t="shared" si="569"/>
        <v>0</v>
      </c>
      <c r="AQ217" s="286">
        <f t="shared" si="569"/>
        <v>0</v>
      </c>
      <c r="AR217" s="286">
        <f t="shared" si="569"/>
        <v>0</v>
      </c>
      <c r="AS217" s="332"/>
    </row>
    <row r="218" spans="2:45" ht="15">
      <c r="B218" s="289" t="s">
        <v>840</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3769486</v>
      </c>
      <c r="AF218" s="286">
        <f>SUMPRODUCT($O$38:$O$193,AF38:AF193)</f>
        <v>411189.44999999995</v>
      </c>
      <c r="AG218" s="286">
        <f>IF(AG36="kw",SUMPRODUCT($Q$38:$Q$193,$AC$38:$AC$193,AG38:AG193),SUMPRODUCT($O$38:$O$193,AG38:AG193))</f>
        <v>0</v>
      </c>
      <c r="AH218" s="286">
        <f t="shared" ref="AH218:AR218" si="570">IF(AH36="kw",SUMPRODUCT($Q$38:$Q$193,$AC$38:$AC$193,AH38:AH193),SUMPRODUCT($O$38:$O$193,AH38:AH193))</f>
        <v>18696.239999999998</v>
      </c>
      <c r="AI218" s="286">
        <f t="shared" si="570"/>
        <v>0</v>
      </c>
      <c r="AJ218" s="286">
        <f t="shared" si="570"/>
        <v>2411.3999999999996</v>
      </c>
      <c r="AK218" s="286">
        <f t="shared" si="570"/>
        <v>0</v>
      </c>
      <c r="AL218" s="286">
        <f t="shared" si="570"/>
        <v>0</v>
      </c>
      <c r="AM218" s="286">
        <f t="shared" si="570"/>
        <v>0</v>
      </c>
      <c r="AN218" s="286">
        <f t="shared" si="570"/>
        <v>0</v>
      </c>
      <c r="AO218" s="286">
        <f t="shared" si="570"/>
        <v>0</v>
      </c>
      <c r="AP218" s="286">
        <f t="shared" si="570"/>
        <v>0</v>
      </c>
      <c r="AQ218" s="286">
        <f t="shared" si="570"/>
        <v>0</v>
      </c>
      <c r="AR218" s="286">
        <f t="shared" si="570"/>
        <v>0</v>
      </c>
      <c r="AS218" s="332"/>
    </row>
    <row r="219" spans="2:45" ht="15">
      <c r="B219" s="431" t="s">
        <v>841</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2333650</v>
      </c>
      <c r="AF219" s="321">
        <f>SUMPRODUCT($P$38:$P$193,AF38:AF193)</f>
        <v>329183.55</v>
      </c>
      <c r="AG219" s="321">
        <f>IF(AG36="kw",SUMPRODUCT($Q$38:$Q$193,$AD$38:$AD$193,AG38:AG193),SUMPRODUCT($P$38:$P$193,AG38:AG193))</f>
        <v>0</v>
      </c>
      <c r="AH219" s="321">
        <f>IF(AH36="kw",SUMPRODUCT($Q$38:$Q$193,$AD$38:$AD$193,AH38:AH193),SUMPRODUCT($P$38:$P$193,AH38:AH193))</f>
        <v>18572.400000000001</v>
      </c>
      <c r="AI219" s="321">
        <f t="shared" ref="AI219:AR219" si="571">IF(AI36="kw",SUMPRODUCT($Q$38:$Q$193,$AD$38:$AD$193,AI38:AI193),SUMPRODUCT($P$38:$P$193,AI38:AI193))</f>
        <v>0</v>
      </c>
      <c r="AJ219" s="321">
        <f t="shared" si="571"/>
        <v>2411.3999999999996</v>
      </c>
      <c r="AK219" s="321">
        <f t="shared" si="571"/>
        <v>0</v>
      </c>
      <c r="AL219" s="321">
        <f t="shared" si="571"/>
        <v>0</v>
      </c>
      <c r="AM219" s="321">
        <f t="shared" si="571"/>
        <v>0</v>
      </c>
      <c r="AN219" s="321">
        <f t="shared" si="571"/>
        <v>0</v>
      </c>
      <c r="AO219" s="321">
        <f t="shared" si="571"/>
        <v>0</v>
      </c>
      <c r="AP219" s="321">
        <f t="shared" si="571"/>
        <v>0</v>
      </c>
      <c r="AQ219" s="321">
        <f t="shared" si="571"/>
        <v>0</v>
      </c>
      <c r="AR219" s="321">
        <f t="shared" si="571"/>
        <v>0</v>
      </c>
      <c r="AS219" s="380"/>
    </row>
    <row r="220" spans="2:45" ht="20.25" customHeight="1">
      <c r="B220" s="362" t="s">
        <v>582</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946" t="s">
        <v>211</v>
      </c>
      <c r="C224" s="948" t="s">
        <v>33</v>
      </c>
      <c r="D224" s="279" t="s">
        <v>420</v>
      </c>
      <c r="E224" s="957" t="s">
        <v>209</v>
      </c>
      <c r="F224" s="958"/>
      <c r="G224" s="958"/>
      <c r="H224" s="958"/>
      <c r="I224" s="958"/>
      <c r="J224" s="958"/>
      <c r="K224" s="958"/>
      <c r="L224" s="958"/>
      <c r="M224" s="958"/>
      <c r="N224" s="958"/>
      <c r="O224" s="958"/>
      <c r="P224" s="959"/>
      <c r="Q224" s="955" t="s">
        <v>213</v>
      </c>
      <c r="R224" s="279" t="s">
        <v>421</v>
      </c>
      <c r="S224" s="952" t="s">
        <v>212</v>
      </c>
      <c r="T224" s="953"/>
      <c r="U224" s="953"/>
      <c r="V224" s="953"/>
      <c r="W224" s="953"/>
      <c r="X224" s="953"/>
      <c r="Y224" s="953"/>
      <c r="Z224" s="953"/>
      <c r="AA224" s="953"/>
      <c r="AB224" s="953"/>
      <c r="AC224" s="953"/>
      <c r="AD224" s="960"/>
      <c r="AE224" s="952" t="s">
        <v>242</v>
      </c>
      <c r="AF224" s="953"/>
      <c r="AG224" s="953"/>
      <c r="AH224" s="953"/>
      <c r="AI224" s="953"/>
      <c r="AJ224" s="953"/>
      <c r="AK224" s="953"/>
      <c r="AL224" s="953"/>
      <c r="AM224" s="953"/>
      <c r="AN224" s="953"/>
      <c r="AO224" s="953"/>
      <c r="AP224" s="953"/>
      <c r="AQ224" s="953"/>
      <c r="AR224" s="953"/>
      <c r="AS224" s="954"/>
    </row>
    <row r="225" spans="1:45" ht="60.75" customHeight="1">
      <c r="B225" s="947"/>
      <c r="C225" s="949"/>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956"/>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Residential</v>
      </c>
      <c r="AF225" s="280" t="str">
        <f>'1.  LRAMVA Summary'!$E$53</f>
        <v>GS&lt;50 kW</v>
      </c>
      <c r="AG225" s="280" t="str">
        <f>'1.  LRAMVA Summary'!$F$53</f>
        <v>GS50-999 kW</v>
      </c>
      <c r="AH225" s="280" t="str">
        <f>'1.  LRAMVA Summary'!$G$53</f>
        <v>General Service 1,000 - 4,999kW</v>
      </c>
      <c r="AI225" s="280" t="str">
        <f>'1.  LRAMVA Summary'!$H$53</f>
        <v>Sentinel</v>
      </c>
      <c r="AJ225" s="280" t="str">
        <f>'1.  LRAMVA Summary'!$I$53</f>
        <v>Street Lighting</v>
      </c>
      <c r="AK225" s="280" t="str">
        <f>'1.  LRAMVA Summary'!$J$53</f>
        <v>Unmetered Scatter Load</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v>
      </c>
      <c r="AI226" s="286" t="str">
        <f>'1.  LRAMVA Summary'!$H$54</f>
        <v>kW</v>
      </c>
      <c r="AJ226" s="286" t="str">
        <f>'1.  LRAMVA Summary'!$I$54</f>
        <v>kW</v>
      </c>
      <c r="AK226" s="286" t="str">
        <f>'1.  LRAMVA Summary'!$J$54</f>
        <v>kWh</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290"/>
      <c r="E228" s="290"/>
      <c r="F228" s="290"/>
      <c r="G228" s="290"/>
      <c r="H228" s="290"/>
      <c r="I228" s="290"/>
      <c r="J228" s="290"/>
      <c r="K228" s="290"/>
      <c r="L228" s="290"/>
      <c r="M228" s="290"/>
      <c r="N228" s="290"/>
      <c r="O228" s="290"/>
      <c r="P228" s="290"/>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290"/>
      <c r="E229" s="290"/>
      <c r="F229" s="290"/>
      <c r="G229" s="290"/>
      <c r="H229" s="290"/>
      <c r="I229" s="290"/>
      <c r="J229" s="290"/>
      <c r="K229" s="290"/>
      <c r="L229" s="290"/>
      <c r="M229" s="290"/>
      <c r="N229" s="290"/>
      <c r="O229" s="290"/>
      <c r="P229" s="290"/>
      <c r="Q229" s="462"/>
      <c r="R229" s="290"/>
      <c r="S229" s="290"/>
      <c r="T229" s="290"/>
      <c r="U229" s="290"/>
      <c r="V229" s="290"/>
      <c r="W229" s="290"/>
      <c r="X229" s="290"/>
      <c r="Y229" s="290"/>
      <c r="Z229" s="290"/>
      <c r="AA229" s="290"/>
      <c r="AB229" s="290"/>
      <c r="AC229" s="290"/>
      <c r="AD229" s="290"/>
      <c r="AE229" s="405">
        <f>AE228</f>
        <v>0</v>
      </c>
      <c r="AF229" s="405">
        <f t="shared" ref="AF229" si="572">AF228</f>
        <v>0</v>
      </c>
      <c r="AG229" s="405">
        <f t="shared" ref="AG229" si="573">AG228</f>
        <v>0</v>
      </c>
      <c r="AH229" s="405">
        <f t="shared" ref="AH229" si="574">AH228</f>
        <v>0</v>
      </c>
      <c r="AI229" s="405">
        <f t="shared" ref="AI229" si="575">AI228</f>
        <v>0</v>
      </c>
      <c r="AJ229" s="405">
        <f t="shared" ref="AJ229" si="576">AJ228</f>
        <v>0</v>
      </c>
      <c r="AK229" s="405">
        <f t="shared" ref="AK229" si="577">AK228</f>
        <v>0</v>
      </c>
      <c r="AL229" s="405">
        <f t="shared" ref="AL229" si="578">AL228</f>
        <v>0</v>
      </c>
      <c r="AM229" s="405">
        <f t="shared" ref="AM229" si="579">AM228</f>
        <v>0</v>
      </c>
      <c r="AN229" s="405">
        <f t="shared" ref="AN229" si="580">AN228</f>
        <v>0</v>
      </c>
      <c r="AO229" s="405">
        <f t="shared" ref="AO229" si="581">AO228</f>
        <v>0</v>
      </c>
      <c r="AP229" s="405">
        <f t="shared" ref="AP229" si="582">AP228</f>
        <v>0</v>
      </c>
      <c r="AQ229" s="405">
        <f t="shared" ref="AQ229" si="583">AQ228</f>
        <v>0</v>
      </c>
      <c r="AR229" s="405">
        <f t="shared" ref="AR229" si="584">AR228</f>
        <v>0</v>
      </c>
      <c r="AS229" s="292"/>
    </row>
    <row r="230" spans="1:45" ht="15.6" outlineLevel="1">
      <c r="B230" s="293"/>
      <c r="C230" s="294"/>
      <c r="D230" s="294"/>
      <c r="E230" s="294"/>
      <c r="F230" s="294"/>
      <c r="G230" s="294"/>
      <c r="H230" s="294"/>
      <c r="I230" s="294"/>
      <c r="J230" s="746"/>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5">AF231</f>
        <v>0</v>
      </c>
      <c r="AG232" s="405">
        <f t="shared" ref="AG232" si="586">AG231</f>
        <v>0</v>
      </c>
      <c r="AH232" s="405">
        <f t="shared" ref="AH232" si="587">AH231</f>
        <v>0</v>
      </c>
      <c r="AI232" s="405">
        <f t="shared" ref="AI232" si="588">AI231</f>
        <v>0</v>
      </c>
      <c r="AJ232" s="405">
        <f t="shared" ref="AJ232" si="589">AJ231</f>
        <v>0</v>
      </c>
      <c r="AK232" s="405">
        <f t="shared" ref="AK232" si="590">AK231</f>
        <v>0</v>
      </c>
      <c r="AL232" s="405">
        <f t="shared" ref="AL232" si="591">AL231</f>
        <v>0</v>
      </c>
      <c r="AM232" s="405">
        <f t="shared" ref="AM232" si="592">AM231</f>
        <v>0</v>
      </c>
      <c r="AN232" s="405">
        <f t="shared" ref="AN232" si="593">AN231</f>
        <v>0</v>
      </c>
      <c r="AO232" s="405">
        <f t="shared" ref="AO232" si="594">AO231</f>
        <v>0</v>
      </c>
      <c r="AP232" s="405">
        <f t="shared" ref="AP232" si="595">AP231</f>
        <v>0</v>
      </c>
      <c r="AQ232" s="405">
        <f t="shared" ref="AQ232" si="596">AQ231</f>
        <v>0</v>
      </c>
      <c r="AR232" s="405">
        <f t="shared" ref="AR232" si="597">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8">AF234</f>
        <v>0</v>
      </c>
      <c r="AG235" s="405">
        <f t="shared" ref="AG235" si="599">AG234</f>
        <v>0</v>
      </c>
      <c r="AH235" s="405">
        <f t="shared" ref="AH235" si="600">AH234</f>
        <v>0</v>
      </c>
      <c r="AI235" s="405">
        <f t="shared" ref="AI235" si="601">AI234</f>
        <v>0</v>
      </c>
      <c r="AJ235" s="405">
        <f t="shared" ref="AJ235" si="602">AJ234</f>
        <v>0</v>
      </c>
      <c r="AK235" s="405">
        <f t="shared" ref="AK235" si="603">AK234</f>
        <v>0</v>
      </c>
      <c r="AL235" s="405">
        <f t="shared" ref="AL235" si="604">AL234</f>
        <v>0</v>
      </c>
      <c r="AM235" s="405">
        <f t="shared" ref="AM235" si="605">AM234</f>
        <v>0</v>
      </c>
      <c r="AN235" s="405">
        <f t="shared" ref="AN235" si="606">AN234</f>
        <v>0</v>
      </c>
      <c r="AO235" s="405">
        <f t="shared" ref="AO235" si="607">AO234</f>
        <v>0</v>
      </c>
      <c r="AP235" s="405">
        <f t="shared" ref="AP235" si="608">AP234</f>
        <v>0</v>
      </c>
      <c r="AQ235" s="405">
        <f t="shared" ref="AQ235" si="609">AQ234</f>
        <v>0</v>
      </c>
      <c r="AR235" s="405">
        <f t="shared" ref="AR235" si="610">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657</v>
      </c>
      <c r="C237" s="286" t="s">
        <v>25</v>
      </c>
      <c r="D237" s="290"/>
      <c r="E237" s="290"/>
      <c r="F237" s="290"/>
      <c r="G237" s="290"/>
      <c r="H237" s="290"/>
      <c r="I237" s="290"/>
      <c r="J237" s="290"/>
      <c r="K237" s="290"/>
      <c r="L237" s="290"/>
      <c r="M237" s="290"/>
      <c r="N237" s="290"/>
      <c r="O237" s="290"/>
      <c r="P237" s="29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11">AF237</f>
        <v>0</v>
      </c>
      <c r="AG238" s="405">
        <f t="shared" ref="AG238" si="612">AG237</f>
        <v>0</v>
      </c>
      <c r="AH238" s="405">
        <f t="shared" ref="AH238" si="613">AH237</f>
        <v>0</v>
      </c>
      <c r="AI238" s="405">
        <f t="shared" ref="AI238" si="614">AI237</f>
        <v>0</v>
      </c>
      <c r="AJ238" s="405">
        <f t="shared" ref="AJ238" si="615">AJ237</f>
        <v>0</v>
      </c>
      <c r="AK238" s="405">
        <f t="shared" ref="AK238" si="616">AK237</f>
        <v>0</v>
      </c>
      <c r="AL238" s="405">
        <f t="shared" ref="AL238" si="617">AL237</f>
        <v>0</v>
      </c>
      <c r="AM238" s="405">
        <f t="shared" ref="AM238" si="618">AM237</f>
        <v>0</v>
      </c>
      <c r="AN238" s="405">
        <f t="shared" ref="AN238" si="619">AN237</f>
        <v>0</v>
      </c>
      <c r="AO238" s="405">
        <f t="shared" ref="AO238" si="620">AO237</f>
        <v>0</v>
      </c>
      <c r="AP238" s="405">
        <f t="shared" ref="AP238" si="621">AP237</f>
        <v>0</v>
      </c>
      <c r="AQ238" s="405">
        <f t="shared" ref="AQ238" si="622">AQ237</f>
        <v>0</v>
      </c>
      <c r="AR238" s="405">
        <f t="shared" ref="AR238" si="623">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4">AF240</f>
        <v>0</v>
      </c>
      <c r="AG241" s="405">
        <f t="shared" ref="AG241" si="625">AG240</f>
        <v>0</v>
      </c>
      <c r="AH241" s="405">
        <f t="shared" ref="AH241" si="626">AH240</f>
        <v>0</v>
      </c>
      <c r="AI241" s="405">
        <f t="shared" ref="AI241" si="627">AI240</f>
        <v>0</v>
      </c>
      <c r="AJ241" s="405">
        <f t="shared" ref="AJ241" si="628">AJ240</f>
        <v>0</v>
      </c>
      <c r="AK241" s="405">
        <f t="shared" ref="AK241" si="629">AK240</f>
        <v>0</v>
      </c>
      <c r="AL241" s="405">
        <f t="shared" ref="AL241" si="630">AL240</f>
        <v>0</v>
      </c>
      <c r="AM241" s="405">
        <f t="shared" ref="AM241" si="631">AM240</f>
        <v>0</v>
      </c>
      <c r="AN241" s="405">
        <f t="shared" ref="AN241" si="632">AN240</f>
        <v>0</v>
      </c>
      <c r="AO241" s="405">
        <f t="shared" ref="AO241" si="633">AO240</f>
        <v>0</v>
      </c>
      <c r="AP241" s="405">
        <f t="shared" ref="AP241" si="634">AP240</f>
        <v>0</v>
      </c>
      <c r="AQ241" s="405">
        <f t="shared" ref="AQ241" si="635">AQ240</f>
        <v>0</v>
      </c>
      <c r="AR241" s="405">
        <f t="shared" ref="AR241" si="636">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7">AF244</f>
        <v>0</v>
      </c>
      <c r="AG245" s="405">
        <f t="shared" ref="AG245" si="638">AG244</f>
        <v>0</v>
      </c>
      <c r="AH245" s="405">
        <f t="shared" ref="AH245" si="639">AH244</f>
        <v>0</v>
      </c>
      <c r="AI245" s="405">
        <f t="shared" ref="AI245" si="640">AI244</f>
        <v>0</v>
      </c>
      <c r="AJ245" s="405">
        <f t="shared" ref="AJ245" si="641">AJ244</f>
        <v>0</v>
      </c>
      <c r="AK245" s="405">
        <f t="shared" ref="AK245" si="642">AK244</f>
        <v>0</v>
      </c>
      <c r="AL245" s="405">
        <f t="shared" ref="AL245" si="643">AL244</f>
        <v>0</v>
      </c>
      <c r="AM245" s="405">
        <f t="shared" ref="AM245" si="644">AM244</f>
        <v>0</v>
      </c>
      <c r="AN245" s="405">
        <f t="shared" ref="AN245" si="645">AN244</f>
        <v>0</v>
      </c>
      <c r="AO245" s="405">
        <f t="shared" ref="AO245" si="646">AO244</f>
        <v>0</v>
      </c>
      <c r="AP245" s="405">
        <f t="shared" ref="AP245" si="647">AP244</f>
        <v>0</v>
      </c>
      <c r="AQ245" s="405">
        <f t="shared" ref="AQ245" si="648">AQ244</f>
        <v>0</v>
      </c>
      <c r="AR245" s="405">
        <f t="shared" ref="AR245" si="649">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290"/>
      <c r="E247" s="290"/>
      <c r="F247" s="290"/>
      <c r="G247" s="290"/>
      <c r="H247" s="290"/>
      <c r="I247" s="290"/>
      <c r="J247" s="290"/>
      <c r="K247" s="290"/>
      <c r="L247" s="290"/>
      <c r="M247" s="290"/>
      <c r="N247" s="290"/>
      <c r="O247" s="290"/>
      <c r="P247" s="29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290"/>
      <c r="E248" s="290"/>
      <c r="F248" s="290"/>
      <c r="G248" s="290"/>
      <c r="H248" s="290"/>
      <c r="I248" s="290"/>
      <c r="J248" s="290"/>
      <c r="K248" s="290"/>
      <c r="L248" s="290"/>
      <c r="M248" s="290"/>
      <c r="N248" s="290"/>
      <c r="O248" s="290"/>
      <c r="P248" s="290"/>
      <c r="Q248" s="290">
        <f>Q247</f>
        <v>12</v>
      </c>
      <c r="R248" s="290"/>
      <c r="S248" s="290"/>
      <c r="T248" s="290"/>
      <c r="U248" s="290"/>
      <c r="V248" s="290"/>
      <c r="W248" s="290"/>
      <c r="X248" s="290"/>
      <c r="Y248" s="290"/>
      <c r="Z248" s="290"/>
      <c r="AA248" s="290"/>
      <c r="AB248" s="290"/>
      <c r="AC248" s="290"/>
      <c r="AD248" s="290"/>
      <c r="AE248" s="405">
        <f>AE247</f>
        <v>0</v>
      </c>
      <c r="AF248" s="405">
        <f t="shared" ref="AF248" si="650">AF247</f>
        <v>0</v>
      </c>
      <c r="AG248" s="405">
        <f t="shared" ref="AG248" si="651">AG247</f>
        <v>0</v>
      </c>
      <c r="AH248" s="405">
        <f t="shared" ref="AH248" si="652">AH247</f>
        <v>0</v>
      </c>
      <c r="AI248" s="405">
        <f t="shared" ref="AI248" si="653">AI247</f>
        <v>0</v>
      </c>
      <c r="AJ248" s="405">
        <f t="shared" ref="AJ248" si="654">AJ247</f>
        <v>0</v>
      </c>
      <c r="AK248" s="405">
        <f t="shared" ref="AK248" si="655">AK247</f>
        <v>0</v>
      </c>
      <c r="AL248" s="405">
        <f t="shared" ref="AL248" si="656">AL247</f>
        <v>0</v>
      </c>
      <c r="AM248" s="405">
        <f t="shared" ref="AM248" si="657">AM247</f>
        <v>0</v>
      </c>
      <c r="AN248" s="405">
        <f t="shared" ref="AN248" si="658">AN247</f>
        <v>0</v>
      </c>
      <c r="AO248" s="405">
        <f t="shared" ref="AO248" si="659">AO247</f>
        <v>0</v>
      </c>
      <c r="AP248" s="405">
        <f t="shared" ref="AP248" si="660">AP247</f>
        <v>0</v>
      </c>
      <c r="AQ248" s="405">
        <f t="shared" ref="AQ248" si="661">AQ247</f>
        <v>0</v>
      </c>
      <c r="AR248" s="405">
        <f t="shared" ref="AR248" si="662">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290"/>
      <c r="E250" s="290"/>
      <c r="F250" s="290"/>
      <c r="G250" s="290"/>
      <c r="H250" s="290"/>
      <c r="I250" s="290"/>
      <c r="J250" s="290"/>
      <c r="K250" s="290"/>
      <c r="L250" s="290"/>
      <c r="M250" s="290"/>
      <c r="N250" s="290"/>
      <c r="O250" s="290"/>
      <c r="P250" s="290"/>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290"/>
      <c r="E251" s="290"/>
      <c r="F251" s="290"/>
      <c r="G251" s="290"/>
      <c r="H251" s="290"/>
      <c r="I251" s="290"/>
      <c r="J251" s="290"/>
      <c r="K251" s="290"/>
      <c r="L251" s="290"/>
      <c r="M251" s="290"/>
      <c r="N251" s="290"/>
      <c r="O251" s="290"/>
      <c r="P251" s="290"/>
      <c r="Q251" s="290">
        <f>Q250</f>
        <v>12</v>
      </c>
      <c r="R251" s="290"/>
      <c r="S251" s="290"/>
      <c r="T251" s="290"/>
      <c r="U251" s="290"/>
      <c r="V251" s="290"/>
      <c r="W251" s="290"/>
      <c r="X251" s="290"/>
      <c r="Y251" s="290"/>
      <c r="Z251" s="290"/>
      <c r="AA251" s="290"/>
      <c r="AB251" s="290"/>
      <c r="AC251" s="290"/>
      <c r="AD251" s="290"/>
      <c r="AE251" s="405">
        <f>AE250</f>
        <v>0</v>
      </c>
      <c r="AF251" s="405">
        <f t="shared" ref="AF251" si="663">AF250</f>
        <v>0</v>
      </c>
      <c r="AG251" s="405">
        <f t="shared" ref="AG251" si="664">AG250</f>
        <v>0</v>
      </c>
      <c r="AH251" s="405">
        <f t="shared" ref="AH251" si="665">AH250</f>
        <v>0</v>
      </c>
      <c r="AI251" s="405">
        <f t="shared" ref="AI251" si="666">AI250</f>
        <v>0</v>
      </c>
      <c r="AJ251" s="405">
        <f t="shared" ref="AJ251" si="667">AJ250</f>
        <v>0</v>
      </c>
      <c r="AK251" s="405">
        <f t="shared" ref="AK251" si="668">AK250</f>
        <v>0</v>
      </c>
      <c r="AL251" s="405">
        <f t="shared" ref="AL251" si="669">AL250</f>
        <v>0</v>
      </c>
      <c r="AM251" s="405">
        <f t="shared" ref="AM251" si="670">AM250</f>
        <v>0</v>
      </c>
      <c r="AN251" s="405">
        <f t="shared" ref="AN251" si="671">AN250</f>
        <v>0</v>
      </c>
      <c r="AO251" s="405">
        <f t="shared" ref="AO251" si="672">AO250</f>
        <v>0</v>
      </c>
      <c r="AP251" s="405">
        <f t="shared" ref="AP251" si="673">AP250</f>
        <v>0</v>
      </c>
      <c r="AQ251" s="405">
        <f t="shared" ref="AQ251" si="674">AQ250</f>
        <v>0</v>
      </c>
      <c r="AR251" s="405">
        <f t="shared" ref="AR251" si="675">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6">AF253</f>
        <v>0</v>
      </c>
      <c r="AG254" s="405">
        <f t="shared" ref="AG254" si="677">AG253</f>
        <v>0</v>
      </c>
      <c r="AH254" s="405">
        <f t="shared" ref="AH254" si="678">AH253</f>
        <v>0</v>
      </c>
      <c r="AI254" s="405">
        <f t="shared" ref="AI254" si="679">AI253</f>
        <v>0</v>
      </c>
      <c r="AJ254" s="405">
        <f t="shared" ref="AJ254" si="680">AJ253</f>
        <v>0</v>
      </c>
      <c r="AK254" s="405">
        <f t="shared" ref="AK254" si="681">AK253</f>
        <v>0</v>
      </c>
      <c r="AL254" s="405">
        <f t="shared" ref="AL254" si="682">AL253</f>
        <v>0</v>
      </c>
      <c r="AM254" s="405">
        <f t="shared" ref="AM254" si="683">AM253</f>
        <v>0</v>
      </c>
      <c r="AN254" s="405">
        <f t="shared" ref="AN254" si="684">AN253</f>
        <v>0</v>
      </c>
      <c r="AO254" s="405">
        <f t="shared" ref="AO254" si="685">AO253</f>
        <v>0</v>
      </c>
      <c r="AP254" s="405">
        <f t="shared" ref="AP254" si="686">AP253</f>
        <v>0</v>
      </c>
      <c r="AQ254" s="405">
        <f t="shared" ref="AQ254" si="687">AQ253</f>
        <v>0</v>
      </c>
      <c r="AR254" s="405">
        <f t="shared" ref="AR254" si="688">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9">AF256</f>
        <v>0</v>
      </c>
      <c r="AG257" s="405">
        <f t="shared" ref="AG257" si="690">AG256</f>
        <v>0</v>
      </c>
      <c r="AH257" s="405">
        <f t="shared" ref="AH257" si="691">AH256</f>
        <v>0</v>
      </c>
      <c r="AI257" s="405">
        <f t="shared" ref="AI257" si="692">AI256</f>
        <v>0</v>
      </c>
      <c r="AJ257" s="405">
        <f t="shared" ref="AJ257" si="693">AJ256</f>
        <v>0</v>
      </c>
      <c r="AK257" s="405">
        <f t="shared" ref="AK257" si="694">AK256</f>
        <v>0</v>
      </c>
      <c r="AL257" s="405">
        <f t="shared" ref="AL257" si="695">AL256</f>
        <v>0</v>
      </c>
      <c r="AM257" s="405">
        <f t="shared" ref="AM257" si="696">AM256</f>
        <v>0</v>
      </c>
      <c r="AN257" s="405">
        <f t="shared" ref="AN257" si="697">AN256</f>
        <v>0</v>
      </c>
      <c r="AO257" s="405">
        <f t="shared" ref="AO257" si="698">AO256</f>
        <v>0</v>
      </c>
      <c r="AP257" s="405">
        <f t="shared" ref="AP257" si="699">AP256</f>
        <v>0</v>
      </c>
      <c r="AQ257" s="405">
        <f t="shared" ref="AQ257" si="700">AQ256</f>
        <v>0</v>
      </c>
      <c r="AR257" s="405">
        <f t="shared" ref="AR257" si="701">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2">AF260</f>
        <v>0</v>
      </c>
      <c r="AG261" s="405">
        <f t="shared" ref="AG261" si="703">AG260</f>
        <v>0</v>
      </c>
      <c r="AH261" s="405">
        <f t="shared" ref="AH261" si="704">AH260</f>
        <v>0</v>
      </c>
      <c r="AI261" s="405">
        <f t="shared" ref="AI261" si="705">AI260</f>
        <v>0</v>
      </c>
      <c r="AJ261" s="405">
        <f t="shared" ref="AJ261" si="706">AJ260</f>
        <v>0</v>
      </c>
      <c r="AK261" s="405">
        <f t="shared" ref="AK261" si="707">AK260</f>
        <v>0</v>
      </c>
      <c r="AL261" s="405">
        <f t="shared" ref="AL261" si="708">AL260</f>
        <v>0</v>
      </c>
      <c r="AM261" s="405">
        <f t="shared" ref="AM261" si="709">AM260</f>
        <v>0</v>
      </c>
      <c r="AN261" s="405">
        <f t="shared" ref="AN261" si="710">AN260</f>
        <v>0</v>
      </c>
      <c r="AO261" s="405">
        <f t="shared" ref="AO261" si="711">AO260</f>
        <v>0</v>
      </c>
      <c r="AP261" s="405">
        <f t="shared" ref="AP261" si="712">AP260</f>
        <v>0</v>
      </c>
      <c r="AQ261" s="405">
        <f t="shared" ref="AQ261" si="713">AQ260</f>
        <v>0</v>
      </c>
      <c r="AR261" s="405">
        <f t="shared" ref="AR261" si="714">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5">AF263</f>
        <v>0</v>
      </c>
      <c r="AG264" s="405">
        <f t="shared" ref="AG264" si="716">AG263</f>
        <v>0</v>
      </c>
      <c r="AH264" s="405">
        <f t="shared" ref="AH264" si="717">AH263</f>
        <v>0</v>
      </c>
      <c r="AI264" s="405">
        <f t="shared" ref="AI264" si="718">AI263</f>
        <v>0</v>
      </c>
      <c r="AJ264" s="405">
        <f t="shared" ref="AJ264" si="719">AJ263</f>
        <v>0</v>
      </c>
      <c r="AK264" s="405">
        <f t="shared" ref="AK264" si="720">AK263</f>
        <v>0</v>
      </c>
      <c r="AL264" s="405">
        <f t="shared" ref="AL264" si="721">AL263</f>
        <v>0</v>
      </c>
      <c r="AM264" s="405">
        <f t="shared" ref="AM264" si="722">AM263</f>
        <v>0</v>
      </c>
      <c r="AN264" s="405">
        <f t="shared" ref="AN264" si="723">AN263</f>
        <v>0</v>
      </c>
      <c r="AO264" s="405">
        <f t="shared" ref="AO264" si="724">AO263</f>
        <v>0</v>
      </c>
      <c r="AP264" s="405">
        <f t="shared" ref="AP264" si="725">AP263</f>
        <v>0</v>
      </c>
      <c r="AQ264" s="405">
        <f t="shared" ref="AQ264" si="726">AQ263</f>
        <v>0</v>
      </c>
      <c r="AR264" s="405">
        <f t="shared" ref="AR264" si="727">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8">AF266</f>
        <v>0</v>
      </c>
      <c r="AG267" s="405">
        <f t="shared" ref="AG267" si="729">AG266</f>
        <v>0</v>
      </c>
      <c r="AH267" s="405">
        <f t="shared" ref="AH267" si="730">AH266</f>
        <v>0</v>
      </c>
      <c r="AI267" s="405">
        <f t="shared" ref="AI267" si="731">AI266</f>
        <v>0</v>
      </c>
      <c r="AJ267" s="405">
        <f t="shared" ref="AJ267" si="732">AJ266</f>
        <v>0</v>
      </c>
      <c r="AK267" s="405">
        <f t="shared" ref="AK267" si="733">AK266</f>
        <v>0</v>
      </c>
      <c r="AL267" s="405">
        <f t="shared" ref="AL267" si="734">AL266</f>
        <v>0</v>
      </c>
      <c r="AM267" s="405">
        <f t="shared" ref="AM267" si="735">AM266</f>
        <v>0</v>
      </c>
      <c r="AN267" s="405">
        <f t="shared" ref="AN267" si="736">AN266</f>
        <v>0</v>
      </c>
      <c r="AO267" s="405">
        <f t="shared" ref="AO267" si="737">AO266</f>
        <v>0</v>
      </c>
      <c r="AP267" s="405">
        <f t="shared" ref="AP267" si="738">AP266</f>
        <v>0</v>
      </c>
      <c r="AQ267" s="405">
        <f t="shared" ref="AQ267" si="739">AQ266</f>
        <v>0</v>
      </c>
      <c r="AR267" s="405">
        <f t="shared" ref="AR267" si="740">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41">AF270</f>
        <v>0</v>
      </c>
      <c r="AG271" s="405">
        <f t="shared" ref="AG271" si="742">AG270</f>
        <v>0</v>
      </c>
      <c r="AH271" s="405">
        <f t="shared" ref="AH271" si="743">AH270</f>
        <v>0</v>
      </c>
      <c r="AI271" s="405">
        <f t="shared" ref="AI271" si="744">AI270</f>
        <v>0</v>
      </c>
      <c r="AJ271" s="405">
        <f t="shared" ref="AJ271" si="745">AJ270</f>
        <v>0</v>
      </c>
      <c r="AK271" s="405">
        <f t="shared" ref="AK271" si="746">AK270</f>
        <v>0</v>
      </c>
      <c r="AL271" s="405">
        <f t="shared" ref="AL271" si="747">AL270</f>
        <v>0</v>
      </c>
      <c r="AM271" s="405">
        <f t="shared" ref="AM271" si="748">AM270</f>
        <v>0</v>
      </c>
      <c r="AN271" s="405">
        <f t="shared" ref="AN271" si="749">AN270</f>
        <v>0</v>
      </c>
      <c r="AO271" s="405">
        <f t="shared" ref="AO271" si="750">AO270</f>
        <v>0</v>
      </c>
      <c r="AP271" s="405">
        <f t="shared" ref="AP271" si="751">AP270</f>
        <v>0</v>
      </c>
      <c r="AQ271" s="405">
        <f t="shared" ref="AQ271" si="752">AQ270</f>
        <v>0</v>
      </c>
      <c r="AR271" s="405">
        <f t="shared" ref="AR271" si="753">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4">AF274</f>
        <v>0</v>
      </c>
      <c r="AG275" s="405">
        <f t="shared" si="754"/>
        <v>0</v>
      </c>
      <c r="AH275" s="405">
        <f t="shared" si="754"/>
        <v>0</v>
      </c>
      <c r="AI275" s="405">
        <f t="shared" si="754"/>
        <v>0</v>
      </c>
      <c r="AJ275" s="405">
        <f t="shared" si="754"/>
        <v>0</v>
      </c>
      <c r="AK275" s="405">
        <f t="shared" si="754"/>
        <v>0</v>
      </c>
      <c r="AL275" s="405">
        <f t="shared" si="754"/>
        <v>0</v>
      </c>
      <c r="AM275" s="405">
        <f t="shared" si="754"/>
        <v>0</v>
      </c>
      <c r="AN275" s="405">
        <f t="shared" si="754"/>
        <v>0</v>
      </c>
      <c r="AO275" s="405">
        <f t="shared" si="754"/>
        <v>0</v>
      </c>
      <c r="AP275" s="405">
        <f t="shared" si="754"/>
        <v>0</v>
      </c>
      <c r="AQ275" s="405">
        <f t="shared" si="754"/>
        <v>0</v>
      </c>
      <c r="AR275" s="405">
        <f t="shared" si="754"/>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319" t="s">
        <v>487</v>
      </c>
      <c r="C277" s="286" t="s">
        <v>25</v>
      </c>
      <c r="D277" s="290"/>
      <c r="E277" s="290"/>
      <c r="F277" s="290"/>
      <c r="G277" s="290"/>
      <c r="H277" s="290"/>
      <c r="I277" s="290"/>
      <c r="J277" s="290"/>
      <c r="K277" s="290"/>
      <c r="L277" s="290"/>
      <c r="M277" s="290"/>
      <c r="N277" s="290"/>
      <c r="O277" s="290"/>
      <c r="P277" s="290"/>
      <c r="Q277" s="290">
        <v>0</v>
      </c>
      <c r="R277" s="290"/>
      <c r="S277" s="290"/>
      <c r="T277" s="290"/>
      <c r="U277" s="290"/>
      <c r="V277" s="290"/>
      <c r="W277" s="290"/>
      <c r="X277" s="290"/>
      <c r="Y277" s="290"/>
      <c r="Z277" s="290"/>
      <c r="AA277" s="290"/>
      <c r="AB277" s="290"/>
      <c r="AC277" s="290"/>
      <c r="AD277" s="290"/>
      <c r="AE277" s="404"/>
      <c r="AF277" s="404"/>
      <c r="AG277" s="404"/>
      <c r="AH277" s="404"/>
      <c r="AI277" s="404"/>
      <c r="AJ277" s="404"/>
      <c r="AK277" s="404"/>
      <c r="AL277" s="404"/>
      <c r="AM277" s="404"/>
      <c r="AN277" s="404"/>
      <c r="AO277" s="404"/>
      <c r="AP277" s="404"/>
      <c r="AQ277" s="404"/>
      <c r="AR277" s="404"/>
      <c r="AS277" s="291">
        <f>SUM(AE277:AR277)</f>
        <v>0</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f>Q277</f>
        <v>0</v>
      </c>
      <c r="R278" s="290"/>
      <c r="S278" s="290"/>
      <c r="T278" s="290"/>
      <c r="U278" s="290"/>
      <c r="V278" s="290"/>
      <c r="W278" s="290"/>
      <c r="X278" s="290"/>
      <c r="Y278" s="290"/>
      <c r="Z278" s="290"/>
      <c r="AA278" s="290"/>
      <c r="AB278" s="290"/>
      <c r="AC278" s="290"/>
      <c r="AD278" s="290"/>
      <c r="AE278" s="405">
        <f>AE277</f>
        <v>0</v>
      </c>
      <c r="AF278" s="405">
        <f t="shared" ref="AF278:AR278" si="755">AF277</f>
        <v>0</v>
      </c>
      <c r="AG278" s="405">
        <f t="shared" si="755"/>
        <v>0</v>
      </c>
      <c r="AH278" s="405">
        <f t="shared" si="755"/>
        <v>0</v>
      </c>
      <c r="AI278" s="405">
        <f t="shared" si="755"/>
        <v>0</v>
      </c>
      <c r="AJ278" s="405">
        <f t="shared" si="755"/>
        <v>0</v>
      </c>
      <c r="AK278" s="405">
        <f t="shared" si="755"/>
        <v>0</v>
      </c>
      <c r="AL278" s="405">
        <f t="shared" si="755"/>
        <v>0</v>
      </c>
      <c r="AM278" s="405">
        <f t="shared" si="755"/>
        <v>0</v>
      </c>
      <c r="AN278" s="405">
        <f t="shared" si="755"/>
        <v>0</v>
      </c>
      <c r="AO278" s="405">
        <f t="shared" si="755"/>
        <v>0</v>
      </c>
      <c r="AP278" s="405">
        <f t="shared" si="755"/>
        <v>0</v>
      </c>
      <c r="AQ278" s="405">
        <f t="shared" si="755"/>
        <v>0</v>
      </c>
      <c r="AR278" s="405">
        <f t="shared" si="755"/>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6">AF281</f>
        <v>0</v>
      </c>
      <c r="AG282" s="405">
        <f t="shared" si="756"/>
        <v>0</v>
      </c>
      <c r="AH282" s="405">
        <f t="shared" si="756"/>
        <v>0</v>
      </c>
      <c r="AI282" s="405">
        <f t="shared" si="756"/>
        <v>0</v>
      </c>
      <c r="AJ282" s="405">
        <f t="shared" si="756"/>
        <v>0</v>
      </c>
      <c r="AK282" s="405">
        <f t="shared" si="756"/>
        <v>0</v>
      </c>
      <c r="AL282" s="405">
        <f t="shared" si="756"/>
        <v>0</v>
      </c>
      <c r="AM282" s="405">
        <f t="shared" si="756"/>
        <v>0</v>
      </c>
      <c r="AN282" s="405">
        <f t="shared" si="756"/>
        <v>0</v>
      </c>
      <c r="AO282" s="405">
        <f t="shared" si="756"/>
        <v>0</v>
      </c>
      <c r="AP282" s="405">
        <f t="shared" si="756"/>
        <v>0</v>
      </c>
      <c r="AQ282" s="405">
        <f t="shared" si="756"/>
        <v>0</v>
      </c>
      <c r="AR282" s="405">
        <f t="shared" si="756"/>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7">AF284</f>
        <v>0</v>
      </c>
      <c r="AG285" s="405">
        <f t="shared" si="757"/>
        <v>0</v>
      </c>
      <c r="AH285" s="405">
        <f t="shared" si="757"/>
        <v>0</v>
      </c>
      <c r="AI285" s="405">
        <f t="shared" si="757"/>
        <v>0</v>
      </c>
      <c r="AJ285" s="405">
        <f t="shared" si="757"/>
        <v>0</v>
      </c>
      <c r="AK285" s="405">
        <f t="shared" si="757"/>
        <v>0</v>
      </c>
      <c r="AL285" s="405">
        <f t="shared" si="757"/>
        <v>0</v>
      </c>
      <c r="AM285" s="405">
        <f t="shared" si="757"/>
        <v>0</v>
      </c>
      <c r="AN285" s="405">
        <f t="shared" si="757"/>
        <v>0</v>
      </c>
      <c r="AO285" s="405">
        <f t="shared" si="757"/>
        <v>0</v>
      </c>
      <c r="AP285" s="405">
        <f t="shared" si="757"/>
        <v>0</v>
      </c>
      <c r="AQ285" s="405">
        <f t="shared" si="757"/>
        <v>0</v>
      </c>
      <c r="AR285" s="405">
        <f t="shared" si="757"/>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8">AF287</f>
        <v>0</v>
      </c>
      <c r="AG288" s="405">
        <f t="shared" si="758"/>
        <v>0</v>
      </c>
      <c r="AH288" s="405">
        <f t="shared" si="758"/>
        <v>0</v>
      </c>
      <c r="AI288" s="405">
        <f t="shared" si="758"/>
        <v>0</v>
      </c>
      <c r="AJ288" s="405">
        <f t="shared" si="758"/>
        <v>0</v>
      </c>
      <c r="AK288" s="405">
        <f t="shared" si="758"/>
        <v>0</v>
      </c>
      <c r="AL288" s="405">
        <f t="shared" si="758"/>
        <v>0</v>
      </c>
      <c r="AM288" s="405">
        <f t="shared" si="758"/>
        <v>0</v>
      </c>
      <c r="AN288" s="405">
        <f t="shared" si="758"/>
        <v>0</v>
      </c>
      <c r="AO288" s="405">
        <f t="shared" si="758"/>
        <v>0</v>
      </c>
      <c r="AP288" s="405">
        <f t="shared" si="758"/>
        <v>0</v>
      </c>
      <c r="AQ288" s="405">
        <f t="shared" si="758"/>
        <v>0</v>
      </c>
      <c r="AR288" s="405">
        <f t="shared" si="758"/>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9">AE290</f>
        <v>0</v>
      </c>
      <c r="AF291" s="405">
        <f t="shared" si="759"/>
        <v>0</v>
      </c>
      <c r="AG291" s="405">
        <f t="shared" si="759"/>
        <v>0</v>
      </c>
      <c r="AH291" s="405">
        <f t="shared" si="759"/>
        <v>0</v>
      </c>
      <c r="AI291" s="405">
        <f t="shared" si="759"/>
        <v>0</v>
      </c>
      <c r="AJ291" s="405">
        <f t="shared" si="759"/>
        <v>0</v>
      </c>
      <c r="AK291" s="405">
        <f t="shared" si="759"/>
        <v>0</v>
      </c>
      <c r="AL291" s="405">
        <f t="shared" si="759"/>
        <v>0</v>
      </c>
      <c r="AM291" s="405">
        <f t="shared" si="759"/>
        <v>0</v>
      </c>
      <c r="AN291" s="405">
        <f t="shared" si="759"/>
        <v>0</v>
      </c>
      <c r="AO291" s="405">
        <f t="shared" si="759"/>
        <v>0</v>
      </c>
      <c r="AP291" s="405">
        <f t="shared" si="759"/>
        <v>0</v>
      </c>
      <c r="AQ291" s="405">
        <f t="shared" si="759"/>
        <v>0</v>
      </c>
      <c r="AR291" s="405">
        <f t="shared" si="759"/>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290">
        <f>'7.  Persistence Report'!AV52</f>
        <v>3852228</v>
      </c>
      <c r="E295" s="290">
        <f>'7.  Persistence Report'!AW52</f>
        <v>3852228</v>
      </c>
      <c r="F295" s="290">
        <f>'7.  Persistence Report'!AX52</f>
        <v>3852228</v>
      </c>
      <c r="G295" s="290">
        <f>'7.  Persistence Report'!AY52</f>
        <v>3852228</v>
      </c>
      <c r="H295" s="290">
        <f>'7.  Persistence Report'!AZ52</f>
        <v>3852228</v>
      </c>
      <c r="I295" s="290">
        <f>'7.  Persistence Report'!BA52</f>
        <v>3852228</v>
      </c>
      <c r="J295" s="290">
        <f>'7.  Persistence Report'!BB52</f>
        <v>3852228</v>
      </c>
      <c r="K295" s="290">
        <f>'7.  Persistence Report'!BC52</f>
        <v>3851650</v>
      </c>
      <c r="L295" s="290">
        <f>'7.  Persistence Report'!BD52</f>
        <v>3851650</v>
      </c>
      <c r="M295" s="290">
        <f>'7.  Persistence Report'!BE52</f>
        <v>3834341</v>
      </c>
      <c r="N295" s="290">
        <f>'7.  Persistence Report'!BF52</f>
        <v>3787784</v>
      </c>
      <c r="O295" s="290">
        <f>'7.  Persistence Report'!BG52</f>
        <v>3785205</v>
      </c>
      <c r="P295" s="290">
        <f>'7.  Persistence Report'!BH52</f>
        <v>3785205</v>
      </c>
      <c r="Q295" s="286"/>
      <c r="R295" s="290">
        <f>'7.  Persistence Report'!Q52</f>
        <v>250</v>
      </c>
      <c r="S295" s="290">
        <f>'7.  Persistence Report'!R52</f>
        <v>250</v>
      </c>
      <c r="T295" s="290">
        <f>'7.  Persistence Report'!S52</f>
        <v>250</v>
      </c>
      <c r="U295" s="290">
        <f>'7.  Persistence Report'!T52</f>
        <v>250</v>
      </c>
      <c r="V295" s="290">
        <f>'7.  Persistence Report'!U52</f>
        <v>250</v>
      </c>
      <c r="W295" s="290">
        <f>'7.  Persistence Report'!V52</f>
        <v>250</v>
      </c>
      <c r="X295" s="290">
        <f>'7.  Persistence Report'!W52</f>
        <v>250</v>
      </c>
      <c r="Y295" s="290">
        <f>'7.  Persistence Report'!X52</f>
        <v>250</v>
      </c>
      <c r="Z295" s="290">
        <f>'7.  Persistence Report'!Y52</f>
        <v>250</v>
      </c>
      <c r="AA295" s="290">
        <f>'7.  Persistence Report'!Z52</f>
        <v>249</v>
      </c>
      <c r="AB295" s="290">
        <f>'7.  Persistence Report'!AA52</f>
        <v>240</v>
      </c>
      <c r="AC295" s="290">
        <f>'7.  Persistence Report'!AB52</f>
        <v>240</v>
      </c>
      <c r="AD295" s="290">
        <f>'7.  Persistence Report'!AC52</f>
        <v>240</v>
      </c>
      <c r="AE295" s="404">
        <v>1</v>
      </c>
      <c r="AF295" s="404"/>
      <c r="AG295" s="404"/>
      <c r="AH295" s="404"/>
      <c r="AI295" s="404"/>
      <c r="AJ295" s="404"/>
      <c r="AK295" s="404"/>
      <c r="AL295" s="404"/>
      <c r="AM295" s="404"/>
      <c r="AN295" s="404"/>
      <c r="AO295" s="404"/>
      <c r="AP295" s="404"/>
      <c r="AQ295" s="404"/>
      <c r="AR295" s="404"/>
      <c r="AS295" s="291">
        <f>SUM(AE295:AR295)</f>
        <v>1</v>
      </c>
    </row>
    <row r="296" spans="1:45" ht="15" outlineLevel="1">
      <c r="B296" s="289" t="s">
        <v>288</v>
      </c>
      <c r="C296" s="286" t="s">
        <v>163</v>
      </c>
      <c r="D296" s="290">
        <f>'7.  Persistence Report'!AV59</f>
        <v>429966</v>
      </c>
      <c r="E296" s="290">
        <f>'7.  Persistence Report'!AW59</f>
        <v>429966</v>
      </c>
      <c r="F296" s="290">
        <f>'7.  Persistence Report'!AX59</f>
        <v>429966</v>
      </c>
      <c r="G296" s="290">
        <f>'7.  Persistence Report'!AY59</f>
        <v>429966</v>
      </c>
      <c r="H296" s="290">
        <f>'7.  Persistence Report'!AZ59</f>
        <v>429966</v>
      </c>
      <c r="I296" s="290">
        <f>'7.  Persistence Report'!BA59</f>
        <v>429966</v>
      </c>
      <c r="J296" s="290">
        <f>'7.  Persistence Report'!BB59</f>
        <v>429966</v>
      </c>
      <c r="K296" s="290">
        <f>'7.  Persistence Report'!BC59</f>
        <v>429928</v>
      </c>
      <c r="L296" s="290">
        <f>'7.  Persistence Report'!BD59</f>
        <v>429928</v>
      </c>
      <c r="M296" s="290">
        <f>'7.  Persistence Report'!BE59</f>
        <v>430566</v>
      </c>
      <c r="N296" s="290">
        <f>'7.  Persistence Report'!BF59</f>
        <v>430839</v>
      </c>
      <c r="O296" s="290">
        <f>'7.  Persistence Report'!BG59</f>
        <v>431244</v>
      </c>
      <c r="P296" s="290">
        <f>'7.  Persistence Report'!BH59</f>
        <v>431244</v>
      </c>
      <c r="Q296" s="286"/>
      <c r="R296" s="290">
        <f>'7.  Persistence Report'!Q59</f>
        <v>27</v>
      </c>
      <c r="S296" s="290">
        <f>'7.  Persistence Report'!R59</f>
        <v>27</v>
      </c>
      <c r="T296" s="290">
        <f>'7.  Persistence Report'!S59</f>
        <v>27</v>
      </c>
      <c r="U296" s="290">
        <f>'7.  Persistence Report'!T59</f>
        <v>27</v>
      </c>
      <c r="V296" s="290">
        <f>'7.  Persistence Report'!U59</f>
        <v>27</v>
      </c>
      <c r="W296" s="290">
        <f>'7.  Persistence Report'!V59</f>
        <v>27</v>
      </c>
      <c r="X296" s="290">
        <f>'7.  Persistence Report'!W59</f>
        <v>27</v>
      </c>
      <c r="Y296" s="290">
        <f>'7.  Persistence Report'!X59</f>
        <v>27</v>
      </c>
      <c r="Z296" s="290">
        <f>'7.  Persistence Report'!Y59</f>
        <v>27</v>
      </c>
      <c r="AA296" s="290">
        <f>'7.  Persistence Report'!Z59</f>
        <v>27</v>
      </c>
      <c r="AB296" s="290">
        <f>'7.  Persistence Report'!AA59</f>
        <v>27</v>
      </c>
      <c r="AC296" s="290">
        <f>'7.  Persistence Report'!AB59</f>
        <v>27</v>
      </c>
      <c r="AD296" s="290">
        <f>'7.  Persistence Report'!AC59</f>
        <v>27</v>
      </c>
      <c r="AE296" s="405">
        <f>AE295</f>
        <v>1</v>
      </c>
      <c r="AF296" s="405">
        <f t="shared" ref="AF296" si="760">AF295</f>
        <v>0</v>
      </c>
      <c r="AG296" s="405">
        <f t="shared" ref="AG296" si="761">AG295</f>
        <v>0</v>
      </c>
      <c r="AH296" s="405">
        <f t="shared" ref="AH296" si="762">AH295</f>
        <v>0</v>
      </c>
      <c r="AI296" s="405">
        <f t="shared" ref="AI296" si="763">AI295</f>
        <v>0</v>
      </c>
      <c r="AJ296" s="405">
        <f t="shared" ref="AJ296" si="764">AJ295</f>
        <v>0</v>
      </c>
      <c r="AK296" s="405">
        <f t="shared" ref="AK296" si="765">AK295</f>
        <v>0</v>
      </c>
      <c r="AL296" s="405">
        <f t="shared" ref="AL296" si="766">AL295</f>
        <v>0</v>
      </c>
      <c r="AM296" s="405">
        <f t="shared" ref="AM296" si="767">AM295</f>
        <v>0</v>
      </c>
      <c r="AN296" s="405">
        <f t="shared" ref="AN296" si="768">AN295</f>
        <v>0</v>
      </c>
      <c r="AO296" s="405">
        <f t="shared" ref="AO296" si="769">AO295</f>
        <v>0</v>
      </c>
      <c r="AP296" s="405">
        <f t="shared" ref="AP296" si="770">AP295</f>
        <v>0</v>
      </c>
      <c r="AQ296" s="405">
        <f t="shared" ref="AQ296" si="771">AQ295</f>
        <v>0</v>
      </c>
      <c r="AR296" s="405">
        <f t="shared" ref="AR296" si="772">AR295</f>
        <v>0</v>
      </c>
      <c r="AS296" s="301"/>
    </row>
    <row r="297" spans="1:45" ht="15" outlineLevel="1">
      <c r="B297" s="289"/>
      <c r="C297" s="286"/>
      <c r="D297" s="864"/>
      <c r="E297" s="864"/>
      <c r="F297" s="864"/>
      <c r="G297" s="864"/>
      <c r="H297" s="864"/>
      <c r="I297" s="864"/>
      <c r="J297" s="864"/>
      <c r="K297" s="864"/>
      <c r="L297" s="864"/>
      <c r="M297" s="864"/>
      <c r="N297" s="864"/>
      <c r="O297" s="864"/>
      <c r="P297" s="864"/>
      <c r="Q297" s="286"/>
      <c r="R297" s="864"/>
      <c r="S297" s="864"/>
      <c r="T297" s="864"/>
      <c r="U297" s="864"/>
      <c r="V297" s="864"/>
      <c r="W297" s="864"/>
      <c r="X297" s="864"/>
      <c r="Y297" s="864"/>
      <c r="Z297" s="864"/>
      <c r="AA297" s="864"/>
      <c r="AB297" s="864"/>
      <c r="AC297" s="864"/>
      <c r="AD297" s="864"/>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290">
        <f>'7.  Persistence Report'!AV53</f>
        <v>726568</v>
      </c>
      <c r="E298" s="290">
        <f>'7.  Persistence Report'!AW53</f>
        <v>726568</v>
      </c>
      <c r="F298" s="290">
        <f>'7.  Persistence Report'!AX53</f>
        <v>726568</v>
      </c>
      <c r="G298" s="290">
        <f>'7.  Persistence Report'!AY53</f>
        <v>726568</v>
      </c>
      <c r="H298" s="290">
        <f>'7.  Persistence Report'!AZ53</f>
        <v>726568</v>
      </c>
      <c r="I298" s="290">
        <f>'7.  Persistence Report'!BA53</f>
        <v>726568</v>
      </c>
      <c r="J298" s="290">
        <f>'7.  Persistence Report'!BB53</f>
        <v>726568</v>
      </c>
      <c r="K298" s="290">
        <f>'7.  Persistence Report'!BC53</f>
        <v>726568</v>
      </c>
      <c r="L298" s="290">
        <f>'7.  Persistence Report'!BD53</f>
        <v>726568</v>
      </c>
      <c r="M298" s="290">
        <f>'7.  Persistence Report'!BE53</f>
        <v>726568</v>
      </c>
      <c r="N298" s="290">
        <f>'7.  Persistence Report'!BF53</f>
        <v>726568</v>
      </c>
      <c r="O298" s="290">
        <f>'7.  Persistence Report'!BG53</f>
        <v>726568</v>
      </c>
      <c r="P298" s="290">
        <f>'7.  Persistence Report'!BH53</f>
        <v>726568</v>
      </c>
      <c r="Q298" s="286"/>
      <c r="R298" s="290">
        <f>'7.  Persistence Report'!Q53</f>
        <v>208</v>
      </c>
      <c r="S298" s="290">
        <f>'7.  Persistence Report'!R53</f>
        <v>208</v>
      </c>
      <c r="T298" s="290">
        <f>'7.  Persistence Report'!S53</f>
        <v>208</v>
      </c>
      <c r="U298" s="290">
        <f>'7.  Persistence Report'!T53</f>
        <v>208</v>
      </c>
      <c r="V298" s="290">
        <f>'7.  Persistence Report'!U53</f>
        <v>208</v>
      </c>
      <c r="W298" s="290">
        <f>'7.  Persistence Report'!V53</f>
        <v>208</v>
      </c>
      <c r="X298" s="290">
        <f>'7.  Persistence Report'!W53</f>
        <v>208</v>
      </c>
      <c r="Y298" s="290">
        <f>'7.  Persistence Report'!X53</f>
        <v>208</v>
      </c>
      <c r="Z298" s="290">
        <f>'7.  Persistence Report'!Y53</f>
        <v>208</v>
      </c>
      <c r="AA298" s="290">
        <f>'7.  Persistence Report'!Z53</f>
        <v>208</v>
      </c>
      <c r="AB298" s="290">
        <f>'7.  Persistence Report'!AA53</f>
        <v>208</v>
      </c>
      <c r="AC298" s="290">
        <f>'7.  Persistence Report'!AB53</f>
        <v>208</v>
      </c>
      <c r="AD298" s="290">
        <f>'7.  Persistence Report'!AC53</f>
        <v>208</v>
      </c>
      <c r="AE298" s="404">
        <v>1</v>
      </c>
      <c r="AF298" s="404"/>
      <c r="AG298" s="404"/>
      <c r="AH298" s="404"/>
      <c r="AI298" s="404"/>
      <c r="AJ298" s="404"/>
      <c r="AK298" s="404"/>
      <c r="AL298" s="404"/>
      <c r="AM298" s="404"/>
      <c r="AN298" s="404"/>
      <c r="AO298" s="404"/>
      <c r="AP298" s="404"/>
      <c r="AQ298" s="404"/>
      <c r="AR298" s="404"/>
      <c r="AS298" s="291">
        <f>SUM(AE298:AR298)</f>
        <v>1</v>
      </c>
    </row>
    <row r="299" spans="1:45" ht="15" outlineLevel="1">
      <c r="B299" s="289" t="s">
        <v>288</v>
      </c>
      <c r="C299" s="286" t="s">
        <v>163</v>
      </c>
      <c r="D299" s="290">
        <f>'7.  Persistence Report'!AV60</f>
        <v>9631</v>
      </c>
      <c r="E299" s="290">
        <f>'7.  Persistence Report'!AW60</f>
        <v>9631</v>
      </c>
      <c r="F299" s="290">
        <f>'7.  Persistence Report'!AX60</f>
        <v>9631</v>
      </c>
      <c r="G299" s="290">
        <f>'7.  Persistence Report'!AY60</f>
        <v>9631</v>
      </c>
      <c r="H299" s="290">
        <f>'7.  Persistence Report'!AZ60</f>
        <v>9631</v>
      </c>
      <c r="I299" s="290">
        <f>'7.  Persistence Report'!BA60</f>
        <v>9631</v>
      </c>
      <c r="J299" s="290">
        <f>'7.  Persistence Report'!BB60</f>
        <v>9631</v>
      </c>
      <c r="K299" s="290">
        <f>'7.  Persistence Report'!BC60</f>
        <v>9631</v>
      </c>
      <c r="L299" s="290">
        <f>'7.  Persistence Report'!BD60</f>
        <v>9631</v>
      </c>
      <c r="M299" s="290">
        <f>'7.  Persistence Report'!BE60</f>
        <v>9631</v>
      </c>
      <c r="N299" s="290">
        <f>'7.  Persistence Report'!BF60</f>
        <v>9631</v>
      </c>
      <c r="O299" s="290">
        <f>'7.  Persistence Report'!BG60</f>
        <v>9631</v>
      </c>
      <c r="P299" s="290">
        <f>'7.  Persistence Report'!BH60</f>
        <v>9631</v>
      </c>
      <c r="Q299" s="286"/>
      <c r="R299" s="290">
        <f>'7.  Persistence Report'!Q60</f>
        <v>3</v>
      </c>
      <c r="S299" s="290">
        <f>'7.  Persistence Report'!R60</f>
        <v>3</v>
      </c>
      <c r="T299" s="290">
        <f>'7.  Persistence Report'!S60</f>
        <v>3</v>
      </c>
      <c r="U299" s="290">
        <f>'7.  Persistence Report'!T60</f>
        <v>3</v>
      </c>
      <c r="V299" s="290">
        <f>'7.  Persistence Report'!U60</f>
        <v>3</v>
      </c>
      <c r="W299" s="290">
        <f>'7.  Persistence Report'!V60</f>
        <v>3</v>
      </c>
      <c r="X299" s="290">
        <f>'7.  Persistence Report'!W60</f>
        <v>3</v>
      </c>
      <c r="Y299" s="290">
        <f>'7.  Persistence Report'!X60</f>
        <v>3</v>
      </c>
      <c r="Z299" s="290">
        <f>'7.  Persistence Report'!Y60</f>
        <v>3</v>
      </c>
      <c r="AA299" s="290">
        <f>'7.  Persistence Report'!Z60</f>
        <v>3</v>
      </c>
      <c r="AB299" s="290">
        <f>'7.  Persistence Report'!AA60</f>
        <v>3</v>
      </c>
      <c r="AC299" s="290">
        <f>'7.  Persistence Report'!AB60</f>
        <v>3</v>
      </c>
      <c r="AD299" s="290">
        <f>'7.  Persistence Report'!AC60</f>
        <v>3</v>
      </c>
      <c r="AE299" s="405">
        <f>AE298</f>
        <v>1</v>
      </c>
      <c r="AF299" s="405">
        <f t="shared" ref="AF299" si="773">AF298</f>
        <v>0</v>
      </c>
      <c r="AG299" s="405">
        <f t="shared" ref="AG299" si="774">AG298</f>
        <v>0</v>
      </c>
      <c r="AH299" s="405">
        <f t="shared" ref="AH299" si="775">AH298</f>
        <v>0</v>
      </c>
      <c r="AI299" s="405">
        <f t="shared" ref="AI299" si="776">AI298</f>
        <v>0</v>
      </c>
      <c r="AJ299" s="405">
        <f t="shared" ref="AJ299" si="777">AJ298</f>
        <v>0</v>
      </c>
      <c r="AK299" s="405">
        <f t="shared" ref="AK299" si="778">AK298</f>
        <v>0</v>
      </c>
      <c r="AL299" s="405">
        <f t="shared" ref="AL299" si="779">AL298</f>
        <v>0</v>
      </c>
      <c r="AM299" s="405">
        <f t="shared" ref="AM299" si="780">AM298</f>
        <v>0</v>
      </c>
      <c r="AN299" s="405">
        <f t="shared" ref="AN299" si="781">AN298</f>
        <v>0</v>
      </c>
      <c r="AO299" s="405">
        <f t="shared" ref="AO299" si="782">AO298</f>
        <v>0</v>
      </c>
      <c r="AP299" s="405">
        <f t="shared" ref="AP299" si="783">AP298</f>
        <v>0</v>
      </c>
      <c r="AQ299" s="405">
        <f t="shared" ref="AQ299" si="784">AQ298</f>
        <v>0</v>
      </c>
      <c r="AR299" s="405">
        <f t="shared" ref="AR299" si="785">AR298</f>
        <v>0</v>
      </c>
      <c r="AS299" s="301"/>
    </row>
    <row r="300" spans="1:45" ht="15" outlineLevel="1">
      <c r="B300" s="289"/>
      <c r="C300" s="286"/>
      <c r="D300" s="864"/>
      <c r="E300" s="864"/>
      <c r="F300" s="864"/>
      <c r="G300" s="864"/>
      <c r="H300" s="864"/>
      <c r="I300" s="864"/>
      <c r="J300" s="864"/>
      <c r="K300" s="864"/>
      <c r="L300" s="864"/>
      <c r="M300" s="864"/>
      <c r="N300" s="864"/>
      <c r="O300" s="864"/>
      <c r="P300" s="864"/>
      <c r="Q300" s="286"/>
      <c r="R300" s="864"/>
      <c r="S300" s="864"/>
      <c r="T300" s="864"/>
      <c r="U300" s="864"/>
      <c r="V300" s="864"/>
      <c r="W300" s="864"/>
      <c r="X300" s="864"/>
      <c r="Y300" s="864"/>
      <c r="Z300" s="864"/>
      <c r="AA300" s="864"/>
      <c r="AB300" s="864"/>
      <c r="AC300" s="864"/>
      <c r="AD300" s="864"/>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6">AF301</f>
        <v>0</v>
      </c>
      <c r="AG302" s="405">
        <f t="shared" ref="AG302" si="787">AG301</f>
        <v>0</v>
      </c>
      <c r="AH302" s="405">
        <f t="shared" ref="AH302" si="788">AH301</f>
        <v>0</v>
      </c>
      <c r="AI302" s="405">
        <f t="shared" ref="AI302" si="789">AI301</f>
        <v>0</v>
      </c>
      <c r="AJ302" s="405">
        <f t="shared" ref="AJ302" si="790">AJ301</f>
        <v>0</v>
      </c>
      <c r="AK302" s="405">
        <f t="shared" ref="AK302" si="791">AK301</f>
        <v>0</v>
      </c>
      <c r="AL302" s="405">
        <f t="shared" ref="AL302" si="792">AL301</f>
        <v>0</v>
      </c>
      <c r="AM302" s="405">
        <f t="shared" ref="AM302" si="793">AM301</f>
        <v>0</v>
      </c>
      <c r="AN302" s="405">
        <f t="shared" ref="AN302" si="794">AN301</f>
        <v>0</v>
      </c>
      <c r="AO302" s="405">
        <f t="shared" ref="AO302" si="795">AO301</f>
        <v>0</v>
      </c>
      <c r="AP302" s="405">
        <f t="shared" ref="AP302" si="796">AP301</f>
        <v>0</v>
      </c>
      <c r="AQ302" s="405">
        <f t="shared" ref="AQ302" si="797">AQ301</f>
        <v>0</v>
      </c>
      <c r="AR302" s="405">
        <f t="shared" ref="AR302" si="798">AR301</f>
        <v>0</v>
      </c>
      <c r="AS302" s="301"/>
    </row>
    <row r="303" spans="1:45" ht="15" outlineLevel="1">
      <c r="B303" s="317"/>
      <c r="C303" s="286"/>
      <c r="D303" s="864"/>
      <c r="E303" s="864"/>
      <c r="F303" s="864"/>
      <c r="G303" s="864"/>
      <c r="H303" s="864"/>
      <c r="I303" s="864"/>
      <c r="J303" s="864"/>
      <c r="K303" s="864"/>
      <c r="L303" s="864"/>
      <c r="M303" s="864"/>
      <c r="N303" s="864"/>
      <c r="O303" s="864"/>
      <c r="P303" s="864"/>
      <c r="Q303" s="286"/>
      <c r="R303" s="864"/>
      <c r="S303" s="864"/>
      <c r="T303" s="864"/>
      <c r="U303" s="864"/>
      <c r="V303" s="864"/>
      <c r="W303" s="864"/>
      <c r="X303" s="864"/>
      <c r="Y303" s="864"/>
      <c r="Z303" s="864"/>
      <c r="AA303" s="864"/>
      <c r="AB303" s="864"/>
      <c r="AC303" s="864"/>
      <c r="AD303" s="864"/>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f>'7.  Persistence Report'!AV54</f>
        <v>50079</v>
      </c>
      <c r="E304" s="290">
        <f>'7.  Persistence Report'!AW54</f>
        <v>49816</v>
      </c>
      <c r="F304" s="290">
        <f>'7.  Persistence Report'!AX54</f>
        <v>49553</v>
      </c>
      <c r="G304" s="290">
        <f>'7.  Persistence Report'!AY54</f>
        <v>49553</v>
      </c>
      <c r="H304" s="290">
        <f>'7.  Persistence Report'!AZ54</f>
        <v>49553</v>
      </c>
      <c r="I304" s="290">
        <f>'7.  Persistence Report'!BA54</f>
        <v>49553</v>
      </c>
      <c r="J304" s="290">
        <f>'7.  Persistence Report'!BB54</f>
        <v>49438</v>
      </c>
      <c r="K304" s="290">
        <f>'7.  Persistence Report'!BC54</f>
        <v>49438</v>
      </c>
      <c r="L304" s="290">
        <f>'7.  Persistence Report'!BD54</f>
        <v>46624</v>
      </c>
      <c r="M304" s="290">
        <f>'7.  Persistence Report'!BE54</f>
        <v>39315</v>
      </c>
      <c r="N304" s="290">
        <f>'7.  Persistence Report'!BF54</f>
        <v>30767</v>
      </c>
      <c r="O304" s="290">
        <f>'7.  Persistence Report'!BG54</f>
        <v>30767</v>
      </c>
      <c r="P304" s="290">
        <f>'7.  Persistence Report'!BH54</f>
        <v>29969</v>
      </c>
      <c r="Q304" s="286"/>
      <c r="R304" s="290">
        <f>'7.  Persistence Report'!Q54</f>
        <v>6</v>
      </c>
      <c r="S304" s="290">
        <f>'7.  Persistence Report'!R54</f>
        <v>6</v>
      </c>
      <c r="T304" s="290">
        <f>'7.  Persistence Report'!S54</f>
        <v>6</v>
      </c>
      <c r="U304" s="290">
        <f>'7.  Persistence Report'!T54</f>
        <v>6</v>
      </c>
      <c r="V304" s="290">
        <f>'7.  Persistence Report'!U54</f>
        <v>6</v>
      </c>
      <c r="W304" s="290">
        <f>'7.  Persistence Report'!V54</f>
        <v>6</v>
      </c>
      <c r="X304" s="290">
        <f>'7.  Persistence Report'!W54</f>
        <v>6</v>
      </c>
      <c r="Y304" s="290">
        <f>'7.  Persistence Report'!X54</f>
        <v>6</v>
      </c>
      <c r="Z304" s="290">
        <f>'7.  Persistence Report'!Y54</f>
        <v>6</v>
      </c>
      <c r="AA304" s="290">
        <f>'7.  Persistence Report'!Z54</f>
        <v>5</v>
      </c>
      <c r="AB304" s="290">
        <f>'7.  Persistence Report'!AA54</f>
        <v>2</v>
      </c>
      <c r="AC304" s="290">
        <f>'7.  Persistence Report'!AB54</f>
        <v>2</v>
      </c>
      <c r="AD304" s="290">
        <f>'7.  Persistence Report'!AC54</f>
        <v>2</v>
      </c>
      <c r="AE304" s="404">
        <v>1</v>
      </c>
      <c r="AF304" s="404"/>
      <c r="AG304" s="404"/>
      <c r="AH304" s="404"/>
      <c r="AI304" s="404"/>
      <c r="AJ304" s="404"/>
      <c r="AK304" s="404"/>
      <c r="AL304" s="404"/>
      <c r="AM304" s="404"/>
      <c r="AN304" s="404"/>
      <c r="AO304" s="404"/>
      <c r="AP304" s="404"/>
      <c r="AQ304" s="404"/>
      <c r="AR304" s="404"/>
      <c r="AS304" s="291">
        <f>SUM(AE304:AR304)</f>
        <v>1</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1</v>
      </c>
      <c r="AF305" s="405">
        <f t="shared" ref="AF305" si="799">AF304</f>
        <v>0</v>
      </c>
      <c r="AG305" s="405">
        <f t="shared" ref="AG305" si="800">AG304</f>
        <v>0</v>
      </c>
      <c r="AH305" s="405">
        <f t="shared" ref="AH305" si="801">AH304</f>
        <v>0</v>
      </c>
      <c r="AI305" s="405">
        <f t="shared" ref="AI305" si="802">AI304</f>
        <v>0</v>
      </c>
      <c r="AJ305" s="405">
        <f t="shared" ref="AJ305" si="803">AJ304</f>
        <v>0</v>
      </c>
      <c r="AK305" s="405">
        <f t="shared" ref="AK305" si="804">AK304</f>
        <v>0</v>
      </c>
      <c r="AL305" s="405">
        <f t="shared" ref="AL305" si="805">AL304</f>
        <v>0</v>
      </c>
      <c r="AM305" s="405">
        <f t="shared" ref="AM305" si="806">AM304</f>
        <v>0</v>
      </c>
      <c r="AN305" s="405">
        <f t="shared" ref="AN305" si="807">AN304</f>
        <v>0</v>
      </c>
      <c r="AO305" s="405">
        <f t="shared" ref="AO305" si="808">AO304</f>
        <v>0</v>
      </c>
      <c r="AP305" s="405">
        <f t="shared" ref="AP305" si="809">AP304</f>
        <v>0</v>
      </c>
      <c r="AQ305" s="405">
        <f t="shared" ref="AQ305" si="810">AQ304</f>
        <v>0</v>
      </c>
      <c r="AR305" s="405">
        <f t="shared" ref="AR305" si="811">AR304</f>
        <v>0</v>
      </c>
      <c r="AS305" s="301"/>
    </row>
    <row r="306" spans="1:45" ht="15" outlineLevel="1">
      <c r="B306" s="289"/>
      <c r="C306" s="286"/>
      <c r="D306" s="864"/>
      <c r="E306" s="864"/>
      <c r="F306" s="864"/>
      <c r="G306" s="864"/>
      <c r="H306" s="864"/>
      <c r="I306" s="864"/>
      <c r="J306" s="864"/>
      <c r="K306" s="864"/>
      <c r="L306" s="864"/>
      <c r="M306" s="864"/>
      <c r="N306" s="864"/>
      <c r="O306" s="864"/>
      <c r="P306" s="864"/>
      <c r="Q306" s="286"/>
      <c r="R306" s="864"/>
      <c r="S306" s="864"/>
      <c r="T306" s="864"/>
      <c r="U306" s="864"/>
      <c r="V306" s="864"/>
      <c r="W306" s="864"/>
      <c r="X306" s="864"/>
      <c r="Y306" s="864"/>
      <c r="Z306" s="864"/>
      <c r="AA306" s="864"/>
      <c r="AB306" s="864"/>
      <c r="AC306" s="864"/>
      <c r="AD306" s="864"/>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864"/>
      <c r="E307" s="864"/>
      <c r="F307" s="864"/>
      <c r="G307" s="864"/>
      <c r="H307" s="864"/>
      <c r="I307" s="864"/>
      <c r="J307" s="864"/>
      <c r="K307" s="864"/>
      <c r="L307" s="864"/>
      <c r="M307" s="864"/>
      <c r="N307" s="864"/>
      <c r="O307" s="864"/>
      <c r="P307" s="864"/>
      <c r="Q307" s="286"/>
      <c r="R307" s="864"/>
      <c r="S307" s="864"/>
      <c r="T307" s="864"/>
      <c r="U307" s="864"/>
      <c r="V307" s="864"/>
      <c r="W307" s="864"/>
      <c r="X307" s="864"/>
      <c r="Y307" s="864"/>
      <c r="Z307" s="864"/>
      <c r="AA307" s="864"/>
      <c r="AB307" s="864"/>
      <c r="AC307" s="864"/>
      <c r="AD307" s="864"/>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2">AF308</f>
        <v>0</v>
      </c>
      <c r="AG309" s="405">
        <f t="shared" ref="AG309" si="813">AG308</f>
        <v>0</v>
      </c>
      <c r="AH309" s="405">
        <f t="shared" ref="AH309" si="814">AH308</f>
        <v>0</v>
      </c>
      <c r="AI309" s="405">
        <f t="shared" ref="AI309" si="815">AI308</f>
        <v>0</v>
      </c>
      <c r="AJ309" s="405">
        <f t="shared" ref="AJ309" si="816">AJ308</f>
        <v>0</v>
      </c>
      <c r="AK309" s="405">
        <f t="shared" ref="AK309" si="817">AK308</f>
        <v>0</v>
      </c>
      <c r="AL309" s="405">
        <f t="shared" ref="AL309" si="818">AL308</f>
        <v>0</v>
      </c>
      <c r="AM309" s="405">
        <f t="shared" ref="AM309" si="819">AM308</f>
        <v>0</v>
      </c>
      <c r="AN309" s="405">
        <f t="shared" ref="AN309" si="820">AN308</f>
        <v>0</v>
      </c>
      <c r="AO309" s="405">
        <f t="shared" ref="AO309" si="821">AO308</f>
        <v>0</v>
      </c>
      <c r="AP309" s="405">
        <f t="shared" ref="AP309" si="822">AP308</f>
        <v>0</v>
      </c>
      <c r="AQ309" s="405">
        <f t="shared" ref="AQ309" si="823">AQ308</f>
        <v>0</v>
      </c>
      <c r="AR309" s="405">
        <f t="shared" ref="AR309" si="824">AR308</f>
        <v>0</v>
      </c>
      <c r="AS309" s="301"/>
    </row>
    <row r="310" spans="1:45" ht="15" outlineLevel="1">
      <c r="B310" s="289"/>
      <c r="C310" s="286"/>
      <c r="D310" s="864"/>
      <c r="E310" s="864"/>
      <c r="F310" s="864"/>
      <c r="G310" s="864"/>
      <c r="H310" s="864"/>
      <c r="I310" s="864"/>
      <c r="J310" s="864"/>
      <c r="K310" s="864"/>
      <c r="L310" s="864"/>
      <c r="M310" s="864"/>
      <c r="N310" s="864"/>
      <c r="O310" s="864"/>
      <c r="P310" s="864"/>
      <c r="Q310" s="286"/>
      <c r="R310" s="864"/>
      <c r="S310" s="864"/>
      <c r="T310" s="864"/>
      <c r="U310" s="864"/>
      <c r="V310" s="864"/>
      <c r="W310" s="864"/>
      <c r="X310" s="864"/>
      <c r="Y310" s="864"/>
      <c r="Z310" s="864"/>
      <c r="AA310" s="864"/>
      <c r="AB310" s="864"/>
      <c r="AC310" s="864"/>
      <c r="AD310" s="864"/>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290">
        <f>'7.  Persistence Report'!AV55</f>
        <v>2349977</v>
      </c>
      <c r="E311" s="290">
        <f>'7.  Persistence Report'!AW55</f>
        <v>2311134</v>
      </c>
      <c r="F311" s="290">
        <f>'7.  Persistence Report'!AX55</f>
        <v>2311134</v>
      </c>
      <c r="G311" s="290">
        <f>'7.  Persistence Report'!AY55</f>
        <v>2311134</v>
      </c>
      <c r="H311" s="290">
        <f>'7.  Persistence Report'!AZ55</f>
        <v>2311134</v>
      </c>
      <c r="I311" s="290">
        <f>'7.  Persistence Report'!BA55</f>
        <v>2276056</v>
      </c>
      <c r="J311" s="290">
        <f>'7.  Persistence Report'!BB55</f>
        <v>2276056</v>
      </c>
      <c r="K311" s="290">
        <f>'7.  Persistence Report'!BC55</f>
        <v>2276056</v>
      </c>
      <c r="L311" s="290">
        <f>'7.  Persistence Report'!BD55</f>
        <v>2270729</v>
      </c>
      <c r="M311" s="290">
        <f>'7.  Persistence Report'!BE55</f>
        <v>2270729</v>
      </c>
      <c r="N311" s="290">
        <f>'7.  Persistence Report'!BF55</f>
        <v>2213986</v>
      </c>
      <c r="O311" s="290">
        <f>'7.  Persistence Report'!BG55</f>
        <v>1997034</v>
      </c>
      <c r="P311" s="290">
        <f>'7.  Persistence Report'!BH55</f>
        <v>26096</v>
      </c>
      <c r="Q311" s="290">
        <v>12</v>
      </c>
      <c r="R311" s="290">
        <f>'7.  Persistence Report'!Q55</f>
        <v>142</v>
      </c>
      <c r="S311" s="290">
        <f>'7.  Persistence Report'!R55</f>
        <v>136</v>
      </c>
      <c r="T311" s="290">
        <f>'7.  Persistence Report'!S55</f>
        <v>136</v>
      </c>
      <c r="U311" s="290">
        <f>'7.  Persistence Report'!T55</f>
        <v>136</v>
      </c>
      <c r="V311" s="290">
        <f>'7.  Persistence Report'!U55</f>
        <v>136</v>
      </c>
      <c r="W311" s="290">
        <f>'7.  Persistence Report'!V55</f>
        <v>134</v>
      </c>
      <c r="X311" s="290">
        <f>'7.  Persistence Report'!W55</f>
        <v>134</v>
      </c>
      <c r="Y311" s="290">
        <f>'7.  Persistence Report'!X55</f>
        <v>134</v>
      </c>
      <c r="Z311" s="290">
        <f>'7.  Persistence Report'!Y55</f>
        <v>134</v>
      </c>
      <c r="AA311" s="290">
        <f>'7.  Persistence Report'!Z55</f>
        <v>134</v>
      </c>
      <c r="AB311" s="290">
        <f>'7.  Persistence Report'!AA55</f>
        <v>126</v>
      </c>
      <c r="AC311" s="290">
        <f>'7.  Persistence Report'!AB55</f>
        <v>86</v>
      </c>
      <c r="AD311" s="290">
        <f>'7.  Persistence Report'!AC55</f>
        <v>5</v>
      </c>
      <c r="AE311" s="420"/>
      <c r="AF311" s="404">
        <v>0.38</v>
      </c>
      <c r="AG311" s="404">
        <v>0.45</v>
      </c>
      <c r="AH311" s="404">
        <v>0.17</v>
      </c>
      <c r="AI311" s="404"/>
      <c r="AJ311" s="404"/>
      <c r="AK311" s="404"/>
      <c r="AL311" s="404"/>
      <c r="AM311" s="409"/>
      <c r="AN311" s="409"/>
      <c r="AO311" s="409"/>
      <c r="AP311" s="409"/>
      <c r="AQ311" s="409"/>
      <c r="AR311" s="409"/>
      <c r="AS311" s="291">
        <f>SUM(AE311:AR311)</f>
        <v>1</v>
      </c>
    </row>
    <row r="312" spans="1:45" ht="15" outlineLevel="1">
      <c r="B312" s="289" t="s">
        <v>288</v>
      </c>
      <c r="C312" s="286" t="s">
        <v>163</v>
      </c>
      <c r="D312" s="290">
        <f>'7.  Persistence Report'!AV61</f>
        <v>637657</v>
      </c>
      <c r="E312" s="290">
        <f>'7.  Persistence Report'!AW61</f>
        <v>676500</v>
      </c>
      <c r="F312" s="290">
        <f>'7.  Persistence Report'!AX61</f>
        <v>684694</v>
      </c>
      <c r="G312" s="290">
        <f>'7.  Persistence Report'!AY61</f>
        <v>684694</v>
      </c>
      <c r="H312" s="290">
        <f>'7.  Persistence Report'!AZ61</f>
        <v>684694</v>
      </c>
      <c r="I312" s="290">
        <f>'7.  Persistence Report'!BA61</f>
        <v>683718</v>
      </c>
      <c r="J312" s="290">
        <f>'7.  Persistence Report'!BB61</f>
        <v>683718</v>
      </c>
      <c r="K312" s="290">
        <f>'7.  Persistence Report'!BC61</f>
        <v>683718</v>
      </c>
      <c r="L312" s="290">
        <f>'7.  Persistence Report'!BD61</f>
        <v>683718</v>
      </c>
      <c r="M312" s="290">
        <f>'7.  Persistence Report'!BE61</f>
        <v>683718</v>
      </c>
      <c r="N312" s="290">
        <f>'7.  Persistence Report'!BF61</f>
        <v>648622</v>
      </c>
      <c r="O312" s="290">
        <f>'7.  Persistence Report'!BG61</f>
        <v>528027</v>
      </c>
      <c r="P312" s="290">
        <f>'7.  Persistence Report'!BH61</f>
        <v>288236</v>
      </c>
      <c r="Q312" s="290">
        <f>Q311</f>
        <v>12</v>
      </c>
      <c r="R312" s="290">
        <f>'7.  Persistence Report'!Q61</f>
        <v>64</v>
      </c>
      <c r="S312" s="290">
        <f>'7.  Persistence Report'!R61</f>
        <v>69</v>
      </c>
      <c r="T312" s="290">
        <f>'7.  Persistence Report'!S61</f>
        <v>71</v>
      </c>
      <c r="U312" s="290">
        <f>'7.  Persistence Report'!T61</f>
        <v>71</v>
      </c>
      <c r="V312" s="290">
        <f>'7.  Persistence Report'!U61</f>
        <v>71</v>
      </c>
      <c r="W312" s="290">
        <f>'7.  Persistence Report'!V61</f>
        <v>71</v>
      </c>
      <c r="X312" s="290">
        <f>'7.  Persistence Report'!W61</f>
        <v>71</v>
      </c>
      <c r="Y312" s="290">
        <f>'7.  Persistence Report'!X61</f>
        <v>71</v>
      </c>
      <c r="Z312" s="290">
        <f>'7.  Persistence Report'!Y61</f>
        <v>71</v>
      </c>
      <c r="AA312" s="290">
        <f>'7.  Persistence Report'!Z61</f>
        <v>71</v>
      </c>
      <c r="AB312" s="290">
        <f>'7.  Persistence Report'!AA61</f>
        <v>65</v>
      </c>
      <c r="AC312" s="290">
        <f>'7.  Persistence Report'!AB61</f>
        <v>44</v>
      </c>
      <c r="AD312" s="290">
        <f>'7.  Persistence Report'!AC61</f>
        <v>5</v>
      </c>
      <c r="AE312" s="405">
        <f>AE311</f>
        <v>0</v>
      </c>
      <c r="AF312" s="405">
        <f t="shared" ref="AF312" si="825">AF311</f>
        <v>0.38</v>
      </c>
      <c r="AG312" s="405">
        <f t="shared" ref="AG312" si="826">AG311</f>
        <v>0.45</v>
      </c>
      <c r="AH312" s="405">
        <f t="shared" ref="AH312" si="827">AH311</f>
        <v>0.17</v>
      </c>
      <c r="AI312" s="405">
        <f t="shared" ref="AI312" si="828">AI311</f>
        <v>0</v>
      </c>
      <c r="AJ312" s="405">
        <f t="shared" ref="AJ312" si="829">AJ311</f>
        <v>0</v>
      </c>
      <c r="AK312" s="405">
        <f t="shared" ref="AK312" si="830">AK311</f>
        <v>0</v>
      </c>
      <c r="AL312" s="405">
        <f t="shared" ref="AL312" si="831">AL311</f>
        <v>0</v>
      </c>
      <c r="AM312" s="405">
        <f t="shared" ref="AM312" si="832">AM311</f>
        <v>0</v>
      </c>
      <c r="AN312" s="405">
        <f t="shared" ref="AN312" si="833">AN311</f>
        <v>0</v>
      </c>
      <c r="AO312" s="405">
        <f t="shared" ref="AO312" si="834">AO311</f>
        <v>0</v>
      </c>
      <c r="AP312" s="405">
        <f t="shared" ref="AP312" si="835">AP311</f>
        <v>0</v>
      </c>
      <c r="AQ312" s="405">
        <f t="shared" ref="AQ312" si="836">AQ311</f>
        <v>0</v>
      </c>
      <c r="AR312" s="405">
        <f t="shared" ref="AR312" si="837">AR311</f>
        <v>0</v>
      </c>
      <c r="AS312" s="301"/>
    </row>
    <row r="313" spans="1:45" ht="15" outlineLevel="1">
      <c r="B313" s="289"/>
      <c r="C313" s="286"/>
      <c r="D313" s="864"/>
      <c r="E313" s="864"/>
      <c r="F313" s="864"/>
      <c r="G313" s="864"/>
      <c r="H313" s="864"/>
      <c r="I313" s="864"/>
      <c r="J313" s="864"/>
      <c r="K313" s="864"/>
      <c r="L313" s="864"/>
      <c r="M313" s="864"/>
      <c r="N313" s="864"/>
      <c r="O313" s="864"/>
      <c r="P313" s="864"/>
      <c r="Q313" s="286"/>
      <c r="R313" s="864"/>
      <c r="S313" s="864"/>
      <c r="T313" s="864"/>
      <c r="U313" s="864"/>
      <c r="V313" s="864"/>
      <c r="W313" s="864"/>
      <c r="X313" s="864"/>
      <c r="Y313" s="864"/>
      <c r="Z313" s="864"/>
      <c r="AA313" s="864"/>
      <c r="AB313" s="864"/>
      <c r="AC313" s="864"/>
      <c r="AD313" s="864"/>
      <c r="AE313" s="406"/>
      <c r="AF313" s="419"/>
      <c r="AG313" s="419"/>
      <c r="AH313" s="419"/>
      <c r="AI313" s="419"/>
      <c r="AJ313" s="419"/>
      <c r="AK313" s="419"/>
      <c r="AL313" s="419"/>
      <c r="AM313" s="419"/>
      <c r="AN313" s="419"/>
      <c r="AO313" s="419"/>
      <c r="AP313" s="419"/>
      <c r="AQ313" s="419"/>
      <c r="AR313" s="419"/>
      <c r="AS313" s="301"/>
    </row>
    <row r="314" spans="1:45" ht="15" outlineLevel="1">
      <c r="A314" s="509">
        <v>27</v>
      </c>
      <c r="B314" s="507" t="s">
        <v>119</v>
      </c>
      <c r="C314" s="286" t="s">
        <v>25</v>
      </c>
      <c r="D314" s="290">
        <f>'7.  Persistence Report'!AV56</f>
        <v>242460</v>
      </c>
      <c r="E314" s="290">
        <f>'7.  Persistence Report'!AW56</f>
        <v>242460</v>
      </c>
      <c r="F314" s="290">
        <f>'7.  Persistence Report'!AX56</f>
        <v>241080</v>
      </c>
      <c r="G314" s="290">
        <f>'7.  Persistence Report'!AY56</f>
        <v>214357</v>
      </c>
      <c r="H314" s="290">
        <f>'7.  Persistence Report'!AZ56</f>
        <v>201141</v>
      </c>
      <c r="I314" s="290">
        <f>'7.  Persistence Report'!BA56</f>
        <v>181104</v>
      </c>
      <c r="J314" s="290">
        <f>'7.  Persistence Report'!BB56</f>
        <v>160350</v>
      </c>
      <c r="K314" s="290">
        <f>'7.  Persistence Report'!BC56</f>
        <v>130753</v>
      </c>
      <c r="L314" s="290">
        <f>'7.  Persistence Report'!BD56</f>
        <v>115586</v>
      </c>
      <c r="M314" s="290">
        <f>'7.  Persistence Report'!BE56</f>
        <v>108337</v>
      </c>
      <c r="N314" s="290">
        <f>'7.  Persistence Report'!BF56</f>
        <v>75085</v>
      </c>
      <c r="O314" s="290">
        <f>'7.  Persistence Report'!BG56</f>
        <v>64471</v>
      </c>
      <c r="P314" s="290">
        <f>'7.  Persistence Report'!BH56</f>
        <v>49680</v>
      </c>
      <c r="Q314" s="290">
        <v>12</v>
      </c>
      <c r="R314" s="290">
        <f>'7.  Persistence Report'!Q56</f>
        <v>38</v>
      </c>
      <c r="S314" s="290">
        <f>'7.  Persistence Report'!R56</f>
        <v>38</v>
      </c>
      <c r="T314" s="290">
        <f>'7.  Persistence Report'!S56</f>
        <v>38</v>
      </c>
      <c r="U314" s="290">
        <f>'7.  Persistence Report'!T56</f>
        <v>36</v>
      </c>
      <c r="V314" s="290">
        <f>'7.  Persistence Report'!U56</f>
        <v>35</v>
      </c>
      <c r="W314" s="290">
        <f>'7.  Persistence Report'!V56</f>
        <v>32</v>
      </c>
      <c r="X314" s="290">
        <f>'7.  Persistence Report'!W56</f>
        <v>29</v>
      </c>
      <c r="Y314" s="290">
        <f>'7.  Persistence Report'!X56</f>
        <v>23</v>
      </c>
      <c r="Z314" s="290">
        <f>'7.  Persistence Report'!Y56</f>
        <v>21</v>
      </c>
      <c r="AA314" s="290">
        <f>'7.  Persistence Report'!Z56</f>
        <v>19</v>
      </c>
      <c r="AB314" s="290">
        <f>'7.  Persistence Report'!AA56</f>
        <v>10</v>
      </c>
      <c r="AC314" s="290">
        <f>'7.  Persistence Report'!AB56</f>
        <v>6</v>
      </c>
      <c r="AD314" s="290">
        <f>'7.  Persistence Report'!AC56</f>
        <v>2</v>
      </c>
      <c r="AE314" s="420"/>
      <c r="AF314" s="404">
        <v>1</v>
      </c>
      <c r="AG314" s="404"/>
      <c r="AH314" s="404"/>
      <c r="AI314" s="404"/>
      <c r="AJ314" s="404"/>
      <c r="AK314" s="404"/>
      <c r="AL314" s="404"/>
      <c r="AM314" s="409"/>
      <c r="AN314" s="409"/>
      <c r="AO314" s="409"/>
      <c r="AP314" s="409"/>
      <c r="AQ314" s="409"/>
      <c r="AR314" s="409"/>
      <c r="AS314" s="291">
        <f>SUM(AE314:AR314)</f>
        <v>1</v>
      </c>
    </row>
    <row r="315" spans="1:45" ht="15" outlineLevel="1">
      <c r="B315" s="289" t="s">
        <v>288</v>
      </c>
      <c r="C315" s="286" t="s">
        <v>163</v>
      </c>
      <c r="D315" s="290">
        <f>'7.  Persistence Report'!AV62</f>
        <v>56723</v>
      </c>
      <c r="E315" s="290">
        <f>'7.  Persistence Report'!AW62</f>
        <v>56723</v>
      </c>
      <c r="F315" s="290">
        <f>'7.  Persistence Report'!AX62</f>
        <v>56050</v>
      </c>
      <c r="G315" s="290">
        <f>'7.  Persistence Report'!AY62</f>
        <v>43017</v>
      </c>
      <c r="H315" s="290">
        <f>'7.  Persistence Report'!AZ62</f>
        <v>40043</v>
      </c>
      <c r="I315" s="290">
        <f>'7.  Persistence Report'!BA62</f>
        <v>31135</v>
      </c>
      <c r="J315" s="290">
        <f>'7.  Persistence Report'!BB62</f>
        <v>23814</v>
      </c>
      <c r="K315" s="290">
        <f>'7.  Persistence Report'!BC62</f>
        <v>23355</v>
      </c>
      <c r="L315" s="290">
        <f>'7.  Persistence Report'!BD62</f>
        <v>18851</v>
      </c>
      <c r="M315" s="290">
        <f>'7.  Persistence Report'!BE62</f>
        <v>15839</v>
      </c>
      <c r="N315" s="290">
        <f>'7.  Persistence Report'!BF62</f>
        <v>7045</v>
      </c>
      <c r="O315" s="290">
        <f>'7.  Persistence Report'!BG62</f>
        <v>5660</v>
      </c>
      <c r="P315" s="290">
        <f>'7.  Persistence Report'!BH62</f>
        <v>49</v>
      </c>
      <c r="Q315" s="290">
        <f>Q314</f>
        <v>12</v>
      </c>
      <c r="R315" s="290">
        <f>'7.  Persistence Report'!Q62</f>
        <v>10</v>
      </c>
      <c r="S315" s="290">
        <f>'7.  Persistence Report'!R62</f>
        <v>10</v>
      </c>
      <c r="T315" s="290">
        <f>'7.  Persistence Report'!S62</f>
        <v>10</v>
      </c>
      <c r="U315" s="290">
        <f>'7.  Persistence Report'!T62</f>
        <v>9</v>
      </c>
      <c r="V315" s="290">
        <f>'7.  Persistence Report'!U62</f>
        <v>9</v>
      </c>
      <c r="W315" s="290">
        <f>'7.  Persistence Report'!V62</f>
        <v>8</v>
      </c>
      <c r="X315" s="290">
        <f>'7.  Persistence Report'!W62</f>
        <v>6</v>
      </c>
      <c r="Y315" s="290">
        <f>'7.  Persistence Report'!X62</f>
        <v>6</v>
      </c>
      <c r="Z315" s="290">
        <f>'7.  Persistence Report'!Y62</f>
        <v>5</v>
      </c>
      <c r="AA315" s="290">
        <f>'7.  Persistence Report'!Z62</f>
        <v>5</v>
      </c>
      <c r="AB315" s="290">
        <f>'7.  Persistence Report'!AA62</f>
        <v>2</v>
      </c>
      <c r="AC315" s="290">
        <f>'7.  Persistence Report'!AB62</f>
        <v>2</v>
      </c>
      <c r="AD315" s="290">
        <f>'7.  Persistence Report'!AC62</f>
        <v>0</v>
      </c>
      <c r="AE315" s="405">
        <f>AE314</f>
        <v>0</v>
      </c>
      <c r="AF315" s="405">
        <f t="shared" ref="AF315" si="838">AF314</f>
        <v>1</v>
      </c>
      <c r="AG315" s="405">
        <f t="shared" ref="AG315" si="839">AG314</f>
        <v>0</v>
      </c>
      <c r="AH315" s="405">
        <f t="shared" ref="AH315" si="840">AH314</f>
        <v>0</v>
      </c>
      <c r="AI315" s="405">
        <f t="shared" ref="AI315" si="841">AI314</f>
        <v>0</v>
      </c>
      <c r="AJ315" s="405">
        <f t="shared" ref="AJ315" si="842">AJ314</f>
        <v>0</v>
      </c>
      <c r="AK315" s="405">
        <f t="shared" ref="AK315" si="843">AK314</f>
        <v>0</v>
      </c>
      <c r="AL315" s="405">
        <f t="shared" ref="AL315" si="844">AL314</f>
        <v>0</v>
      </c>
      <c r="AM315" s="405">
        <f t="shared" ref="AM315" si="845">AM314</f>
        <v>0</v>
      </c>
      <c r="AN315" s="405">
        <f t="shared" ref="AN315" si="846">AN314</f>
        <v>0</v>
      </c>
      <c r="AO315" s="405">
        <f t="shared" ref="AO315" si="847">AO314</f>
        <v>0</v>
      </c>
      <c r="AP315" s="405">
        <f t="shared" ref="AP315" si="848">AP314</f>
        <v>0</v>
      </c>
      <c r="AQ315" s="405">
        <f t="shared" ref="AQ315" si="849">AQ314</f>
        <v>0</v>
      </c>
      <c r="AR315" s="405">
        <f t="shared" ref="AR315" si="850">AR314</f>
        <v>0</v>
      </c>
      <c r="AS315" s="301"/>
    </row>
    <row r="316" spans="1:45" ht="15" outlineLevel="1">
      <c r="B316" s="289"/>
      <c r="C316" s="286"/>
      <c r="D316" s="864"/>
      <c r="E316" s="864"/>
      <c r="F316" s="864"/>
      <c r="G316" s="864"/>
      <c r="H316" s="864"/>
      <c r="I316" s="864"/>
      <c r="J316" s="864"/>
      <c r="K316" s="864"/>
      <c r="L316" s="864"/>
      <c r="M316" s="864"/>
      <c r="N316" s="864"/>
      <c r="O316" s="864"/>
      <c r="P316" s="864"/>
      <c r="Q316" s="286"/>
      <c r="R316" s="864"/>
      <c r="S316" s="864"/>
      <c r="T316" s="864"/>
      <c r="U316" s="864"/>
      <c r="V316" s="864"/>
      <c r="W316" s="864"/>
      <c r="X316" s="864"/>
      <c r="Y316" s="864"/>
      <c r="Z316" s="864"/>
      <c r="AA316" s="864"/>
      <c r="AB316" s="864"/>
      <c r="AC316" s="864"/>
      <c r="AD316" s="864"/>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51">AF317</f>
        <v>0</v>
      </c>
      <c r="AG318" s="405">
        <f t="shared" ref="AG318" si="852">AG317</f>
        <v>0</v>
      </c>
      <c r="AH318" s="405">
        <f t="shared" ref="AH318" si="853">AH317</f>
        <v>0</v>
      </c>
      <c r="AI318" s="405">
        <f t="shared" ref="AI318" si="854">AI317</f>
        <v>0</v>
      </c>
      <c r="AJ318" s="405">
        <f t="shared" ref="AJ318" si="855">AJ317</f>
        <v>0</v>
      </c>
      <c r="AK318" s="405">
        <f t="shared" ref="AK318" si="856">AK317</f>
        <v>0</v>
      </c>
      <c r="AL318" s="405">
        <f t="shared" ref="AL318" si="857">AL317</f>
        <v>0</v>
      </c>
      <c r="AM318" s="405">
        <f t="shared" ref="AM318" si="858">AM317</f>
        <v>0</v>
      </c>
      <c r="AN318" s="405">
        <f t="shared" ref="AN318" si="859">AN317</f>
        <v>0</v>
      </c>
      <c r="AO318" s="405">
        <f t="shared" ref="AO318" si="860">AO317</f>
        <v>0</v>
      </c>
      <c r="AP318" s="405">
        <f t="shared" ref="AP318" si="861">AP317</f>
        <v>0</v>
      </c>
      <c r="AQ318" s="405">
        <f t="shared" ref="AQ318" si="862">AQ317</f>
        <v>0</v>
      </c>
      <c r="AR318" s="405">
        <f t="shared" ref="AR318" si="863">AR317</f>
        <v>0</v>
      </c>
      <c r="AS318" s="301"/>
    </row>
    <row r="319" spans="1:45" ht="15" outlineLevel="1">
      <c r="B319" s="289"/>
      <c r="C319" s="286"/>
      <c r="D319" s="864"/>
      <c r="E319" s="864"/>
      <c r="F319" s="864"/>
      <c r="G319" s="864"/>
      <c r="H319" s="864"/>
      <c r="I319" s="864"/>
      <c r="J319" s="864"/>
      <c r="K319" s="864"/>
      <c r="L319" s="864"/>
      <c r="M319" s="864"/>
      <c r="N319" s="864"/>
      <c r="O319" s="864"/>
      <c r="P319" s="864"/>
      <c r="Q319" s="286"/>
      <c r="R319" s="864"/>
      <c r="S319" s="864"/>
      <c r="T319" s="864"/>
      <c r="U319" s="864"/>
      <c r="V319" s="864"/>
      <c r="W319" s="864"/>
      <c r="X319" s="864"/>
      <c r="Y319" s="864"/>
      <c r="Z319" s="864"/>
      <c r="AA319" s="864"/>
      <c r="AB319" s="864"/>
      <c r="AC319" s="864"/>
      <c r="AD319" s="864"/>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4">AF320</f>
        <v>0</v>
      </c>
      <c r="AG321" s="405">
        <f t="shared" ref="AG321" si="865">AG320</f>
        <v>0</v>
      </c>
      <c r="AH321" s="405">
        <f t="shared" ref="AH321" si="866">AH320</f>
        <v>0</v>
      </c>
      <c r="AI321" s="405">
        <f t="shared" ref="AI321" si="867">AI320</f>
        <v>0</v>
      </c>
      <c r="AJ321" s="405">
        <f t="shared" ref="AJ321" si="868">AJ320</f>
        <v>0</v>
      </c>
      <c r="AK321" s="405">
        <f t="shared" ref="AK321" si="869">AK320</f>
        <v>0</v>
      </c>
      <c r="AL321" s="405">
        <f t="shared" ref="AL321" si="870">AL320</f>
        <v>0</v>
      </c>
      <c r="AM321" s="405">
        <f t="shared" ref="AM321" si="871">AM320</f>
        <v>0</v>
      </c>
      <c r="AN321" s="405">
        <f t="shared" ref="AN321" si="872">AN320</f>
        <v>0</v>
      </c>
      <c r="AO321" s="405">
        <f t="shared" ref="AO321" si="873">AO320</f>
        <v>0</v>
      </c>
      <c r="AP321" s="405">
        <f t="shared" ref="AP321" si="874">AP320</f>
        <v>0</v>
      </c>
      <c r="AQ321" s="405">
        <f t="shared" ref="AQ321" si="875">AQ320</f>
        <v>0</v>
      </c>
      <c r="AR321" s="405">
        <f t="shared" ref="AR321" si="876">AR320</f>
        <v>0</v>
      </c>
      <c r="AS321" s="301"/>
    </row>
    <row r="322" spans="1:45" ht="15" outlineLevel="1">
      <c r="B322" s="289"/>
      <c r="C322" s="286"/>
      <c r="D322" s="864"/>
      <c r="E322" s="864"/>
      <c r="F322" s="864"/>
      <c r="G322" s="864"/>
      <c r="H322" s="864"/>
      <c r="I322" s="864"/>
      <c r="J322" s="864"/>
      <c r="K322" s="864"/>
      <c r="L322" s="864"/>
      <c r="M322" s="864"/>
      <c r="N322" s="864"/>
      <c r="O322" s="864"/>
      <c r="P322" s="864"/>
      <c r="Q322" s="286"/>
      <c r="R322" s="864"/>
      <c r="S322" s="864"/>
      <c r="T322" s="864"/>
      <c r="U322" s="864"/>
      <c r="V322" s="864"/>
      <c r="W322" s="864"/>
      <c r="X322" s="864"/>
      <c r="Y322" s="864"/>
      <c r="Z322" s="864"/>
      <c r="AA322" s="864"/>
      <c r="AB322" s="864"/>
      <c r="AC322" s="864"/>
      <c r="AD322" s="864"/>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f>'7.  Persistence Report'!AV63</f>
        <v>11602652</v>
      </c>
      <c r="E323" s="290">
        <f>'7.  Persistence Report'!AW63</f>
        <v>11602652</v>
      </c>
      <c r="F323" s="290">
        <f>'7.  Persistence Report'!AX63</f>
        <v>11602652</v>
      </c>
      <c r="G323" s="290">
        <f>'7.  Persistence Report'!AY63</f>
        <v>11602652</v>
      </c>
      <c r="H323" s="290">
        <f>'7.  Persistence Report'!AZ63</f>
        <v>11602652</v>
      </c>
      <c r="I323" s="290">
        <f>'7.  Persistence Report'!BA63</f>
        <v>11602652</v>
      </c>
      <c r="J323" s="290">
        <f>'7.  Persistence Report'!BB63</f>
        <v>11602652</v>
      </c>
      <c r="K323" s="290">
        <f>'7.  Persistence Report'!BC63</f>
        <v>11602652</v>
      </c>
      <c r="L323" s="290">
        <f>'7.  Persistence Report'!BD63</f>
        <v>11602652</v>
      </c>
      <c r="M323" s="290">
        <f>'7.  Persistence Report'!BE63</f>
        <v>11602652</v>
      </c>
      <c r="N323" s="290">
        <f>'7.  Persistence Report'!BF63</f>
        <v>11602652</v>
      </c>
      <c r="O323" s="290">
        <f>'7.  Persistence Report'!BG63</f>
        <v>11602652</v>
      </c>
      <c r="P323" s="290">
        <f>'7.  Persistence Report'!BH63</f>
        <v>11602652</v>
      </c>
      <c r="Q323" s="290">
        <v>12</v>
      </c>
      <c r="R323" s="290">
        <f>'7.  Persistence Report'!Q63</f>
        <v>1506</v>
      </c>
      <c r="S323" s="290">
        <f>'7.  Persistence Report'!R63</f>
        <v>1506</v>
      </c>
      <c r="T323" s="290">
        <f>'7.  Persistence Report'!S63</f>
        <v>1506</v>
      </c>
      <c r="U323" s="290">
        <f>'7.  Persistence Report'!T63</f>
        <v>1506</v>
      </c>
      <c r="V323" s="290">
        <f>'7.  Persistence Report'!U63</f>
        <v>1506</v>
      </c>
      <c r="W323" s="290">
        <f>'7.  Persistence Report'!V63</f>
        <v>1506</v>
      </c>
      <c r="X323" s="290">
        <f>'7.  Persistence Report'!W63</f>
        <v>1506</v>
      </c>
      <c r="Y323" s="290">
        <f>'7.  Persistence Report'!X63</f>
        <v>1506</v>
      </c>
      <c r="Z323" s="290">
        <f>'7.  Persistence Report'!Y63</f>
        <v>1506</v>
      </c>
      <c r="AA323" s="290">
        <f>'7.  Persistence Report'!Z63</f>
        <v>1506</v>
      </c>
      <c r="AB323" s="290">
        <f>'7.  Persistence Report'!AA63</f>
        <v>1506</v>
      </c>
      <c r="AC323" s="290">
        <f>'7.  Persistence Report'!AB63</f>
        <v>1506</v>
      </c>
      <c r="AD323" s="290">
        <f>'7.  Persistence Report'!AC63</f>
        <v>1506</v>
      </c>
      <c r="AE323" s="420"/>
      <c r="AF323" s="404"/>
      <c r="AG323" s="404"/>
      <c r="AH323" s="404">
        <v>1</v>
      </c>
      <c r="AI323" s="404"/>
      <c r="AJ323" s="404"/>
      <c r="AK323" s="404"/>
      <c r="AL323" s="404"/>
      <c r="AM323" s="409"/>
      <c r="AN323" s="409"/>
      <c r="AO323" s="409"/>
      <c r="AP323" s="409"/>
      <c r="AQ323" s="409"/>
      <c r="AR323" s="409"/>
      <c r="AS323" s="291">
        <f>SUM(AE323:AR323)</f>
        <v>1</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7">AF323</f>
        <v>0</v>
      </c>
      <c r="AG324" s="405">
        <f t="shared" ref="AG324" si="878">AG323</f>
        <v>0</v>
      </c>
      <c r="AH324" s="405">
        <f t="shared" ref="AH324" si="879">AH323</f>
        <v>1</v>
      </c>
      <c r="AI324" s="405">
        <f t="shared" ref="AI324" si="880">AI323</f>
        <v>0</v>
      </c>
      <c r="AJ324" s="405">
        <f t="shared" ref="AJ324" si="881">AJ323</f>
        <v>0</v>
      </c>
      <c r="AK324" s="405">
        <f t="shared" ref="AK324" si="882">AK323</f>
        <v>0</v>
      </c>
      <c r="AL324" s="405">
        <f t="shared" ref="AL324" si="883">AL323</f>
        <v>0</v>
      </c>
      <c r="AM324" s="405">
        <f t="shared" ref="AM324" si="884">AM323</f>
        <v>0</v>
      </c>
      <c r="AN324" s="405">
        <f t="shared" ref="AN324" si="885">AN323</f>
        <v>0</v>
      </c>
      <c r="AO324" s="405">
        <f t="shared" ref="AO324" si="886">AO323</f>
        <v>0</v>
      </c>
      <c r="AP324" s="405">
        <f t="shared" ref="AP324" si="887">AP323</f>
        <v>0</v>
      </c>
      <c r="AQ324" s="405">
        <f t="shared" ref="AQ324" si="888">AQ323</f>
        <v>0</v>
      </c>
      <c r="AR324" s="405">
        <f t="shared" ref="AR324" si="889">AR323</f>
        <v>0</v>
      </c>
      <c r="AS324" s="301"/>
    </row>
    <row r="325" spans="1:45" ht="15" outlineLevel="1">
      <c r="B325" s="289"/>
      <c r="C325" s="286"/>
      <c r="D325" s="864"/>
      <c r="E325" s="864"/>
      <c r="F325" s="864"/>
      <c r="G325" s="864"/>
      <c r="H325" s="864"/>
      <c r="I325" s="864"/>
      <c r="J325" s="864"/>
      <c r="K325" s="864"/>
      <c r="L325" s="864"/>
      <c r="M325" s="864"/>
      <c r="N325" s="864"/>
      <c r="O325" s="864"/>
      <c r="P325" s="864"/>
      <c r="Q325" s="286"/>
      <c r="R325" s="864"/>
      <c r="S325" s="864"/>
      <c r="T325" s="864"/>
      <c r="U325" s="864"/>
      <c r="V325" s="864"/>
      <c r="W325" s="864"/>
      <c r="X325" s="864"/>
      <c r="Y325" s="864"/>
      <c r="Z325" s="864"/>
      <c r="AA325" s="864"/>
      <c r="AB325" s="864"/>
      <c r="AC325" s="864"/>
      <c r="AD325" s="864"/>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90">AF326</f>
        <v>0</v>
      </c>
      <c r="AG327" s="405">
        <f t="shared" ref="AG327" si="891">AG326</f>
        <v>0</v>
      </c>
      <c r="AH327" s="405">
        <f t="shared" ref="AH327" si="892">AH326</f>
        <v>0</v>
      </c>
      <c r="AI327" s="405">
        <f t="shared" ref="AI327" si="893">AI326</f>
        <v>0</v>
      </c>
      <c r="AJ327" s="405">
        <f t="shared" ref="AJ327" si="894">AJ326</f>
        <v>0</v>
      </c>
      <c r="AK327" s="405">
        <f t="shared" ref="AK327" si="895">AK326</f>
        <v>0</v>
      </c>
      <c r="AL327" s="405">
        <f t="shared" ref="AL327" si="896">AL326</f>
        <v>0</v>
      </c>
      <c r="AM327" s="405">
        <f t="shared" ref="AM327" si="897">AM326</f>
        <v>0</v>
      </c>
      <c r="AN327" s="405">
        <f t="shared" ref="AN327" si="898">AN326</f>
        <v>0</v>
      </c>
      <c r="AO327" s="405">
        <f t="shared" ref="AO327" si="899">AO326</f>
        <v>0</v>
      </c>
      <c r="AP327" s="405">
        <f t="shared" ref="AP327" si="900">AP326</f>
        <v>0</v>
      </c>
      <c r="AQ327" s="405">
        <f t="shared" ref="AQ327" si="901">AQ326</f>
        <v>0</v>
      </c>
      <c r="AR327" s="405">
        <f t="shared" ref="AR327" si="902">AR326</f>
        <v>0</v>
      </c>
      <c r="AS327" s="301"/>
    </row>
    <row r="328" spans="1:45" ht="15" outlineLevel="1">
      <c r="B328" s="507"/>
      <c r="C328" s="286"/>
      <c r="D328" s="864"/>
      <c r="E328" s="864"/>
      <c r="F328" s="864"/>
      <c r="G328" s="864"/>
      <c r="H328" s="864"/>
      <c r="I328" s="864"/>
      <c r="J328" s="864"/>
      <c r="K328" s="864"/>
      <c r="L328" s="864"/>
      <c r="M328" s="864"/>
      <c r="N328" s="864"/>
      <c r="O328" s="864"/>
      <c r="P328" s="864"/>
      <c r="Q328" s="286"/>
      <c r="R328" s="864"/>
      <c r="S328" s="864"/>
      <c r="T328" s="864"/>
      <c r="U328" s="864"/>
      <c r="V328" s="864"/>
      <c r="W328" s="864"/>
      <c r="X328" s="864"/>
      <c r="Y328" s="864"/>
      <c r="Z328" s="864"/>
      <c r="AA328" s="864"/>
      <c r="AB328" s="864"/>
      <c r="AC328" s="864"/>
      <c r="AD328" s="864"/>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f>'7.  Persistence Report'!AV64</f>
        <v>343513</v>
      </c>
      <c r="E329" s="290">
        <f>'7.  Persistence Report'!AW64</f>
        <v>343513</v>
      </c>
      <c r="F329" s="290">
        <f>'7.  Persistence Report'!AX64</f>
        <v>343513</v>
      </c>
      <c r="G329" s="290">
        <f>'7.  Persistence Report'!AY64</f>
        <v>343513</v>
      </c>
      <c r="H329" s="290">
        <f>'7.  Persistence Report'!AZ64</f>
        <v>343513</v>
      </c>
      <c r="I329" s="290">
        <f>'7.  Persistence Report'!BA64</f>
        <v>0</v>
      </c>
      <c r="J329" s="290">
        <f>'7.  Persistence Report'!BB64</f>
        <v>0</v>
      </c>
      <c r="K329" s="290">
        <f>'7.  Persistence Report'!BC64</f>
        <v>0</v>
      </c>
      <c r="L329" s="290">
        <f>'7.  Persistence Report'!BD64</f>
        <v>0</v>
      </c>
      <c r="M329" s="290">
        <f>'7.  Persistence Report'!BE64</f>
        <v>0</v>
      </c>
      <c r="N329" s="290">
        <f>'7.  Persistence Report'!BF64</f>
        <v>0</v>
      </c>
      <c r="O329" s="290">
        <f>'7.  Persistence Report'!BG64</f>
        <v>0</v>
      </c>
      <c r="P329" s="290">
        <f>'7.  Persistence Report'!BH64</f>
        <v>0</v>
      </c>
      <c r="Q329" s="290">
        <v>12</v>
      </c>
      <c r="R329" s="290">
        <f>'7.  Persistence Report'!Q64</f>
        <v>13</v>
      </c>
      <c r="S329" s="290">
        <f>'7.  Persistence Report'!R64</f>
        <v>13</v>
      </c>
      <c r="T329" s="290">
        <f>'7.  Persistence Report'!S64</f>
        <v>13</v>
      </c>
      <c r="U329" s="290">
        <f>'7.  Persistence Report'!T64</f>
        <v>13</v>
      </c>
      <c r="V329" s="290">
        <f>'7.  Persistence Report'!U64</f>
        <v>13</v>
      </c>
      <c r="W329" s="290">
        <f>'7.  Persistence Report'!V64</f>
        <v>0</v>
      </c>
      <c r="X329" s="290">
        <f>'7.  Persistence Report'!W64</f>
        <v>0</v>
      </c>
      <c r="Y329" s="290">
        <f>'7.  Persistence Report'!X64</f>
        <v>0</v>
      </c>
      <c r="Z329" s="290">
        <f>'7.  Persistence Report'!Y64</f>
        <v>0</v>
      </c>
      <c r="AA329" s="290">
        <f>'7.  Persistence Report'!Z64</f>
        <v>0</v>
      </c>
      <c r="AB329" s="290">
        <f>'7.  Persistence Report'!AA64</f>
        <v>0</v>
      </c>
      <c r="AC329" s="290">
        <f>'7.  Persistence Report'!AB64</f>
        <v>0</v>
      </c>
      <c r="AD329" s="290">
        <f>'7.  Persistence Report'!AC64</f>
        <v>0</v>
      </c>
      <c r="AE329" s="420"/>
      <c r="AF329" s="404">
        <v>0.38</v>
      </c>
      <c r="AG329" s="404">
        <v>0.45</v>
      </c>
      <c r="AH329" s="404">
        <v>0.17</v>
      </c>
      <c r="AI329" s="404"/>
      <c r="AJ329" s="404"/>
      <c r="AK329" s="404"/>
      <c r="AL329" s="404"/>
      <c r="AM329" s="409"/>
      <c r="AN329" s="409"/>
      <c r="AO329" s="409"/>
      <c r="AP329" s="409"/>
      <c r="AQ329" s="409"/>
      <c r="AR329" s="409"/>
      <c r="AS329" s="291">
        <f>SUM(AE329:AR329)</f>
        <v>1</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3">AF329</f>
        <v>0.38</v>
      </c>
      <c r="AG330" s="405">
        <f t="shared" ref="AG330" si="904">AG329</f>
        <v>0.45</v>
      </c>
      <c r="AH330" s="405">
        <f t="shared" ref="AH330" si="905">AH329</f>
        <v>0.17</v>
      </c>
      <c r="AI330" s="405">
        <f t="shared" ref="AI330" si="906">AI329</f>
        <v>0</v>
      </c>
      <c r="AJ330" s="405">
        <f t="shared" ref="AJ330" si="907">AJ329</f>
        <v>0</v>
      </c>
      <c r="AK330" s="405">
        <f t="shared" ref="AK330" si="908">AK329</f>
        <v>0</v>
      </c>
      <c r="AL330" s="405">
        <f t="shared" ref="AL330" si="909">AL329</f>
        <v>0</v>
      </c>
      <c r="AM330" s="405">
        <f t="shared" ref="AM330" si="910">AM329</f>
        <v>0</v>
      </c>
      <c r="AN330" s="405">
        <f t="shared" ref="AN330" si="911">AN329</f>
        <v>0</v>
      </c>
      <c r="AO330" s="405">
        <f t="shared" ref="AO330" si="912">AO329</f>
        <v>0</v>
      </c>
      <c r="AP330" s="405">
        <f t="shared" ref="AP330" si="913">AP329</f>
        <v>0</v>
      </c>
      <c r="AQ330" s="405">
        <f t="shared" ref="AQ330" si="914">AQ329</f>
        <v>0</v>
      </c>
      <c r="AR330" s="405">
        <f t="shared" ref="AR330" si="915">AR329</f>
        <v>0</v>
      </c>
      <c r="AS330" s="301"/>
    </row>
    <row r="331" spans="1:45" ht="15" outlineLevel="1">
      <c r="B331" s="507"/>
      <c r="C331" s="286"/>
      <c r="D331" s="864"/>
      <c r="E331" s="864"/>
      <c r="F331" s="864"/>
      <c r="G331" s="864"/>
      <c r="H331" s="864"/>
      <c r="I331" s="864"/>
      <c r="J331" s="864"/>
      <c r="K331" s="864"/>
      <c r="L331" s="864"/>
      <c r="M331" s="864"/>
      <c r="N331" s="864"/>
      <c r="O331" s="864"/>
      <c r="P331" s="864"/>
      <c r="Q331" s="286"/>
      <c r="R331" s="864"/>
      <c r="S331" s="864"/>
      <c r="T331" s="864"/>
      <c r="U331" s="864"/>
      <c r="V331" s="864"/>
      <c r="W331" s="864"/>
      <c r="X331" s="864"/>
      <c r="Y331" s="864"/>
      <c r="Z331" s="864"/>
      <c r="AA331" s="864"/>
      <c r="AB331" s="864"/>
      <c r="AC331" s="864"/>
      <c r="AD331" s="864"/>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864"/>
      <c r="E332" s="864"/>
      <c r="F332" s="864"/>
      <c r="G332" s="864"/>
      <c r="H332" s="864"/>
      <c r="I332" s="864"/>
      <c r="J332" s="864"/>
      <c r="K332" s="864"/>
      <c r="L332" s="864"/>
      <c r="M332" s="864"/>
      <c r="N332" s="864"/>
      <c r="O332" s="864"/>
      <c r="P332" s="864"/>
      <c r="Q332" s="286"/>
      <c r="R332" s="864"/>
      <c r="S332" s="864"/>
      <c r="T332" s="864"/>
      <c r="U332" s="864"/>
      <c r="V332" s="864"/>
      <c r="W332" s="864"/>
      <c r="X332" s="864"/>
      <c r="Y332" s="864"/>
      <c r="Z332" s="864"/>
      <c r="AA332" s="864"/>
      <c r="AB332" s="864"/>
      <c r="AC332" s="864"/>
      <c r="AD332" s="864"/>
      <c r="AE332" s="406"/>
      <c r="AF332" s="419"/>
      <c r="AG332" s="419"/>
      <c r="AH332" s="419"/>
      <c r="AI332" s="419"/>
      <c r="AJ332" s="419"/>
      <c r="AK332" s="419"/>
      <c r="AL332" s="419"/>
      <c r="AM332" s="419"/>
      <c r="AN332" s="419"/>
      <c r="AO332" s="419"/>
      <c r="AP332" s="419"/>
      <c r="AQ332" s="419"/>
      <c r="AR332" s="419"/>
      <c r="AS332" s="301"/>
    </row>
    <row r="333" spans="1:45" ht="30" outlineLevel="1">
      <c r="A333" s="509">
        <v>33</v>
      </c>
      <c r="B333" s="879" t="s">
        <v>1021</v>
      </c>
      <c r="C333" s="286" t="s">
        <v>25</v>
      </c>
      <c r="D333" s="290">
        <f>'7.  Persistence Report'!AV57</f>
        <v>623</v>
      </c>
      <c r="E333" s="290">
        <f>'7.  Persistence Report'!AW57</f>
        <v>623</v>
      </c>
      <c r="F333" s="290">
        <f>'7.  Persistence Report'!AX57</f>
        <v>623</v>
      </c>
      <c r="G333" s="290">
        <f>'7.  Persistence Report'!AY57</f>
        <v>623</v>
      </c>
      <c r="H333" s="290">
        <f>'7.  Persistence Report'!AZ57</f>
        <v>623</v>
      </c>
      <c r="I333" s="290">
        <f>'7.  Persistence Report'!BA57</f>
        <v>623</v>
      </c>
      <c r="J333" s="290">
        <f>'7.  Persistence Report'!BB57</f>
        <v>623</v>
      </c>
      <c r="K333" s="290">
        <f>'7.  Persistence Report'!BC57</f>
        <v>623</v>
      </c>
      <c r="L333" s="290">
        <f>'7.  Persistence Report'!BD57</f>
        <v>623</v>
      </c>
      <c r="M333" s="290">
        <f>'7.  Persistence Report'!BE57</f>
        <v>623</v>
      </c>
      <c r="N333" s="290">
        <f>'7.  Persistence Report'!BF57</f>
        <v>623</v>
      </c>
      <c r="O333" s="290">
        <f>'7.  Persistence Report'!BG57</f>
        <v>623</v>
      </c>
      <c r="P333" s="290">
        <f>'7.  Persistence Report'!BH57</f>
        <v>623</v>
      </c>
      <c r="Q333" s="290">
        <v>12</v>
      </c>
      <c r="R333" s="290">
        <f>'7.  Persistence Report'!Q57</f>
        <v>0</v>
      </c>
      <c r="S333" s="290">
        <f>'7.  Persistence Report'!R57</f>
        <v>0</v>
      </c>
      <c r="T333" s="290">
        <f>'7.  Persistence Report'!S57</f>
        <v>0</v>
      </c>
      <c r="U333" s="290">
        <f>'7.  Persistence Report'!T57</f>
        <v>0</v>
      </c>
      <c r="V333" s="290">
        <f>'7.  Persistence Report'!U57</f>
        <v>0</v>
      </c>
      <c r="W333" s="290">
        <f>'7.  Persistence Report'!V57</f>
        <v>0</v>
      </c>
      <c r="X333" s="290">
        <f>'7.  Persistence Report'!W57</f>
        <v>0</v>
      </c>
      <c r="Y333" s="290">
        <f>'7.  Persistence Report'!X57</f>
        <v>0</v>
      </c>
      <c r="Z333" s="290">
        <f>'7.  Persistence Report'!Y57</f>
        <v>0</v>
      </c>
      <c r="AA333" s="290">
        <f>'7.  Persistence Report'!Z57</f>
        <v>0</v>
      </c>
      <c r="AB333" s="290">
        <f>'7.  Persistence Report'!AA57</f>
        <v>0</v>
      </c>
      <c r="AC333" s="290">
        <f>'7.  Persistence Report'!AB57</f>
        <v>0</v>
      </c>
      <c r="AD333" s="290">
        <f>'7.  Persistence Report'!AC57</f>
        <v>0</v>
      </c>
      <c r="AE333" s="420">
        <v>1</v>
      </c>
      <c r="AF333" s="404"/>
      <c r="AG333" s="404"/>
      <c r="AH333" s="404"/>
      <c r="AI333" s="404"/>
      <c r="AJ333" s="404"/>
      <c r="AK333" s="404"/>
      <c r="AL333" s="404"/>
      <c r="AM333" s="409"/>
      <c r="AN333" s="409"/>
      <c r="AO333" s="409"/>
      <c r="AP333" s="409"/>
      <c r="AQ333" s="409"/>
      <c r="AR333" s="409"/>
      <c r="AS333" s="291">
        <f>SUM(AE333:AR333)</f>
        <v>1</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12</v>
      </c>
      <c r="R334" s="290"/>
      <c r="S334" s="290"/>
      <c r="T334" s="290"/>
      <c r="U334" s="290"/>
      <c r="V334" s="290"/>
      <c r="W334" s="290"/>
      <c r="X334" s="290"/>
      <c r="Y334" s="290"/>
      <c r="Z334" s="290"/>
      <c r="AA334" s="290"/>
      <c r="AB334" s="290"/>
      <c r="AC334" s="290"/>
      <c r="AD334" s="290"/>
      <c r="AE334" s="405">
        <f>AE333</f>
        <v>1</v>
      </c>
      <c r="AF334" s="405">
        <f t="shared" ref="AF334" si="916">AF333</f>
        <v>0</v>
      </c>
      <c r="AG334" s="405">
        <f t="shared" ref="AG334" si="917">AG333</f>
        <v>0</v>
      </c>
      <c r="AH334" s="405">
        <f t="shared" ref="AH334" si="918">AH333</f>
        <v>0</v>
      </c>
      <c r="AI334" s="405">
        <f t="shared" ref="AI334" si="919">AI333</f>
        <v>0</v>
      </c>
      <c r="AJ334" s="405">
        <f t="shared" ref="AJ334" si="920">AJ333</f>
        <v>0</v>
      </c>
      <c r="AK334" s="405">
        <f t="shared" ref="AK334" si="921">AK333</f>
        <v>0</v>
      </c>
      <c r="AL334" s="405">
        <f t="shared" ref="AL334" si="922">AL333</f>
        <v>0</v>
      </c>
      <c r="AM334" s="405">
        <f t="shared" ref="AM334" si="923">AM333</f>
        <v>0</v>
      </c>
      <c r="AN334" s="405">
        <f t="shared" ref="AN334" si="924">AN333</f>
        <v>0</v>
      </c>
      <c r="AO334" s="405">
        <f t="shared" ref="AO334" si="925">AO333</f>
        <v>0</v>
      </c>
      <c r="AP334" s="405">
        <f t="shared" ref="AP334" si="926">AP333</f>
        <v>0</v>
      </c>
      <c r="AQ334" s="405">
        <f t="shared" ref="AQ334" si="927">AQ333</f>
        <v>0</v>
      </c>
      <c r="AR334" s="405">
        <f t="shared" ref="AR334" si="928">AR333</f>
        <v>0</v>
      </c>
      <c r="AS334" s="301"/>
    </row>
    <row r="335" spans="1:45" ht="15" outlineLevel="1">
      <c r="B335" s="507"/>
      <c r="C335" s="286"/>
      <c r="D335" s="864"/>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9">AF336</f>
        <v>0</v>
      </c>
      <c r="AG337" s="405">
        <f t="shared" ref="AG337" si="930">AG336</f>
        <v>0</v>
      </c>
      <c r="AH337" s="405">
        <f t="shared" ref="AH337" si="931">AH336</f>
        <v>0</v>
      </c>
      <c r="AI337" s="405">
        <f t="shared" ref="AI337" si="932">AI336</f>
        <v>0</v>
      </c>
      <c r="AJ337" s="405">
        <f t="shared" ref="AJ337" si="933">AJ336</f>
        <v>0</v>
      </c>
      <c r="AK337" s="405">
        <f t="shared" ref="AK337" si="934">AK336</f>
        <v>0</v>
      </c>
      <c r="AL337" s="405">
        <f t="shared" ref="AL337" si="935">AL336</f>
        <v>0</v>
      </c>
      <c r="AM337" s="405">
        <f t="shared" ref="AM337" si="936">AM336</f>
        <v>0</v>
      </c>
      <c r="AN337" s="405">
        <f t="shared" ref="AN337" si="937">AN336</f>
        <v>0</v>
      </c>
      <c r="AO337" s="405">
        <f t="shared" ref="AO337" si="938">AO336</f>
        <v>0</v>
      </c>
      <c r="AP337" s="405">
        <f t="shared" ref="AP337" si="939">AP336</f>
        <v>0</v>
      </c>
      <c r="AQ337" s="405">
        <f t="shared" ref="AQ337" si="940">AQ336</f>
        <v>0</v>
      </c>
      <c r="AR337" s="405">
        <f t="shared" ref="AR337" si="941">AR336</f>
        <v>0</v>
      </c>
      <c r="AS337" s="301"/>
    </row>
    <row r="338" spans="1:45" ht="15" outlineLevel="1">
      <c r="B338" s="507"/>
      <c r="C338" s="286"/>
      <c r="D338" s="864"/>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879" t="s">
        <v>1034</v>
      </c>
      <c r="C339" s="286" t="s">
        <v>25</v>
      </c>
      <c r="D339" s="290"/>
      <c r="E339" s="290"/>
      <c r="F339" s="290"/>
      <c r="G339" s="290"/>
      <c r="H339" s="290"/>
      <c r="I339" s="290"/>
      <c r="J339" s="290"/>
      <c r="K339" s="290"/>
      <c r="L339" s="290"/>
      <c r="M339" s="290"/>
      <c r="N339" s="290"/>
      <c r="O339" s="290"/>
      <c r="P339" s="290"/>
      <c r="Q339" s="290">
        <v>12</v>
      </c>
      <c r="R339" s="290">
        <f>+'7.  Persistence Report'!Q58</f>
        <v>26.75</v>
      </c>
      <c r="S339" s="290">
        <f>+'7.  Persistence Report'!R58</f>
        <v>26.75</v>
      </c>
      <c r="T339" s="290">
        <f>+'7.  Persistence Report'!S58</f>
        <v>26.75</v>
      </c>
      <c r="U339" s="290">
        <f>+'7.  Persistence Report'!T58</f>
        <v>26.75</v>
      </c>
      <c r="V339" s="290">
        <f>+'7.  Persistence Report'!U58</f>
        <v>26.75</v>
      </c>
      <c r="W339" s="290">
        <f>+'7.  Persistence Report'!V58</f>
        <v>26.75</v>
      </c>
      <c r="X339" s="290">
        <f>+'7.  Persistence Report'!W58</f>
        <v>26.75</v>
      </c>
      <c r="Y339" s="290">
        <f>+'7.  Persistence Report'!X58</f>
        <v>26.75</v>
      </c>
      <c r="Z339" s="290">
        <f>+'7.  Persistence Report'!Y58</f>
        <v>26.75</v>
      </c>
      <c r="AA339" s="290">
        <f>+'7.  Persistence Report'!Z58</f>
        <v>26.75</v>
      </c>
      <c r="AB339" s="290">
        <f>+'7.  Persistence Report'!AA58</f>
        <v>26.75</v>
      </c>
      <c r="AC339" s="290">
        <f>+'7.  Persistence Report'!AB58</f>
        <v>26.75</v>
      </c>
      <c r="AD339" s="290">
        <f>+'7.  Persistence Report'!AC58</f>
        <v>26.75</v>
      </c>
      <c r="AE339" s="420"/>
      <c r="AF339" s="404"/>
      <c r="AG339" s="404"/>
      <c r="AH339" s="404"/>
      <c r="AI339" s="404"/>
      <c r="AJ339" s="404">
        <v>1</v>
      </c>
      <c r="AK339" s="404"/>
      <c r="AL339" s="404"/>
      <c r="AM339" s="409"/>
      <c r="AN339" s="409"/>
      <c r="AO339" s="409"/>
      <c r="AP339" s="409"/>
      <c r="AQ339" s="409"/>
      <c r="AR339" s="409"/>
      <c r="AS339" s="291">
        <f>SUM(AE339:AR339)</f>
        <v>1</v>
      </c>
    </row>
    <row r="340" spans="1:45" ht="15" outlineLevel="1">
      <c r="B340" s="289" t="s">
        <v>288</v>
      </c>
      <c r="C340" s="286" t="s">
        <v>163</v>
      </c>
      <c r="D340" s="290"/>
      <c r="E340" s="290"/>
      <c r="F340" s="290"/>
      <c r="G340" s="290"/>
      <c r="H340" s="290"/>
      <c r="I340" s="290"/>
      <c r="J340" s="290"/>
      <c r="K340" s="290"/>
      <c r="L340" s="290"/>
      <c r="M340" s="290"/>
      <c r="N340" s="290"/>
      <c r="O340" s="290"/>
      <c r="P340" s="290"/>
      <c r="Q340" s="290">
        <v>12</v>
      </c>
      <c r="R340" s="290"/>
      <c r="S340" s="290"/>
      <c r="T340" s="290"/>
      <c r="U340" s="290"/>
      <c r="V340" s="290"/>
      <c r="W340" s="290"/>
      <c r="X340" s="290"/>
      <c r="Y340" s="290"/>
      <c r="Z340" s="290"/>
      <c r="AA340" s="290"/>
      <c r="AB340" s="290"/>
      <c r="AC340" s="290"/>
      <c r="AD340" s="290"/>
      <c r="AE340" s="405">
        <f>AE339</f>
        <v>0</v>
      </c>
      <c r="AF340" s="405">
        <f t="shared" ref="AF340" si="942">AF339</f>
        <v>0</v>
      </c>
      <c r="AG340" s="405">
        <f t="shared" ref="AG340" si="943">AG339</f>
        <v>0</v>
      </c>
      <c r="AH340" s="405">
        <f t="shared" ref="AH340" si="944">AH339</f>
        <v>0</v>
      </c>
      <c r="AI340" s="405">
        <f t="shared" ref="AI340" si="945">AI339</f>
        <v>0</v>
      </c>
      <c r="AJ340" s="405">
        <f t="shared" ref="AJ340" si="946">AJ339</f>
        <v>1</v>
      </c>
      <c r="AK340" s="405">
        <f t="shared" ref="AK340" si="947">AK339</f>
        <v>0</v>
      </c>
      <c r="AL340" s="405">
        <f t="shared" ref="AL340" si="948">AL339</f>
        <v>0</v>
      </c>
      <c r="AM340" s="405">
        <f t="shared" ref="AM340" si="949">AM339</f>
        <v>0</v>
      </c>
      <c r="AN340" s="405">
        <f t="shared" ref="AN340" si="950">AN339</f>
        <v>0</v>
      </c>
      <c r="AO340" s="405">
        <f t="shared" ref="AO340" si="951">AO339</f>
        <v>0</v>
      </c>
      <c r="AP340" s="405">
        <f t="shared" ref="AP340" si="952">AP339</f>
        <v>0</v>
      </c>
      <c r="AQ340" s="405">
        <f t="shared" ref="AQ340" si="953">AQ339</f>
        <v>0</v>
      </c>
      <c r="AR340" s="405">
        <f t="shared" ref="AR340" si="954">AR339</f>
        <v>0</v>
      </c>
      <c r="AS340" s="301"/>
    </row>
    <row r="341" spans="1:45" ht="15" outlineLevel="1">
      <c r="B341" s="289"/>
      <c r="C341" s="286"/>
      <c r="D341" s="864"/>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864"/>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45" outlineLevel="1">
      <c r="A343" s="509">
        <v>36</v>
      </c>
      <c r="B343" s="507" t="s">
        <v>128</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5">AF343</f>
        <v>0</v>
      </c>
      <c r="AG344" s="405">
        <f t="shared" ref="AG344" si="956">AG343</f>
        <v>0</v>
      </c>
      <c r="AH344" s="405">
        <f t="shared" ref="AH344" si="957">AH343</f>
        <v>0</v>
      </c>
      <c r="AI344" s="405">
        <f t="shared" ref="AI344" si="958">AI343</f>
        <v>0</v>
      </c>
      <c r="AJ344" s="405">
        <f t="shared" ref="AJ344" si="959">AJ343</f>
        <v>0</v>
      </c>
      <c r="AK344" s="405">
        <f t="shared" ref="AK344" si="960">AK343</f>
        <v>0</v>
      </c>
      <c r="AL344" s="405">
        <f t="shared" ref="AL344" si="961">AL343</f>
        <v>0</v>
      </c>
      <c r="AM344" s="405">
        <f t="shared" ref="AM344" si="962">AM343</f>
        <v>0</v>
      </c>
      <c r="AN344" s="405">
        <f t="shared" ref="AN344" si="963">AN343</f>
        <v>0</v>
      </c>
      <c r="AO344" s="405">
        <f t="shared" ref="AO344" si="964">AO343</f>
        <v>0</v>
      </c>
      <c r="AP344" s="405">
        <f t="shared" ref="AP344" si="965">AP343</f>
        <v>0</v>
      </c>
      <c r="AQ344" s="405">
        <f t="shared" ref="AQ344" si="966">AQ343</f>
        <v>0</v>
      </c>
      <c r="AR344" s="405">
        <f t="shared" ref="AR344" si="967">AR343</f>
        <v>0</v>
      </c>
      <c r="AS344" s="301"/>
    </row>
    <row r="345" spans="1:45" ht="15" outlineLevel="1">
      <c r="B345" s="507"/>
      <c r="C345" s="286"/>
      <c r="D345" s="864"/>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8">AF346</f>
        <v>0</v>
      </c>
      <c r="AG347" s="405">
        <f t="shared" ref="AG347" si="969">AG346</f>
        <v>0</v>
      </c>
      <c r="AH347" s="405">
        <f t="shared" ref="AH347" si="970">AH346</f>
        <v>0</v>
      </c>
      <c r="AI347" s="405">
        <f t="shared" ref="AI347" si="971">AI346</f>
        <v>0</v>
      </c>
      <c r="AJ347" s="405">
        <f t="shared" ref="AJ347" si="972">AJ346</f>
        <v>0</v>
      </c>
      <c r="AK347" s="405">
        <f t="shared" ref="AK347" si="973">AK346</f>
        <v>0</v>
      </c>
      <c r="AL347" s="405">
        <f t="shared" ref="AL347" si="974">AL346</f>
        <v>0</v>
      </c>
      <c r="AM347" s="405">
        <f t="shared" ref="AM347" si="975">AM346</f>
        <v>0</v>
      </c>
      <c r="AN347" s="405">
        <f t="shared" ref="AN347" si="976">AN346</f>
        <v>0</v>
      </c>
      <c r="AO347" s="405">
        <f t="shared" ref="AO347" si="977">AO346</f>
        <v>0</v>
      </c>
      <c r="AP347" s="405">
        <f t="shared" ref="AP347" si="978">AP346</f>
        <v>0</v>
      </c>
      <c r="AQ347" s="405">
        <f t="shared" ref="AQ347" si="979">AQ346</f>
        <v>0</v>
      </c>
      <c r="AR347" s="405">
        <f t="shared" ref="AR347" si="980">AR346</f>
        <v>0</v>
      </c>
      <c r="AS347" s="301"/>
    </row>
    <row r="348" spans="1:45" ht="15" outlineLevel="1">
      <c r="B348" s="507"/>
      <c r="C348" s="286"/>
      <c r="D348" s="864"/>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81">AF349</f>
        <v>0</v>
      </c>
      <c r="AG350" s="405">
        <f t="shared" ref="AG350" si="982">AG349</f>
        <v>0</v>
      </c>
      <c r="AH350" s="405">
        <f t="shared" ref="AH350" si="983">AH349</f>
        <v>0</v>
      </c>
      <c r="AI350" s="405">
        <f t="shared" ref="AI350" si="984">AI349</f>
        <v>0</v>
      </c>
      <c r="AJ350" s="405">
        <f t="shared" ref="AJ350" si="985">AJ349</f>
        <v>0</v>
      </c>
      <c r="AK350" s="405">
        <f t="shared" ref="AK350" si="986">AK349</f>
        <v>0</v>
      </c>
      <c r="AL350" s="405">
        <f t="shared" ref="AL350" si="987">AL349</f>
        <v>0</v>
      </c>
      <c r="AM350" s="405">
        <f t="shared" ref="AM350" si="988">AM349</f>
        <v>0</v>
      </c>
      <c r="AN350" s="405">
        <f t="shared" ref="AN350" si="989">AN349</f>
        <v>0</v>
      </c>
      <c r="AO350" s="405">
        <f t="shared" ref="AO350" si="990">AO349</f>
        <v>0</v>
      </c>
      <c r="AP350" s="405">
        <f t="shared" ref="AP350" si="991">AP349</f>
        <v>0</v>
      </c>
      <c r="AQ350" s="405">
        <f t="shared" ref="AQ350" si="992">AQ349</f>
        <v>0</v>
      </c>
      <c r="AR350" s="405">
        <f t="shared" ref="AR350" si="993">AR349</f>
        <v>0</v>
      </c>
      <c r="AS350" s="301"/>
    </row>
    <row r="351" spans="1:45" ht="15" outlineLevel="1">
      <c r="B351" s="507"/>
      <c r="C351" s="286"/>
      <c r="D351" s="864"/>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4">AF352</f>
        <v>0</v>
      </c>
      <c r="AG353" s="405">
        <f t="shared" ref="AG353" si="995">AG352</f>
        <v>0</v>
      </c>
      <c r="AH353" s="405">
        <f t="shared" ref="AH353" si="996">AH352</f>
        <v>0</v>
      </c>
      <c r="AI353" s="405">
        <f t="shared" ref="AI353" si="997">AI352</f>
        <v>0</v>
      </c>
      <c r="AJ353" s="405">
        <f t="shared" ref="AJ353" si="998">AJ352</f>
        <v>0</v>
      </c>
      <c r="AK353" s="405">
        <f t="shared" ref="AK353" si="999">AK352</f>
        <v>0</v>
      </c>
      <c r="AL353" s="405">
        <f t="shared" ref="AL353" si="1000">AL352</f>
        <v>0</v>
      </c>
      <c r="AM353" s="405">
        <f t="shared" ref="AM353" si="1001">AM352</f>
        <v>0</v>
      </c>
      <c r="AN353" s="405">
        <f t="shared" ref="AN353" si="1002">AN352</f>
        <v>0</v>
      </c>
      <c r="AO353" s="405">
        <f t="shared" ref="AO353" si="1003">AO352</f>
        <v>0</v>
      </c>
      <c r="AP353" s="405">
        <f t="shared" ref="AP353" si="1004">AP352</f>
        <v>0</v>
      </c>
      <c r="AQ353" s="405">
        <f t="shared" ref="AQ353" si="1005">AQ352</f>
        <v>0</v>
      </c>
      <c r="AR353" s="405">
        <f t="shared" ref="AR353" si="1006">AR352</f>
        <v>0</v>
      </c>
      <c r="AS353" s="301"/>
    </row>
    <row r="354" spans="1:45" ht="15" outlineLevel="1">
      <c r="B354" s="507"/>
      <c r="C354" s="286"/>
      <c r="D354" s="864"/>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7">AF355</f>
        <v>0</v>
      </c>
      <c r="AG356" s="405">
        <f t="shared" ref="AG356" si="1008">AG355</f>
        <v>0</v>
      </c>
      <c r="AH356" s="405">
        <f t="shared" ref="AH356" si="1009">AH355</f>
        <v>0</v>
      </c>
      <c r="AI356" s="405">
        <f t="shared" ref="AI356" si="1010">AI355</f>
        <v>0</v>
      </c>
      <c r="AJ356" s="405">
        <f t="shared" ref="AJ356" si="1011">AJ355</f>
        <v>0</v>
      </c>
      <c r="AK356" s="405">
        <f t="shared" ref="AK356" si="1012">AK355</f>
        <v>0</v>
      </c>
      <c r="AL356" s="405">
        <f t="shared" ref="AL356" si="1013">AL355</f>
        <v>0</v>
      </c>
      <c r="AM356" s="405">
        <f t="shared" ref="AM356" si="1014">AM355</f>
        <v>0</v>
      </c>
      <c r="AN356" s="405">
        <f t="shared" ref="AN356" si="1015">AN355</f>
        <v>0</v>
      </c>
      <c r="AO356" s="405">
        <f t="shared" ref="AO356" si="1016">AO355</f>
        <v>0</v>
      </c>
      <c r="AP356" s="405">
        <f t="shared" ref="AP356" si="1017">AP355</f>
        <v>0</v>
      </c>
      <c r="AQ356" s="405">
        <f t="shared" ref="AQ356" si="1018">AQ355</f>
        <v>0</v>
      </c>
      <c r="AR356" s="405">
        <f t="shared" ref="AR356" si="1019">AR355</f>
        <v>0</v>
      </c>
      <c r="AS356" s="301"/>
    </row>
    <row r="357" spans="1:45" ht="15" outlineLevel="1">
      <c r="B357" s="507"/>
      <c r="C357" s="286"/>
      <c r="D357" s="864"/>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20">AF358</f>
        <v>0</v>
      </c>
      <c r="AG359" s="405">
        <f t="shared" ref="AG359" si="1021">AG358</f>
        <v>0</v>
      </c>
      <c r="AH359" s="405">
        <f t="shared" ref="AH359" si="1022">AH358</f>
        <v>0</v>
      </c>
      <c r="AI359" s="405">
        <f t="shared" ref="AI359" si="1023">AI358</f>
        <v>0</v>
      </c>
      <c r="AJ359" s="405">
        <f t="shared" ref="AJ359" si="1024">AJ358</f>
        <v>0</v>
      </c>
      <c r="AK359" s="405">
        <f t="shared" ref="AK359" si="1025">AK358</f>
        <v>0</v>
      </c>
      <c r="AL359" s="405">
        <f t="shared" ref="AL359" si="1026">AL358</f>
        <v>0</v>
      </c>
      <c r="AM359" s="405">
        <f t="shared" ref="AM359" si="1027">AM358</f>
        <v>0</v>
      </c>
      <c r="AN359" s="405">
        <f t="shared" ref="AN359" si="1028">AN358</f>
        <v>0</v>
      </c>
      <c r="AO359" s="405">
        <f t="shared" ref="AO359" si="1029">AO358</f>
        <v>0</v>
      </c>
      <c r="AP359" s="405">
        <f t="shared" ref="AP359" si="1030">AP358</f>
        <v>0</v>
      </c>
      <c r="AQ359" s="405">
        <f t="shared" ref="AQ359" si="1031">AQ358</f>
        <v>0</v>
      </c>
      <c r="AR359" s="405">
        <f t="shared" ref="AR359" si="1032">AR358</f>
        <v>0</v>
      </c>
      <c r="AS359" s="301"/>
    </row>
    <row r="360" spans="1:45" ht="15" outlineLevel="1">
      <c r="B360" s="507"/>
      <c r="C360" s="286"/>
      <c r="D360" s="864"/>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3">AF361</f>
        <v>0</v>
      </c>
      <c r="AG362" s="405">
        <f t="shared" ref="AG362" si="1034">AG361</f>
        <v>0</v>
      </c>
      <c r="AH362" s="405">
        <f t="shared" ref="AH362" si="1035">AH361</f>
        <v>0</v>
      </c>
      <c r="AI362" s="405">
        <f t="shared" ref="AI362" si="1036">AI361</f>
        <v>0</v>
      </c>
      <c r="AJ362" s="405">
        <f t="shared" ref="AJ362" si="1037">AJ361</f>
        <v>0</v>
      </c>
      <c r="AK362" s="405">
        <f t="shared" ref="AK362" si="1038">AK361</f>
        <v>0</v>
      </c>
      <c r="AL362" s="405">
        <f t="shared" ref="AL362" si="1039">AL361</f>
        <v>0</v>
      </c>
      <c r="AM362" s="405">
        <f t="shared" ref="AM362" si="1040">AM361</f>
        <v>0</v>
      </c>
      <c r="AN362" s="405">
        <f t="shared" ref="AN362" si="1041">AN361</f>
        <v>0</v>
      </c>
      <c r="AO362" s="405">
        <f t="shared" ref="AO362" si="1042">AO361</f>
        <v>0</v>
      </c>
      <c r="AP362" s="405">
        <f t="shared" ref="AP362" si="1043">AP361</f>
        <v>0</v>
      </c>
      <c r="AQ362" s="405">
        <f t="shared" ref="AQ362" si="1044">AQ361</f>
        <v>0</v>
      </c>
      <c r="AR362" s="405">
        <f t="shared" ref="AR362" si="1045">AR361</f>
        <v>0</v>
      </c>
      <c r="AS362" s="301"/>
    </row>
    <row r="363" spans="1:45" ht="15" outlineLevel="1">
      <c r="B363" s="507"/>
      <c r="C363" s="286"/>
      <c r="D363" s="864"/>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6">AF364</f>
        <v>0</v>
      </c>
      <c r="AG365" s="405">
        <f t="shared" ref="AG365" si="1047">AG364</f>
        <v>0</v>
      </c>
      <c r="AH365" s="405">
        <f t="shared" ref="AH365" si="1048">AH364</f>
        <v>0</v>
      </c>
      <c r="AI365" s="405">
        <f t="shared" ref="AI365" si="1049">AI364</f>
        <v>0</v>
      </c>
      <c r="AJ365" s="405">
        <f t="shared" ref="AJ365" si="1050">AJ364</f>
        <v>0</v>
      </c>
      <c r="AK365" s="405">
        <f t="shared" ref="AK365" si="1051">AK364</f>
        <v>0</v>
      </c>
      <c r="AL365" s="405">
        <f t="shared" ref="AL365" si="1052">AL364</f>
        <v>0</v>
      </c>
      <c r="AM365" s="405">
        <f t="shared" ref="AM365" si="1053">AM364</f>
        <v>0</v>
      </c>
      <c r="AN365" s="405">
        <f t="shared" ref="AN365" si="1054">AN364</f>
        <v>0</v>
      </c>
      <c r="AO365" s="405">
        <f t="shared" ref="AO365" si="1055">AO364</f>
        <v>0</v>
      </c>
      <c r="AP365" s="405">
        <f t="shared" ref="AP365" si="1056">AP364</f>
        <v>0</v>
      </c>
      <c r="AQ365" s="405">
        <f t="shared" ref="AQ365" si="1057">AQ364</f>
        <v>0</v>
      </c>
      <c r="AR365" s="405">
        <f t="shared" ref="AR365" si="1058">AR364</f>
        <v>0</v>
      </c>
      <c r="AS365" s="301"/>
    </row>
    <row r="366" spans="1:45" ht="15" outlineLevel="1">
      <c r="B366" s="507"/>
      <c r="C366" s="286"/>
      <c r="D366" s="864"/>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9">AF367</f>
        <v>0</v>
      </c>
      <c r="AG368" s="405">
        <f t="shared" ref="AG368" si="1060">AG367</f>
        <v>0</v>
      </c>
      <c r="AH368" s="405">
        <f t="shared" ref="AH368" si="1061">AH367</f>
        <v>0</v>
      </c>
      <c r="AI368" s="405">
        <f t="shared" ref="AI368" si="1062">AI367</f>
        <v>0</v>
      </c>
      <c r="AJ368" s="405">
        <f t="shared" ref="AJ368" si="1063">AJ367</f>
        <v>0</v>
      </c>
      <c r="AK368" s="405">
        <f t="shared" ref="AK368" si="1064">AK367</f>
        <v>0</v>
      </c>
      <c r="AL368" s="405">
        <f t="shared" ref="AL368" si="1065">AL367</f>
        <v>0</v>
      </c>
      <c r="AM368" s="405">
        <f t="shared" ref="AM368" si="1066">AM367</f>
        <v>0</v>
      </c>
      <c r="AN368" s="405">
        <f t="shared" ref="AN368" si="1067">AN367</f>
        <v>0</v>
      </c>
      <c r="AO368" s="405">
        <f t="shared" ref="AO368" si="1068">AO367</f>
        <v>0</v>
      </c>
      <c r="AP368" s="405">
        <f t="shared" ref="AP368" si="1069">AP367</f>
        <v>0</v>
      </c>
      <c r="AQ368" s="405">
        <f t="shared" ref="AQ368" si="1070">AQ367</f>
        <v>0</v>
      </c>
      <c r="AR368" s="405">
        <f t="shared" ref="AR368" si="1071">AR367</f>
        <v>0</v>
      </c>
      <c r="AS368" s="301"/>
    </row>
    <row r="369" spans="1:45" ht="15" outlineLevel="1">
      <c r="B369" s="507"/>
      <c r="C369" s="286"/>
      <c r="D369" s="864"/>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2">AF370</f>
        <v>0</v>
      </c>
      <c r="AG371" s="405">
        <f t="shared" ref="AG371" si="1073">AG370</f>
        <v>0</v>
      </c>
      <c r="AH371" s="405">
        <f t="shared" ref="AH371" si="1074">AH370</f>
        <v>0</v>
      </c>
      <c r="AI371" s="405">
        <f t="shared" ref="AI371" si="1075">AI370</f>
        <v>0</v>
      </c>
      <c r="AJ371" s="405">
        <f t="shared" ref="AJ371" si="1076">AJ370</f>
        <v>0</v>
      </c>
      <c r="AK371" s="405">
        <f t="shared" ref="AK371" si="1077">AK370</f>
        <v>0</v>
      </c>
      <c r="AL371" s="405">
        <f t="shared" ref="AL371" si="1078">AL370</f>
        <v>0</v>
      </c>
      <c r="AM371" s="405">
        <f t="shared" ref="AM371" si="1079">AM370</f>
        <v>0</v>
      </c>
      <c r="AN371" s="405">
        <f t="shared" ref="AN371" si="1080">AN370</f>
        <v>0</v>
      </c>
      <c r="AO371" s="405">
        <f t="shared" ref="AO371" si="1081">AO370</f>
        <v>0</v>
      </c>
      <c r="AP371" s="405">
        <f t="shared" ref="AP371" si="1082">AP370</f>
        <v>0</v>
      </c>
      <c r="AQ371" s="405">
        <f t="shared" ref="AQ371" si="1083">AQ370</f>
        <v>0</v>
      </c>
      <c r="AR371" s="405">
        <f t="shared" ref="AR371" si="1084">AR370</f>
        <v>0</v>
      </c>
      <c r="AS371" s="301"/>
    </row>
    <row r="372" spans="1:45" ht="15" outlineLevel="1">
      <c r="B372" s="507"/>
      <c r="C372" s="286"/>
      <c r="D372" s="864"/>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5">AF373</f>
        <v>0</v>
      </c>
      <c r="AG374" s="405">
        <f t="shared" ref="AG374" si="1086">AG373</f>
        <v>0</v>
      </c>
      <c r="AH374" s="405">
        <f t="shared" ref="AH374" si="1087">AH373</f>
        <v>0</v>
      </c>
      <c r="AI374" s="405">
        <f t="shared" ref="AI374" si="1088">AI373</f>
        <v>0</v>
      </c>
      <c r="AJ374" s="405">
        <f t="shared" ref="AJ374" si="1089">AJ373</f>
        <v>0</v>
      </c>
      <c r="AK374" s="405">
        <f t="shared" ref="AK374" si="1090">AK373</f>
        <v>0</v>
      </c>
      <c r="AL374" s="405">
        <f t="shared" ref="AL374" si="1091">AL373</f>
        <v>0</v>
      </c>
      <c r="AM374" s="405">
        <f t="shared" ref="AM374" si="1092">AM373</f>
        <v>0</v>
      </c>
      <c r="AN374" s="405">
        <f t="shared" ref="AN374" si="1093">AN373</f>
        <v>0</v>
      </c>
      <c r="AO374" s="405">
        <f t="shared" ref="AO374" si="1094">AO373</f>
        <v>0</v>
      </c>
      <c r="AP374" s="405">
        <f t="shared" ref="AP374" si="1095">AP373</f>
        <v>0</v>
      </c>
      <c r="AQ374" s="405">
        <f t="shared" ref="AQ374" si="1096">AQ373</f>
        <v>0</v>
      </c>
      <c r="AR374" s="405">
        <f t="shared" ref="AR374" si="1097">AR373</f>
        <v>0</v>
      </c>
      <c r="AS374" s="301"/>
    </row>
    <row r="375" spans="1:45" ht="15" outlineLevel="1">
      <c r="B375" s="507"/>
      <c r="C375" s="286"/>
      <c r="D375" s="864"/>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8">AF376</f>
        <v>0</v>
      </c>
      <c r="AG377" s="405">
        <f t="shared" ref="AG377" si="1099">AG376</f>
        <v>0</v>
      </c>
      <c r="AH377" s="405">
        <f t="shared" ref="AH377" si="1100">AH376</f>
        <v>0</v>
      </c>
      <c r="AI377" s="405">
        <f t="shared" ref="AI377" si="1101">AI376</f>
        <v>0</v>
      </c>
      <c r="AJ377" s="405">
        <f t="shared" ref="AJ377" si="1102">AJ376</f>
        <v>0</v>
      </c>
      <c r="AK377" s="405">
        <f t="shared" ref="AK377" si="1103">AK376</f>
        <v>0</v>
      </c>
      <c r="AL377" s="405">
        <f t="shared" ref="AL377" si="1104">AL376</f>
        <v>0</v>
      </c>
      <c r="AM377" s="405">
        <f t="shared" ref="AM377" si="1105">AM376</f>
        <v>0</v>
      </c>
      <c r="AN377" s="405">
        <f t="shared" ref="AN377" si="1106">AN376</f>
        <v>0</v>
      </c>
      <c r="AO377" s="405">
        <f t="shared" ref="AO377" si="1107">AO376</f>
        <v>0</v>
      </c>
      <c r="AP377" s="405">
        <f t="shared" ref="AP377" si="1108">AP376</f>
        <v>0</v>
      </c>
      <c r="AQ377" s="405">
        <f t="shared" ref="AQ377" si="1109">AQ376</f>
        <v>0</v>
      </c>
      <c r="AR377" s="405">
        <f t="shared" ref="AR377" si="1110">AR376</f>
        <v>0</v>
      </c>
      <c r="AS377" s="301"/>
    </row>
    <row r="378" spans="1:45" ht="15" outlineLevel="1">
      <c r="B378" s="507"/>
      <c r="C378" s="286"/>
      <c r="D378" s="864"/>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11">AF379</f>
        <v>0</v>
      </c>
      <c r="AG380" s="405">
        <f t="shared" ref="AG380" si="1112">AG379</f>
        <v>0</v>
      </c>
      <c r="AH380" s="405">
        <f t="shared" ref="AH380" si="1113">AH379</f>
        <v>0</v>
      </c>
      <c r="AI380" s="405">
        <f t="shared" ref="AI380" si="1114">AI379</f>
        <v>0</v>
      </c>
      <c r="AJ380" s="405">
        <f t="shared" ref="AJ380" si="1115">AJ379</f>
        <v>0</v>
      </c>
      <c r="AK380" s="405">
        <f t="shared" ref="AK380" si="1116">AK379</f>
        <v>0</v>
      </c>
      <c r="AL380" s="405">
        <f t="shared" ref="AL380" si="1117">AL379</f>
        <v>0</v>
      </c>
      <c r="AM380" s="405">
        <f t="shared" ref="AM380" si="1118">AM379</f>
        <v>0</v>
      </c>
      <c r="AN380" s="405">
        <f t="shared" ref="AN380" si="1119">AN379</f>
        <v>0</v>
      </c>
      <c r="AO380" s="405">
        <f t="shared" ref="AO380" si="1120">AO379</f>
        <v>0</v>
      </c>
      <c r="AP380" s="405">
        <f t="shared" ref="AP380" si="1121">AP379</f>
        <v>0</v>
      </c>
      <c r="AQ380" s="405">
        <f t="shared" ref="AQ380" si="1122">AQ379</f>
        <v>0</v>
      </c>
      <c r="AR380" s="405">
        <f t="shared" ref="AR380" si="1123">AR379</f>
        <v>0</v>
      </c>
      <c r="AS380" s="301"/>
    </row>
    <row r="381" spans="1:45" ht="15" outlineLevel="1">
      <c r="B381" s="507"/>
      <c r="C381" s="286"/>
      <c r="D381" s="864"/>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4">AF382</f>
        <v>0</v>
      </c>
      <c r="AG383" s="405">
        <f t="shared" ref="AG383" si="1125">AG382</f>
        <v>0</v>
      </c>
      <c r="AH383" s="405">
        <f t="shared" ref="AH383" si="1126">AH382</f>
        <v>0</v>
      </c>
      <c r="AI383" s="405">
        <f t="shared" ref="AI383" si="1127">AI382</f>
        <v>0</v>
      </c>
      <c r="AJ383" s="405">
        <f t="shared" ref="AJ383" si="1128">AJ382</f>
        <v>0</v>
      </c>
      <c r="AK383" s="405">
        <f t="shared" ref="AK383" si="1129">AK382</f>
        <v>0</v>
      </c>
      <c r="AL383" s="405">
        <f t="shared" ref="AL383" si="1130">AL382</f>
        <v>0</v>
      </c>
      <c r="AM383" s="405">
        <f t="shared" ref="AM383" si="1131">AM382</f>
        <v>0</v>
      </c>
      <c r="AN383" s="405">
        <f t="shared" ref="AN383" si="1132">AN382</f>
        <v>0</v>
      </c>
      <c r="AO383" s="405">
        <f t="shared" ref="AO383" si="1133">AO382</f>
        <v>0</v>
      </c>
      <c r="AP383" s="405">
        <f t="shared" ref="AP383" si="1134">AP382</f>
        <v>0</v>
      </c>
      <c r="AQ383" s="405">
        <f t="shared" ref="AQ383" si="1135">AQ382</f>
        <v>0</v>
      </c>
      <c r="AR383" s="405">
        <f t="shared" ref="AR383" si="1136">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SUM(D228:D383)</f>
        <v>20302077</v>
      </c>
      <c r="E385" s="324">
        <f t="shared" ref="E385:P385" si="1137">SUM(E228:E383)</f>
        <v>20301814</v>
      </c>
      <c r="F385" s="324">
        <f t="shared" si="1137"/>
        <v>20307692</v>
      </c>
      <c r="G385" s="324">
        <f t="shared" si="1137"/>
        <v>20267936</v>
      </c>
      <c r="H385" s="324">
        <f t="shared" si="1137"/>
        <v>20251746</v>
      </c>
      <c r="I385" s="324">
        <f t="shared" si="1137"/>
        <v>19843234</v>
      </c>
      <c r="J385" s="324">
        <f t="shared" si="1137"/>
        <v>19815044</v>
      </c>
      <c r="K385" s="324">
        <f t="shared" si="1137"/>
        <v>19784372</v>
      </c>
      <c r="L385" s="324">
        <f t="shared" si="1137"/>
        <v>19756560</v>
      </c>
      <c r="M385" s="324">
        <f t="shared" si="1137"/>
        <v>19722319</v>
      </c>
      <c r="N385" s="324">
        <f t="shared" si="1137"/>
        <v>19533602</v>
      </c>
      <c r="O385" s="324">
        <f t="shared" si="1137"/>
        <v>19181882</v>
      </c>
      <c r="P385" s="324">
        <f t="shared" si="1137"/>
        <v>16949953</v>
      </c>
      <c r="Q385" s="324"/>
      <c r="R385" s="324">
        <f>SUM(R228:R383)</f>
        <v>2293.75</v>
      </c>
      <c r="S385" s="324">
        <f t="shared" ref="S385:AD385" si="1138">SUM(S228:S383)</f>
        <v>2292.75</v>
      </c>
      <c r="T385" s="324">
        <f t="shared" si="1138"/>
        <v>2294.75</v>
      </c>
      <c r="U385" s="324">
        <f t="shared" si="1138"/>
        <v>2291.75</v>
      </c>
      <c r="V385" s="324">
        <f t="shared" si="1138"/>
        <v>2290.75</v>
      </c>
      <c r="W385" s="324">
        <f t="shared" si="1138"/>
        <v>2271.75</v>
      </c>
      <c r="X385" s="324">
        <f t="shared" si="1138"/>
        <v>2266.75</v>
      </c>
      <c r="Y385" s="324">
        <f t="shared" si="1138"/>
        <v>2260.75</v>
      </c>
      <c r="Z385" s="324">
        <f t="shared" si="1138"/>
        <v>2257.75</v>
      </c>
      <c r="AA385" s="324">
        <f t="shared" si="1138"/>
        <v>2253.75</v>
      </c>
      <c r="AB385" s="324">
        <f t="shared" si="1138"/>
        <v>2215.75</v>
      </c>
      <c r="AC385" s="324">
        <f t="shared" si="1138"/>
        <v>2150.75</v>
      </c>
      <c r="AD385" s="324">
        <f t="shared" si="1138"/>
        <v>2024.75</v>
      </c>
      <c r="AE385" s="324">
        <f>IF(AE226="kWh",SUMPRODUCT(D228:D383,AE228:AE383))</f>
        <v>5069095</v>
      </c>
      <c r="AF385" s="324">
        <f>IF(AF226="kWh",SUMPRODUCT(D228:D383,AF228:AF383))</f>
        <v>1565018.8599999999</v>
      </c>
      <c r="AG385" s="324">
        <f>IF(AG226="kw",SUMPRODUCT(Q228:Q383,R228:R383,AG228:AG383),SUMPRODUCT(D228:D383,AG228:AG383))</f>
        <v>1182.6000000000001</v>
      </c>
      <c r="AH385" s="324">
        <f>IF(AH226="kw",SUMPRODUCT(Q228:Q383,R228:R383,AH228:AH383),SUMPRODUCT(D228:D383,AH228:AH383))</f>
        <v>18518.760000000002</v>
      </c>
      <c r="AI385" s="324">
        <f>IF(AI226="kw",SUMPRODUCT(Q228:Q383,R228:R383,AI228:AI383),SUMPRODUCT(D228:D383,AI228:AI383))</f>
        <v>0</v>
      </c>
      <c r="AJ385" s="324">
        <f>IF(AJ226="kw",SUMPRODUCT(Q228:Q383,R228:R383,AJ228:AJ383),SUMPRODUCT(D228:D383,AJ228:AJ383))</f>
        <v>321</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5369511</v>
      </c>
      <c r="AF386" s="386">
        <f>HLOOKUP(AF225,'2. LRAMVA Threshold'!$B$42:$Q$53,8,FALSE)</f>
        <v>2076931</v>
      </c>
      <c r="AG386" s="386">
        <f>HLOOKUP(AG225,'2. LRAMVA Threshold'!$B$42:$Q$53,8,FALSE)</f>
        <v>12385</v>
      </c>
      <c r="AH386" s="386">
        <f>HLOOKUP(AH225,'2. LRAMVA Threshold'!$B$42:$Q$53,8,FALSE)</f>
        <v>8992</v>
      </c>
      <c r="AI386" s="386">
        <f>HLOOKUP(AI225,'2. LRAMVA Threshold'!$B$42:$Q$53,8,FALSE)</f>
        <v>5</v>
      </c>
      <c r="AJ386" s="386">
        <f>HLOOKUP(AJ225,'2. LRAMVA Threshold'!$B$42:$Q$53,8,FALSE)</f>
        <v>498</v>
      </c>
      <c r="AK386" s="386">
        <f>HLOOKUP(AK225,'2. LRAMVA Threshold'!$B$42:$Q$53,8,FALSE)</f>
        <v>32005</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23">
        <f>HLOOKUP(AE$35,'3.  Distribution Rates'!$C$122:$P$135,8,FALSE)</f>
        <v>1.0699999999999999E-2</v>
      </c>
      <c r="AF388" s="823">
        <f>HLOOKUP(AF$35,'3.  Distribution Rates'!$C$122:$P$135,8,FALSE)</f>
        <v>1.3899999999999999E-2</v>
      </c>
      <c r="AG388" s="336">
        <f>HLOOKUP(AG$35,'3.  Distribution Rates'!$C$122:$P$135,8,FALSE)</f>
        <v>2.5840000000000001</v>
      </c>
      <c r="AH388" s="336">
        <f>HLOOKUP(AH$35,'3.  Distribution Rates'!$C$122:$P$135,8,FALSE)</f>
        <v>2.2951000000000001</v>
      </c>
      <c r="AI388" s="336">
        <f>HLOOKUP(AI$35,'3.  Distribution Rates'!$C$122:$P$135,8,FALSE)</f>
        <v>5.5509000000000004</v>
      </c>
      <c r="AJ388" s="336">
        <f>HLOOKUP(AJ$35,'3.  Distribution Rates'!$C$122:$P$135,8,FALSE)</f>
        <v>6.9603999999999999</v>
      </c>
      <c r="AK388" s="336">
        <f>HLOOKUP(AK$35,'3.  Distribution Rates'!$C$122:$P$135,8,FALSE)</f>
        <v>1.0200000000000001E-2</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0</v>
      </c>
      <c r="AF389" s="372">
        <f>'4.  2011-2014 LRAM'!AN139*AF388</f>
        <v>0</v>
      </c>
      <c r="AG389" s="372">
        <f>'4.  2011-2014 LRAM'!AO139*AG388</f>
        <v>0</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0</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0</v>
      </c>
      <c r="AF390" s="372">
        <f>'4.  2011-2014 LRAM'!AN278*AF388</f>
        <v>0</v>
      </c>
      <c r="AG390" s="372">
        <f>'4.  2011-2014 LRAM'!AO278*AG388</f>
        <v>0</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0</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0</v>
      </c>
      <c r="AF391" s="372">
        <f>'4.  2011-2014 LRAM'!AN414*AF388</f>
        <v>0</v>
      </c>
      <c r="AG391" s="372">
        <f>'4.  2011-2014 LRAM'!AO414*AG388</f>
        <v>0</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0</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LRAM'!AM551*AE388</f>
        <v>0</v>
      </c>
      <c r="AF392" s="372">
        <f>'4.  2011-2014 LRAM'!AN551*AF388</f>
        <v>0</v>
      </c>
      <c r="AG392" s="372">
        <f>'4.  2011-2014 LRAM'!AO551*AG388</f>
        <v>0</v>
      </c>
      <c r="AH392" s="372">
        <f>'4.  2011-2014 LRAM'!AP551*AH388</f>
        <v>0</v>
      </c>
      <c r="AI392" s="372">
        <f>'4.  2011-2014 LRAM'!AQ551*AI388</f>
        <v>0</v>
      </c>
      <c r="AJ392" s="372">
        <f>'4.  2011-2014 LRAM'!AR551*AJ388</f>
        <v>0</v>
      </c>
      <c r="AK392" s="372">
        <f>'4.  2011-2014 LRAM'!AS551*AK388</f>
        <v>0</v>
      </c>
      <c r="AL392" s="372">
        <f>'4.  2011-2014 LRAM'!AT551*AL388</f>
        <v>0</v>
      </c>
      <c r="AM392" s="372">
        <f>'4.  2011-2014 LRAM'!AU551*AM388</f>
        <v>0</v>
      </c>
      <c r="AN392" s="372">
        <f>'4.  2011-2014 LRAM'!AV551*AN388</f>
        <v>0</v>
      </c>
      <c r="AO392" s="372">
        <f>'4.  2011-2014 LRAM'!AW551*AO388</f>
        <v>0</v>
      </c>
      <c r="AP392" s="372">
        <f>'4.  2011-2014 LRAM'!AX551*AP388</f>
        <v>0</v>
      </c>
      <c r="AQ392" s="372">
        <f>'4.  2011-2014 LRAM'!AY551*AQ388</f>
        <v>0</v>
      </c>
      <c r="AR392" s="372">
        <f>'4.  2011-2014 LRAM'!AZ551*AR388</f>
        <v>0</v>
      </c>
      <c r="AS392" s="613">
        <f t="shared" ref="AS392:AS394" si="1139">SUM(AE392:AR392)</f>
        <v>0</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61336.926099999997</v>
      </c>
      <c r="AF393" s="372">
        <f t="shared" ref="AF393:AR393" si="1140">AF208*AF388</f>
        <v>10381.411823999999</v>
      </c>
      <c r="AG393" s="372">
        <f t="shared" si="1140"/>
        <v>0</v>
      </c>
      <c r="AH393" s="372">
        <f t="shared" si="1140"/>
        <v>44297.541492000004</v>
      </c>
      <c r="AI393" s="372">
        <f t="shared" si="1140"/>
        <v>0</v>
      </c>
      <c r="AJ393" s="372">
        <f t="shared" si="1140"/>
        <v>16784.308559999998</v>
      </c>
      <c r="AK393" s="372">
        <f t="shared" si="1140"/>
        <v>0</v>
      </c>
      <c r="AL393" s="372">
        <f t="shared" si="1140"/>
        <v>0</v>
      </c>
      <c r="AM393" s="372">
        <f t="shared" si="1140"/>
        <v>0</v>
      </c>
      <c r="AN393" s="372">
        <f t="shared" si="1140"/>
        <v>0</v>
      </c>
      <c r="AO393" s="372">
        <f t="shared" si="1140"/>
        <v>0</v>
      </c>
      <c r="AP393" s="372">
        <f t="shared" si="1140"/>
        <v>0</v>
      </c>
      <c r="AQ393" s="372">
        <f t="shared" si="1140"/>
        <v>0</v>
      </c>
      <c r="AR393" s="372">
        <f t="shared" si="1140"/>
        <v>0</v>
      </c>
      <c r="AS393" s="613">
        <f t="shared" si="1139"/>
        <v>132800.18797599999</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54239.316499999994</v>
      </c>
      <c r="AF394" s="372">
        <f t="shared" ref="AF394:AR394" si="1141">AF385*AF388</f>
        <v>21753.762153999996</v>
      </c>
      <c r="AG394" s="372">
        <f t="shared" si="1141"/>
        <v>3055.8384000000005</v>
      </c>
      <c r="AH394" s="372">
        <f t="shared" si="1141"/>
        <v>42502.406076000007</v>
      </c>
      <c r="AI394" s="372">
        <f t="shared" si="1141"/>
        <v>0</v>
      </c>
      <c r="AJ394" s="372">
        <f t="shared" si="1141"/>
        <v>2234.2883999999999</v>
      </c>
      <c r="AK394" s="372">
        <f t="shared" si="1141"/>
        <v>0</v>
      </c>
      <c r="AL394" s="372">
        <f t="shared" si="1141"/>
        <v>0</v>
      </c>
      <c r="AM394" s="372">
        <f t="shared" si="1141"/>
        <v>0</v>
      </c>
      <c r="AN394" s="372">
        <f t="shared" si="1141"/>
        <v>0</v>
      </c>
      <c r="AO394" s="372">
        <f t="shared" si="1141"/>
        <v>0</v>
      </c>
      <c r="AP394" s="372">
        <f t="shared" si="1141"/>
        <v>0</v>
      </c>
      <c r="AQ394" s="372">
        <f t="shared" si="1141"/>
        <v>0</v>
      </c>
      <c r="AR394" s="372">
        <f t="shared" si="1141"/>
        <v>0</v>
      </c>
      <c r="AS394" s="613">
        <f t="shared" si="1139"/>
        <v>123785.61153000001</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115576.2426</v>
      </c>
      <c r="AF395" s="341">
        <f t="shared" ref="AF395:AK395" si="1142">SUM(AF389:AF394)</f>
        <v>32135.173977999995</v>
      </c>
      <c r="AG395" s="341">
        <f t="shared" si="1142"/>
        <v>3055.8384000000005</v>
      </c>
      <c r="AH395" s="341">
        <f t="shared" si="1142"/>
        <v>86799.947568000003</v>
      </c>
      <c r="AI395" s="341">
        <f t="shared" si="1142"/>
        <v>0</v>
      </c>
      <c r="AJ395" s="341">
        <f>SUM(AJ389:AJ394)</f>
        <v>19018.596959999999</v>
      </c>
      <c r="AK395" s="341">
        <f t="shared" si="1142"/>
        <v>0</v>
      </c>
      <c r="AL395" s="341">
        <f>SUM(AL389:AL394)</f>
        <v>0</v>
      </c>
      <c r="AM395" s="341">
        <f t="shared" ref="AM395:AR395" si="1143">SUM(AM389:AM394)</f>
        <v>0</v>
      </c>
      <c r="AN395" s="341">
        <f t="shared" si="1143"/>
        <v>0</v>
      </c>
      <c r="AO395" s="341">
        <f t="shared" si="1143"/>
        <v>0</v>
      </c>
      <c r="AP395" s="341">
        <f t="shared" si="1143"/>
        <v>0</v>
      </c>
      <c r="AQ395" s="341">
        <f t="shared" si="1143"/>
        <v>0</v>
      </c>
      <c r="AR395" s="341">
        <f t="shared" si="1143"/>
        <v>0</v>
      </c>
      <c r="AS395" s="401">
        <f>SUM(AS389:AS394)</f>
        <v>256585.79950600001</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57453.767699999997</v>
      </c>
      <c r="AF396" s="342">
        <f t="shared" ref="AF396:AK396" si="1144">AF386*AF388</f>
        <v>28869.340899999999</v>
      </c>
      <c r="AG396" s="342">
        <f t="shared" si="1144"/>
        <v>32002.84</v>
      </c>
      <c r="AH396" s="342">
        <f t="shared" si="1144"/>
        <v>20637.539200000003</v>
      </c>
      <c r="AI396" s="342">
        <f t="shared" si="1144"/>
        <v>27.7545</v>
      </c>
      <c r="AJ396" s="342">
        <f t="shared" si="1144"/>
        <v>3466.2791999999999</v>
      </c>
      <c r="AK396" s="342">
        <f t="shared" si="1144"/>
        <v>326.45100000000002</v>
      </c>
      <c r="AL396" s="342">
        <f>AL386*AL388</f>
        <v>0</v>
      </c>
      <c r="AM396" s="342">
        <f t="shared" ref="AM396:AR396" si="1145">AM386*AM388</f>
        <v>0</v>
      </c>
      <c r="AN396" s="342">
        <f t="shared" si="1145"/>
        <v>0</v>
      </c>
      <c r="AO396" s="342">
        <f t="shared" si="1145"/>
        <v>0</v>
      </c>
      <c r="AP396" s="342">
        <f t="shared" si="1145"/>
        <v>0</v>
      </c>
      <c r="AQ396" s="342">
        <f t="shared" si="1145"/>
        <v>0</v>
      </c>
      <c r="AR396" s="342">
        <f t="shared" si="1145"/>
        <v>0</v>
      </c>
      <c r="AS396" s="401">
        <f>SUM(AE396:AR396)</f>
        <v>142783.9725</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113801.82700600001</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5068832</v>
      </c>
      <c r="AF399" s="286">
        <f>SUMPRODUCT($E$228:$E$383,AF228:AF383)</f>
        <v>1565018.8599999999</v>
      </c>
      <c r="AG399" s="286">
        <f>IF(AG226="kw",SUMPRODUCT($Q$228:$Q$383,$S$228:$S$383,AG228:AG383),SUMPRODUCT($E$228:$E$383,AG228:AG383))</f>
        <v>1177.2</v>
      </c>
      <c r="AH399" s="286">
        <f t="shared" ref="AH399:AR399" si="1146">IF(AH226="kw",SUMPRODUCT($Q$228:$Q$383,$S$228:$S$383,AH228:AH383),SUMPRODUCT($E$228:$E$383,AH228:AH383))</f>
        <v>18516.72</v>
      </c>
      <c r="AI399" s="286">
        <f t="shared" si="1146"/>
        <v>0</v>
      </c>
      <c r="AJ399" s="286">
        <f t="shared" si="1146"/>
        <v>321</v>
      </c>
      <c r="AK399" s="286">
        <f t="shared" si="1146"/>
        <v>0</v>
      </c>
      <c r="AL399" s="286">
        <f t="shared" si="1146"/>
        <v>0</v>
      </c>
      <c r="AM399" s="286">
        <f t="shared" si="1146"/>
        <v>0</v>
      </c>
      <c r="AN399" s="286">
        <f t="shared" si="1146"/>
        <v>0</v>
      </c>
      <c r="AO399" s="286">
        <f t="shared" si="1146"/>
        <v>0</v>
      </c>
      <c r="AP399" s="286">
        <f t="shared" si="1146"/>
        <v>0</v>
      </c>
      <c r="AQ399" s="286">
        <f t="shared" si="1146"/>
        <v>0</v>
      </c>
      <c r="AR399" s="286">
        <f t="shared" si="1146"/>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5068569</v>
      </c>
      <c r="AF400" s="286">
        <f>SUMPRODUCT($F$228:$F$383,AF228:AF383)</f>
        <v>1566079.58</v>
      </c>
      <c r="AG400" s="286">
        <f t="shared" ref="AG400" si="1147">IF(AG226="kw",SUMPRODUCT($Q$228:$Q$383,$T$228:$T$383,AG228:AG383),SUMPRODUCT($F$228:$F$383,AG228:AG383))</f>
        <v>1188</v>
      </c>
      <c r="AH400" s="286">
        <f t="shared" ref="AH400:AR400" si="1148">IF(AH226="kw",SUMPRODUCT($Q$228:$Q$383,$T$228:$T$383,AH228:AH383),SUMPRODUCT($F$228:$F$383,AH228:AH383))</f>
        <v>18520.8</v>
      </c>
      <c r="AI400" s="286">
        <f t="shared" si="1148"/>
        <v>0</v>
      </c>
      <c r="AJ400" s="286">
        <f t="shared" si="1148"/>
        <v>321</v>
      </c>
      <c r="AK400" s="286">
        <f t="shared" si="1148"/>
        <v>0</v>
      </c>
      <c r="AL400" s="286">
        <f t="shared" si="1148"/>
        <v>0</v>
      </c>
      <c r="AM400" s="286">
        <f t="shared" si="1148"/>
        <v>0</v>
      </c>
      <c r="AN400" s="286">
        <f t="shared" si="1148"/>
        <v>0</v>
      </c>
      <c r="AO400" s="286">
        <f t="shared" si="1148"/>
        <v>0</v>
      </c>
      <c r="AP400" s="286">
        <f t="shared" si="1148"/>
        <v>0</v>
      </c>
      <c r="AQ400" s="286">
        <f t="shared" si="1148"/>
        <v>0</v>
      </c>
      <c r="AR400" s="286">
        <f t="shared" si="1148"/>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5068569</v>
      </c>
      <c r="AF401" s="286">
        <f>SUMPRODUCT($G$228:$G$383,AF228:AF383)</f>
        <v>1526323.58</v>
      </c>
      <c r="AG401" s="286">
        <f t="shared" ref="AG401" si="1149">IF(AG226="kw",SUMPRODUCT($Q$228:$Q$383,$U$228:$U$383,AG228:AG383),SUMPRODUCT($G$228:$G$383,AG228:AG383))</f>
        <v>1188</v>
      </c>
      <c r="AH401" s="286">
        <f t="shared" ref="AH401:AR401" si="1150">IF(AH226="kw",SUMPRODUCT($Q$228:$Q$383,$U$228:$U$383,AH228:AH383),SUMPRODUCT($G$228:$G$383,AH228:AH383))</f>
        <v>18520.8</v>
      </c>
      <c r="AI401" s="286">
        <f t="shared" si="1150"/>
        <v>0</v>
      </c>
      <c r="AJ401" s="286">
        <f t="shared" si="1150"/>
        <v>321</v>
      </c>
      <c r="AK401" s="286">
        <f t="shared" si="1150"/>
        <v>0</v>
      </c>
      <c r="AL401" s="286">
        <f t="shared" si="1150"/>
        <v>0</v>
      </c>
      <c r="AM401" s="286">
        <f t="shared" si="1150"/>
        <v>0</v>
      </c>
      <c r="AN401" s="286">
        <f t="shared" si="1150"/>
        <v>0</v>
      </c>
      <c r="AO401" s="286">
        <f t="shared" si="1150"/>
        <v>0</v>
      </c>
      <c r="AP401" s="286">
        <f t="shared" si="1150"/>
        <v>0</v>
      </c>
      <c r="AQ401" s="286">
        <f t="shared" si="1150"/>
        <v>0</v>
      </c>
      <c r="AR401" s="286">
        <f t="shared" si="1150"/>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5068569</v>
      </c>
      <c r="AF402" s="286">
        <f>SUMPRODUCT($H$228:$H$383,AF228:AF383)</f>
        <v>1510133.58</v>
      </c>
      <c r="AG402" s="286">
        <f>IF(AG226="kw",SUMPRODUCT($Q$228:$Q$383,$V$228:$V$383,AG228:AG383),SUMPRODUCT($H$228:$H$383,AG228:AG383))</f>
        <v>1188</v>
      </c>
      <c r="AH402" s="286">
        <f t="shared" ref="AH402:AR402" si="1151">IF(AH226="kw",SUMPRODUCT($Q$228:$Q$383,$V$228:$V$383,AH228:AH383),SUMPRODUCT($H$228:$H$383,AH228:AH383))</f>
        <v>18520.8</v>
      </c>
      <c r="AI402" s="286">
        <f t="shared" si="1151"/>
        <v>0</v>
      </c>
      <c r="AJ402" s="286">
        <f t="shared" si="1151"/>
        <v>321</v>
      </c>
      <c r="AK402" s="286">
        <f t="shared" si="1151"/>
        <v>0</v>
      </c>
      <c r="AL402" s="286">
        <f t="shared" si="1151"/>
        <v>0</v>
      </c>
      <c r="AM402" s="286">
        <f t="shared" si="1151"/>
        <v>0</v>
      </c>
      <c r="AN402" s="286">
        <f t="shared" si="1151"/>
        <v>0</v>
      </c>
      <c r="AO402" s="286">
        <f t="shared" si="1151"/>
        <v>0</v>
      </c>
      <c r="AP402" s="286">
        <f t="shared" si="1151"/>
        <v>0</v>
      </c>
      <c r="AQ402" s="286">
        <f t="shared" si="1151"/>
        <v>0</v>
      </c>
      <c r="AR402" s="286">
        <f t="shared" si="1151"/>
        <v>0</v>
      </c>
      <c r="AS402" s="332"/>
    </row>
    <row r="403" spans="1:45" ht="15">
      <c r="B403" s="433" t="s">
        <v>832</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5068569</v>
      </c>
      <c r="AF403" s="286">
        <f>SUMPRODUCT($I$228:$I$383,AF228:AF383)</f>
        <v>1336953.1200000001</v>
      </c>
      <c r="AG403" s="286">
        <f>IF(AG226="kw",SUMPRODUCT($Q$228:$Q$383,$W$228:$W$383,AG228:AG383),SUMPRODUCT($I$228:$I$383,AG228:AG383))</f>
        <v>1107</v>
      </c>
      <c r="AH403" s="286">
        <f t="shared" ref="AH403:AR403" si="1152">IF(AH226="kw",SUMPRODUCT($Q$228:$Q$383,$W$228:$W$383,AH228:AH383),SUMPRODUCT($I$228:$I$383,AH228:AH383))</f>
        <v>18490.2</v>
      </c>
      <c r="AI403" s="286">
        <f t="shared" si="1152"/>
        <v>0</v>
      </c>
      <c r="AJ403" s="286">
        <f t="shared" si="1152"/>
        <v>321</v>
      </c>
      <c r="AK403" s="286">
        <f t="shared" si="1152"/>
        <v>0</v>
      </c>
      <c r="AL403" s="286">
        <f t="shared" si="1152"/>
        <v>0</v>
      </c>
      <c r="AM403" s="286">
        <f t="shared" si="1152"/>
        <v>0</v>
      </c>
      <c r="AN403" s="286">
        <f t="shared" si="1152"/>
        <v>0</v>
      </c>
      <c r="AO403" s="286">
        <f t="shared" si="1152"/>
        <v>0</v>
      </c>
      <c r="AP403" s="286">
        <f t="shared" si="1152"/>
        <v>0</v>
      </c>
      <c r="AQ403" s="286">
        <f t="shared" si="1152"/>
        <v>0</v>
      </c>
      <c r="AR403" s="286">
        <f t="shared" si="1152"/>
        <v>0</v>
      </c>
      <c r="AS403" s="332"/>
    </row>
    <row r="404" spans="1:45" ht="15">
      <c r="B404" s="433" t="s">
        <v>842</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5068454</v>
      </c>
      <c r="AF404" s="286">
        <f>SUMPRODUCT($J$228:$J$383,AF228:AF383)</f>
        <v>1308878.1200000001</v>
      </c>
      <c r="AG404" s="286">
        <f>IF(AG226="kw",SUMPRODUCT($Q$228:$Q$383,$X$228:$X$383,AG228:AG383),SUMPRODUCT($J$228:$J$383,AG228:AG383))</f>
        <v>1107</v>
      </c>
      <c r="AH404" s="286">
        <f t="shared" ref="AH404:AR404" si="1153">IF(AH226="kw",SUMPRODUCT($Q$228:$Q$383,$X$228:$X$383,AH228:AH383),SUMPRODUCT($J$228:$J$383,AH228:AH383))</f>
        <v>18490.2</v>
      </c>
      <c r="AI404" s="286">
        <f t="shared" si="1153"/>
        <v>0</v>
      </c>
      <c r="AJ404" s="286">
        <f t="shared" si="1153"/>
        <v>321</v>
      </c>
      <c r="AK404" s="286">
        <f t="shared" si="1153"/>
        <v>0</v>
      </c>
      <c r="AL404" s="286">
        <f t="shared" si="1153"/>
        <v>0</v>
      </c>
      <c r="AM404" s="286">
        <f t="shared" si="1153"/>
        <v>0</v>
      </c>
      <c r="AN404" s="286">
        <f t="shared" si="1153"/>
        <v>0</v>
      </c>
      <c r="AO404" s="286">
        <f t="shared" si="1153"/>
        <v>0</v>
      </c>
      <c r="AP404" s="286">
        <f t="shared" si="1153"/>
        <v>0</v>
      </c>
      <c r="AQ404" s="286">
        <f t="shared" si="1153"/>
        <v>0</v>
      </c>
      <c r="AR404" s="286">
        <f t="shared" si="1153"/>
        <v>0</v>
      </c>
      <c r="AS404" s="332"/>
    </row>
    <row r="405" spans="1:45" ht="15">
      <c r="B405" s="433" t="s">
        <v>843</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5067838</v>
      </c>
      <c r="AF405" s="286">
        <f>SUMPRODUCT($K$228:$K$383,AF228:AF383)</f>
        <v>1278822.1200000001</v>
      </c>
      <c r="AG405" s="286">
        <f>IF(AG226="kw",SUMPRODUCT($Q$228:$Q$383,$Y$228:$Y$383,AG228:AG383),SUMPRODUCT($K$228:$K$383,AG228:AG383))</f>
        <v>1107</v>
      </c>
      <c r="AH405" s="286">
        <f t="shared" ref="AH405:AR405" si="1154">IF(AH226="kw",SUMPRODUCT($Q$228:$Q$383,$Y$228:$Y$383,AH228:AH383),SUMPRODUCT($K$228:$K$383,AH228:AH383))</f>
        <v>18490.2</v>
      </c>
      <c r="AI405" s="286">
        <f t="shared" si="1154"/>
        <v>0</v>
      </c>
      <c r="AJ405" s="286">
        <f t="shared" si="1154"/>
        <v>321</v>
      </c>
      <c r="AK405" s="286">
        <f t="shared" si="1154"/>
        <v>0</v>
      </c>
      <c r="AL405" s="286">
        <f t="shared" si="1154"/>
        <v>0</v>
      </c>
      <c r="AM405" s="286">
        <f t="shared" si="1154"/>
        <v>0</v>
      </c>
      <c r="AN405" s="286">
        <f t="shared" si="1154"/>
        <v>0</v>
      </c>
      <c r="AO405" s="286">
        <f t="shared" si="1154"/>
        <v>0</v>
      </c>
      <c r="AP405" s="286">
        <f t="shared" si="1154"/>
        <v>0</v>
      </c>
      <c r="AQ405" s="286">
        <f t="shared" si="1154"/>
        <v>0</v>
      </c>
      <c r="AR405" s="286">
        <f t="shared" si="1154"/>
        <v>0</v>
      </c>
      <c r="AS405" s="332"/>
    </row>
    <row r="406" spans="1:45" ht="15">
      <c r="B406" s="433" t="s">
        <v>844</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5065024</v>
      </c>
      <c r="AF406" s="286">
        <f>SUMPRODUCT($L$228:$L$383,AF228:AF383)</f>
        <v>1257126.8600000001</v>
      </c>
      <c r="AG406" s="286">
        <f>IF(AG226="kw",SUMPRODUCT($Q$228:$Q$383,$Z$228:$Z$383,AG228:AG383),SUMPRODUCT($L$228:$L$383,AG228:AG383))</f>
        <v>1107</v>
      </c>
      <c r="AH406" s="286">
        <f t="shared" ref="AH406:AR406" si="1155">IF(AH226="kw",SUMPRODUCT($Q$228:$Q$383,$Z$228:$Z$383,AH228:AH383),SUMPRODUCT($L$228:$L$383,AH228:AH383))</f>
        <v>18490.2</v>
      </c>
      <c r="AI406" s="286">
        <f t="shared" si="1155"/>
        <v>0</v>
      </c>
      <c r="AJ406" s="286">
        <f t="shared" si="1155"/>
        <v>321</v>
      </c>
      <c r="AK406" s="286">
        <f t="shared" si="1155"/>
        <v>0</v>
      </c>
      <c r="AL406" s="286">
        <f t="shared" si="1155"/>
        <v>0</v>
      </c>
      <c r="AM406" s="286">
        <f t="shared" si="1155"/>
        <v>0</v>
      </c>
      <c r="AN406" s="286">
        <f t="shared" si="1155"/>
        <v>0</v>
      </c>
      <c r="AO406" s="286">
        <f t="shared" si="1155"/>
        <v>0</v>
      </c>
      <c r="AP406" s="286">
        <f t="shared" si="1155"/>
        <v>0</v>
      </c>
      <c r="AQ406" s="286">
        <f t="shared" si="1155"/>
        <v>0</v>
      </c>
      <c r="AR406" s="286">
        <f t="shared" si="1155"/>
        <v>0</v>
      </c>
      <c r="AS406" s="332"/>
    </row>
    <row r="407" spans="1:45" ht="15">
      <c r="B407" s="433" t="s">
        <v>845</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5041044</v>
      </c>
      <c r="AF407" s="286">
        <f>SUMPRODUCT($M$228:$M$383,AF228:AF383)</f>
        <v>1246865.8600000001</v>
      </c>
      <c r="AG407" s="286">
        <f>IF(AG226="kw",SUMPRODUCT($Q$228:$Q$383,$AA$228:$AA$383,AG228:AG383),SUMPRODUCT($M$228:$M$383,AG228:AG383))</f>
        <v>1107</v>
      </c>
      <c r="AH407" s="286">
        <f t="shared" ref="AH407:AR407" si="1156">IF(AH226="kw",SUMPRODUCT($Q$228:$Q$383,$AA$228:$AA$383,AH228:AH383),SUMPRODUCT($M$228:$M$383,AH228:AH383))</f>
        <v>18490.2</v>
      </c>
      <c r="AI407" s="286">
        <f t="shared" si="1156"/>
        <v>0</v>
      </c>
      <c r="AJ407" s="286">
        <f t="shared" si="1156"/>
        <v>321</v>
      </c>
      <c r="AK407" s="286">
        <f t="shared" si="1156"/>
        <v>0</v>
      </c>
      <c r="AL407" s="286">
        <f t="shared" si="1156"/>
        <v>0</v>
      </c>
      <c r="AM407" s="286">
        <f t="shared" si="1156"/>
        <v>0</v>
      </c>
      <c r="AN407" s="286">
        <f t="shared" si="1156"/>
        <v>0</v>
      </c>
      <c r="AO407" s="286">
        <f t="shared" si="1156"/>
        <v>0</v>
      </c>
      <c r="AP407" s="286">
        <f t="shared" si="1156"/>
        <v>0</v>
      </c>
      <c r="AQ407" s="286">
        <f t="shared" si="1156"/>
        <v>0</v>
      </c>
      <c r="AR407" s="286">
        <f t="shared" si="1156"/>
        <v>0</v>
      </c>
      <c r="AS407" s="332"/>
    </row>
    <row r="408" spans="1:45" ht="15">
      <c r="B408" s="433" t="s">
        <v>846</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4986212</v>
      </c>
      <c r="AF408" s="286">
        <f>SUMPRODUCT($N$228:$N$383,AF228:AF383)</f>
        <v>1169921.04</v>
      </c>
      <c r="AG408" s="286">
        <f>IF(AG226="kw",SUMPRODUCT($Q$228:$Q$383,$AB$228:$AB$383,AG228:AG383),SUMPRODUCT($N$228:$N$383,AG228:AG383))</f>
        <v>1031.4000000000001</v>
      </c>
      <c r="AH408" s="286">
        <f t="shared" ref="AH408:AR408" si="1157">IF(AH226="kw",SUMPRODUCT($Q$228:$Q$383,$AB$228:$AB$383,AH228:AH383),SUMPRODUCT($N$228:$N$383,AH228:AH383))</f>
        <v>18461.64</v>
      </c>
      <c r="AI408" s="286">
        <f t="shared" si="1157"/>
        <v>0</v>
      </c>
      <c r="AJ408" s="286">
        <f t="shared" si="1157"/>
        <v>321</v>
      </c>
      <c r="AK408" s="286">
        <f t="shared" si="1157"/>
        <v>0</v>
      </c>
      <c r="AL408" s="286">
        <f t="shared" si="1157"/>
        <v>0</v>
      </c>
      <c r="AM408" s="286">
        <f t="shared" si="1157"/>
        <v>0</v>
      </c>
      <c r="AN408" s="286">
        <f t="shared" si="1157"/>
        <v>0</v>
      </c>
      <c r="AO408" s="286">
        <f t="shared" si="1157"/>
        <v>0</v>
      </c>
      <c r="AP408" s="286">
        <f t="shared" si="1157"/>
        <v>0</v>
      </c>
      <c r="AQ408" s="286">
        <f t="shared" si="1157"/>
        <v>0</v>
      </c>
      <c r="AR408" s="286">
        <f t="shared" si="1157"/>
        <v>0</v>
      </c>
      <c r="AS408" s="332"/>
    </row>
    <row r="409" spans="1:45" ht="15">
      <c r="B409" s="434" t="s">
        <v>847</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4984038</v>
      </c>
      <c r="AF409" s="321">
        <f>SUMPRODUCT($O$228:$O$383,AF228:AF383)</f>
        <v>1029654.18</v>
      </c>
      <c r="AG409" s="321">
        <f>IF(AG226="kw",SUMPRODUCT($Q$228:$Q$383,$AC$228:$AC$383,AG228:AG383),SUMPRODUCT($O$228:$O$383,AG228:AG383))</f>
        <v>702</v>
      </c>
      <c r="AH409" s="321">
        <f t="shared" ref="AH409:AR409" si="1158">IF(AH226="kw",SUMPRODUCT($Q$228:$Q$383,$AC$228:$AC$383,AH228:AH383),SUMPRODUCT($O$228:$O$383,AH228:AH383))</f>
        <v>18337.2</v>
      </c>
      <c r="AI409" s="321">
        <f t="shared" si="1158"/>
        <v>0</v>
      </c>
      <c r="AJ409" s="321">
        <f t="shared" si="1158"/>
        <v>321</v>
      </c>
      <c r="AK409" s="321">
        <f t="shared" si="1158"/>
        <v>0</v>
      </c>
      <c r="AL409" s="321">
        <f t="shared" si="1158"/>
        <v>0</v>
      </c>
      <c r="AM409" s="321">
        <f t="shared" si="1158"/>
        <v>0</v>
      </c>
      <c r="AN409" s="321">
        <f t="shared" si="1158"/>
        <v>0</v>
      </c>
      <c r="AO409" s="321">
        <f t="shared" si="1158"/>
        <v>0</v>
      </c>
      <c r="AP409" s="321">
        <f t="shared" si="1158"/>
        <v>0</v>
      </c>
      <c r="AQ409" s="321">
        <f t="shared" si="1158"/>
        <v>0</v>
      </c>
      <c r="AR409" s="321">
        <f t="shared" si="1158"/>
        <v>0</v>
      </c>
      <c r="AS409" s="380"/>
    </row>
    <row r="410" spans="1:45" ht="21" customHeight="1">
      <c r="B410" s="362" t="s">
        <v>582</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946" t="s">
        <v>211</v>
      </c>
      <c r="C414" s="948" t="s">
        <v>33</v>
      </c>
      <c r="D414" s="279" t="s">
        <v>420</v>
      </c>
      <c r="E414" s="957" t="s">
        <v>209</v>
      </c>
      <c r="F414" s="958"/>
      <c r="G414" s="958"/>
      <c r="H414" s="958"/>
      <c r="I414" s="958"/>
      <c r="J414" s="958"/>
      <c r="K414" s="958"/>
      <c r="L414" s="958"/>
      <c r="M414" s="958"/>
      <c r="N414" s="958"/>
      <c r="O414" s="958"/>
      <c r="P414" s="959"/>
      <c r="Q414" s="955" t="s">
        <v>213</v>
      </c>
      <c r="R414" s="279" t="s">
        <v>421</v>
      </c>
      <c r="S414" s="952" t="s">
        <v>212</v>
      </c>
      <c r="T414" s="953"/>
      <c r="U414" s="953"/>
      <c r="V414" s="953"/>
      <c r="W414" s="953"/>
      <c r="X414" s="953"/>
      <c r="Y414" s="953"/>
      <c r="Z414" s="953"/>
      <c r="AA414" s="953"/>
      <c r="AB414" s="953"/>
      <c r="AC414" s="953"/>
      <c r="AD414" s="960"/>
      <c r="AE414" s="952" t="s">
        <v>242</v>
      </c>
      <c r="AF414" s="953"/>
      <c r="AG414" s="953"/>
      <c r="AH414" s="953"/>
      <c r="AI414" s="953"/>
      <c r="AJ414" s="953"/>
      <c r="AK414" s="953"/>
      <c r="AL414" s="953"/>
      <c r="AM414" s="953"/>
      <c r="AN414" s="953"/>
      <c r="AO414" s="953"/>
      <c r="AP414" s="953"/>
      <c r="AQ414" s="953"/>
      <c r="AR414" s="953"/>
      <c r="AS414" s="954"/>
    </row>
    <row r="415" spans="1:45" ht="61.5" customHeight="1">
      <c r="B415" s="947"/>
      <c r="C415" s="949"/>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956"/>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Residential</v>
      </c>
      <c r="AF415" s="280" t="str">
        <f>'1.  LRAMVA Summary'!$E$53</f>
        <v>GS&lt;50 kW</v>
      </c>
      <c r="AG415" s="280" t="str">
        <f>'1.  LRAMVA Summary'!$F$53</f>
        <v>GS50-999 kW</v>
      </c>
      <c r="AH415" s="280" t="str">
        <f>'1.  LRAMVA Summary'!$G$53</f>
        <v>General Service 1,000 - 4,999kW</v>
      </c>
      <c r="AI415" s="280" t="str">
        <f>'1.  LRAMVA Summary'!$H$53</f>
        <v>Sentinel</v>
      </c>
      <c r="AJ415" s="280" t="str">
        <f>'1.  LRAMVA Summary'!$I$53</f>
        <v>Street Lighting</v>
      </c>
      <c r="AK415" s="280" t="str">
        <f>'1.  LRAMVA Summary'!$J$53</f>
        <v>Unmetered Scatter Load</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v>
      </c>
      <c r="AI416" s="286" t="str">
        <f>'1.  LRAMVA Summary'!$H$54</f>
        <v>kW</v>
      </c>
      <c r="AJ416" s="286" t="str">
        <f>'1.  LRAMVA Summary'!$I$54</f>
        <v>kW</v>
      </c>
      <c r="AK416" s="286" t="str">
        <f>'1.  LRAMVA Summary'!$J$54</f>
        <v>kWh</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9">AF418</f>
        <v>0</v>
      </c>
      <c r="AG419" s="405">
        <f t="shared" ref="AG419" si="1160">AG418</f>
        <v>0</v>
      </c>
      <c r="AH419" s="405">
        <f t="shared" ref="AH419" si="1161">AH418</f>
        <v>0</v>
      </c>
      <c r="AI419" s="405">
        <f t="shared" ref="AI419" si="1162">AI418</f>
        <v>0</v>
      </c>
      <c r="AJ419" s="405">
        <f t="shared" ref="AJ419" si="1163">AJ418</f>
        <v>0</v>
      </c>
      <c r="AK419" s="405">
        <f t="shared" ref="AK419" si="1164">AK418</f>
        <v>0</v>
      </c>
      <c r="AL419" s="405">
        <f t="shared" ref="AL419" si="1165">AL418</f>
        <v>0</v>
      </c>
      <c r="AM419" s="405">
        <f t="shared" ref="AM419" si="1166">AM418</f>
        <v>0</v>
      </c>
      <c r="AN419" s="405">
        <f t="shared" ref="AN419" si="1167">AN418</f>
        <v>0</v>
      </c>
      <c r="AO419" s="405">
        <f t="shared" ref="AO419" si="1168">AO418</f>
        <v>0</v>
      </c>
      <c r="AP419" s="405">
        <f t="shared" ref="AP419" si="1169">AP418</f>
        <v>0</v>
      </c>
      <c r="AQ419" s="405">
        <f t="shared" ref="AQ419" si="1170">AQ418</f>
        <v>0</v>
      </c>
      <c r="AR419" s="405">
        <f t="shared" ref="AR419" si="1171">AR418</f>
        <v>0</v>
      </c>
      <c r="AS419" s="292"/>
    </row>
    <row r="420" spans="1:45" ht="15.6" outlineLevel="1">
      <c r="A420" s="519"/>
      <c r="B420" s="512"/>
      <c r="C420" s="294"/>
      <c r="D420" s="294"/>
      <c r="E420" s="294"/>
      <c r="F420" s="294"/>
      <c r="G420" s="294"/>
      <c r="H420" s="294"/>
      <c r="I420" s="294"/>
      <c r="J420" s="746"/>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72">AF421</f>
        <v>0</v>
      </c>
      <c r="AG422" s="405">
        <f t="shared" ref="AG422" si="1173">AG421</f>
        <v>0</v>
      </c>
      <c r="AH422" s="405">
        <f t="shared" ref="AH422" si="1174">AH421</f>
        <v>0</v>
      </c>
      <c r="AI422" s="405">
        <f t="shared" ref="AI422" si="1175">AI421</f>
        <v>0</v>
      </c>
      <c r="AJ422" s="405">
        <f t="shared" ref="AJ422" si="1176">AJ421</f>
        <v>0</v>
      </c>
      <c r="AK422" s="405">
        <f t="shared" ref="AK422" si="1177">AK421</f>
        <v>0</v>
      </c>
      <c r="AL422" s="405">
        <f t="shared" ref="AL422" si="1178">AL421</f>
        <v>0</v>
      </c>
      <c r="AM422" s="405">
        <f t="shared" ref="AM422" si="1179">AM421</f>
        <v>0</v>
      </c>
      <c r="AN422" s="405">
        <f t="shared" ref="AN422" si="1180">AN421</f>
        <v>0</v>
      </c>
      <c r="AO422" s="405">
        <f t="shared" ref="AO422" si="1181">AO421</f>
        <v>0</v>
      </c>
      <c r="AP422" s="405">
        <f t="shared" ref="AP422" si="1182">AP421</f>
        <v>0</v>
      </c>
      <c r="AQ422" s="405">
        <f t="shared" ref="AQ422" si="1183">AQ421</f>
        <v>0</v>
      </c>
      <c r="AR422" s="405">
        <f t="shared" ref="AR422" si="1184">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5">AF424</f>
        <v>0</v>
      </c>
      <c r="AG425" s="405">
        <f t="shared" ref="AG425" si="1186">AG424</f>
        <v>0</v>
      </c>
      <c r="AH425" s="405">
        <f t="shared" ref="AH425" si="1187">AH424</f>
        <v>0</v>
      </c>
      <c r="AI425" s="405">
        <f t="shared" ref="AI425" si="1188">AI424</f>
        <v>0</v>
      </c>
      <c r="AJ425" s="405">
        <f t="shared" ref="AJ425" si="1189">AJ424</f>
        <v>0</v>
      </c>
      <c r="AK425" s="405">
        <f t="shared" ref="AK425" si="1190">AK424</f>
        <v>0</v>
      </c>
      <c r="AL425" s="405">
        <f t="shared" ref="AL425" si="1191">AL424</f>
        <v>0</v>
      </c>
      <c r="AM425" s="405">
        <f t="shared" ref="AM425" si="1192">AM424</f>
        <v>0</v>
      </c>
      <c r="AN425" s="405">
        <f t="shared" ref="AN425" si="1193">AN424</f>
        <v>0</v>
      </c>
      <c r="AO425" s="405">
        <f t="shared" ref="AO425" si="1194">AO424</f>
        <v>0</v>
      </c>
      <c r="AP425" s="405">
        <f t="shared" ref="AP425" si="1195">AP424</f>
        <v>0</v>
      </c>
      <c r="AQ425" s="405">
        <f t="shared" ref="AQ425" si="1196">AQ424</f>
        <v>0</v>
      </c>
      <c r="AR425" s="405">
        <f t="shared" ref="AR425" si="1197">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657</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8">AF427</f>
        <v>0</v>
      </c>
      <c r="AG428" s="405">
        <f t="shared" ref="AG428" si="1199">AG427</f>
        <v>0</v>
      </c>
      <c r="AH428" s="405">
        <f t="shared" ref="AH428" si="1200">AH427</f>
        <v>0</v>
      </c>
      <c r="AI428" s="405">
        <f t="shared" ref="AI428" si="1201">AI427</f>
        <v>0</v>
      </c>
      <c r="AJ428" s="405">
        <f t="shared" ref="AJ428" si="1202">AJ427</f>
        <v>0</v>
      </c>
      <c r="AK428" s="405">
        <f t="shared" ref="AK428" si="1203">AK427</f>
        <v>0</v>
      </c>
      <c r="AL428" s="405">
        <f t="shared" ref="AL428" si="1204">AL427</f>
        <v>0</v>
      </c>
      <c r="AM428" s="405">
        <f t="shared" ref="AM428" si="1205">AM427</f>
        <v>0</v>
      </c>
      <c r="AN428" s="405">
        <f t="shared" ref="AN428" si="1206">AN427</f>
        <v>0</v>
      </c>
      <c r="AO428" s="405">
        <f t="shared" ref="AO428" si="1207">AO427</f>
        <v>0</v>
      </c>
      <c r="AP428" s="405">
        <f t="shared" ref="AP428" si="1208">AP427</f>
        <v>0</v>
      </c>
      <c r="AQ428" s="405">
        <f t="shared" ref="AQ428" si="1209">AQ427</f>
        <v>0</v>
      </c>
      <c r="AR428" s="405">
        <f t="shared" ref="AR428" si="1210">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11">AF430</f>
        <v>0</v>
      </c>
      <c r="AG431" s="405">
        <f t="shared" ref="AG431" si="1212">AG430</f>
        <v>0</v>
      </c>
      <c r="AH431" s="405">
        <f t="shared" ref="AH431" si="1213">AH430</f>
        <v>0</v>
      </c>
      <c r="AI431" s="405">
        <f t="shared" ref="AI431" si="1214">AI430</f>
        <v>0</v>
      </c>
      <c r="AJ431" s="405">
        <f t="shared" ref="AJ431" si="1215">AJ430</f>
        <v>0</v>
      </c>
      <c r="AK431" s="405">
        <f t="shared" ref="AK431" si="1216">AK430</f>
        <v>0</v>
      </c>
      <c r="AL431" s="405">
        <f t="shared" ref="AL431" si="1217">AL430</f>
        <v>0</v>
      </c>
      <c r="AM431" s="405">
        <f t="shared" ref="AM431" si="1218">AM430</f>
        <v>0</v>
      </c>
      <c r="AN431" s="405">
        <f t="shared" ref="AN431" si="1219">AN430</f>
        <v>0</v>
      </c>
      <c r="AO431" s="405">
        <f t="shared" ref="AO431" si="1220">AO430</f>
        <v>0</v>
      </c>
      <c r="AP431" s="405">
        <f t="shared" ref="AP431" si="1221">AP430</f>
        <v>0</v>
      </c>
      <c r="AQ431" s="405">
        <f t="shared" ref="AQ431" si="1222">AQ430</f>
        <v>0</v>
      </c>
      <c r="AR431" s="405">
        <f t="shared" ref="AR431" si="1223">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4">AF434</f>
        <v>0</v>
      </c>
      <c r="AG435" s="405">
        <f t="shared" ref="AG435" si="1225">AG434</f>
        <v>0</v>
      </c>
      <c r="AH435" s="405">
        <f t="shared" ref="AH435" si="1226">AH434</f>
        <v>0</v>
      </c>
      <c r="AI435" s="405">
        <f t="shared" ref="AI435" si="1227">AI434</f>
        <v>0</v>
      </c>
      <c r="AJ435" s="405">
        <f t="shared" ref="AJ435" si="1228">AJ434</f>
        <v>0</v>
      </c>
      <c r="AK435" s="405">
        <f t="shared" ref="AK435" si="1229">AK434</f>
        <v>0</v>
      </c>
      <c r="AL435" s="405">
        <f t="shared" ref="AL435" si="1230">AL434</f>
        <v>0</v>
      </c>
      <c r="AM435" s="405">
        <f t="shared" ref="AM435" si="1231">AM434</f>
        <v>0</v>
      </c>
      <c r="AN435" s="405">
        <f t="shared" ref="AN435" si="1232">AN434</f>
        <v>0</v>
      </c>
      <c r="AO435" s="405">
        <f t="shared" ref="AO435" si="1233">AO434</f>
        <v>0</v>
      </c>
      <c r="AP435" s="405">
        <f t="shared" ref="AP435" si="1234">AP434</f>
        <v>0</v>
      </c>
      <c r="AQ435" s="405">
        <f t="shared" ref="AQ435" si="1235">AQ434</f>
        <v>0</v>
      </c>
      <c r="AR435" s="405">
        <f t="shared" ref="AR435" si="1236">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7">AF437</f>
        <v>0</v>
      </c>
      <c r="AG438" s="405">
        <f t="shared" ref="AG438" si="1238">AG437</f>
        <v>0</v>
      </c>
      <c r="AH438" s="405">
        <f t="shared" ref="AH438" si="1239">AH437</f>
        <v>0</v>
      </c>
      <c r="AI438" s="405">
        <f t="shared" ref="AI438" si="1240">AI437</f>
        <v>0</v>
      </c>
      <c r="AJ438" s="405">
        <f t="shared" ref="AJ438" si="1241">AJ437</f>
        <v>0</v>
      </c>
      <c r="AK438" s="405">
        <f t="shared" ref="AK438" si="1242">AK437</f>
        <v>0</v>
      </c>
      <c r="AL438" s="405">
        <f t="shared" ref="AL438" si="1243">AL437</f>
        <v>0</v>
      </c>
      <c r="AM438" s="405">
        <f t="shared" ref="AM438" si="1244">AM437</f>
        <v>0</v>
      </c>
      <c r="AN438" s="405">
        <f t="shared" ref="AN438" si="1245">AN437</f>
        <v>0</v>
      </c>
      <c r="AO438" s="405">
        <f t="shared" ref="AO438" si="1246">AO437</f>
        <v>0</v>
      </c>
      <c r="AP438" s="405">
        <f t="shared" ref="AP438" si="1247">AP437</f>
        <v>0</v>
      </c>
      <c r="AQ438" s="405">
        <f t="shared" ref="AQ438" si="1248">AQ437</f>
        <v>0</v>
      </c>
      <c r="AR438" s="405">
        <f t="shared" ref="AR438" si="1249">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50">AF440</f>
        <v>0</v>
      </c>
      <c r="AG441" s="405">
        <f t="shared" ref="AG441" si="1251">AG440</f>
        <v>0</v>
      </c>
      <c r="AH441" s="405">
        <f t="shared" ref="AH441" si="1252">AH440</f>
        <v>0</v>
      </c>
      <c r="AI441" s="405">
        <f t="shared" ref="AI441" si="1253">AI440</f>
        <v>0</v>
      </c>
      <c r="AJ441" s="405">
        <f t="shared" ref="AJ441" si="1254">AJ440</f>
        <v>0</v>
      </c>
      <c r="AK441" s="405">
        <f t="shared" ref="AK441" si="1255">AK440</f>
        <v>0</v>
      </c>
      <c r="AL441" s="405">
        <f t="shared" ref="AL441" si="1256">AL440</f>
        <v>0</v>
      </c>
      <c r="AM441" s="405">
        <f t="shared" ref="AM441" si="1257">AM440</f>
        <v>0</v>
      </c>
      <c r="AN441" s="405">
        <f t="shared" ref="AN441" si="1258">AN440</f>
        <v>0</v>
      </c>
      <c r="AO441" s="405">
        <f t="shared" ref="AO441" si="1259">AO440</f>
        <v>0</v>
      </c>
      <c r="AP441" s="405">
        <f t="shared" ref="AP441" si="1260">AP440</f>
        <v>0</v>
      </c>
      <c r="AQ441" s="405">
        <f t="shared" ref="AQ441" si="1261">AQ440</f>
        <v>0</v>
      </c>
      <c r="AR441" s="405">
        <f t="shared" ref="AR441" si="1262">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63">AF443</f>
        <v>0</v>
      </c>
      <c r="AG444" s="405">
        <f t="shared" ref="AG444" si="1264">AG443</f>
        <v>0</v>
      </c>
      <c r="AH444" s="405">
        <f t="shared" ref="AH444" si="1265">AH443</f>
        <v>0</v>
      </c>
      <c r="AI444" s="405">
        <f t="shared" ref="AI444" si="1266">AI443</f>
        <v>0</v>
      </c>
      <c r="AJ444" s="405">
        <f t="shared" ref="AJ444" si="1267">AJ443</f>
        <v>0</v>
      </c>
      <c r="AK444" s="405">
        <f t="shared" ref="AK444" si="1268">AK443</f>
        <v>0</v>
      </c>
      <c r="AL444" s="405">
        <f t="shared" ref="AL444" si="1269">AL443</f>
        <v>0</v>
      </c>
      <c r="AM444" s="405">
        <f t="shared" ref="AM444" si="1270">AM443</f>
        <v>0</v>
      </c>
      <c r="AN444" s="405">
        <f t="shared" ref="AN444" si="1271">AN443</f>
        <v>0</v>
      </c>
      <c r="AO444" s="405">
        <f t="shared" ref="AO444" si="1272">AO443</f>
        <v>0</v>
      </c>
      <c r="AP444" s="405">
        <f t="shared" ref="AP444" si="1273">AP443</f>
        <v>0</v>
      </c>
      <c r="AQ444" s="405">
        <f t="shared" ref="AQ444" si="1274">AQ443</f>
        <v>0</v>
      </c>
      <c r="AR444" s="405">
        <f t="shared" ref="AR444" si="1275">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6">AF446</f>
        <v>0</v>
      </c>
      <c r="AG447" s="405">
        <f t="shared" ref="AG447" si="1277">AG446</f>
        <v>0</v>
      </c>
      <c r="AH447" s="405">
        <f t="shared" ref="AH447" si="1278">AH446</f>
        <v>0</v>
      </c>
      <c r="AI447" s="405">
        <f t="shared" ref="AI447" si="1279">AI446</f>
        <v>0</v>
      </c>
      <c r="AJ447" s="405">
        <f t="shared" ref="AJ447" si="1280">AJ446</f>
        <v>0</v>
      </c>
      <c r="AK447" s="405">
        <f t="shared" ref="AK447" si="1281">AK446</f>
        <v>0</v>
      </c>
      <c r="AL447" s="405">
        <f t="shared" ref="AL447" si="1282">AL446</f>
        <v>0</v>
      </c>
      <c r="AM447" s="405">
        <f t="shared" ref="AM447" si="1283">AM446</f>
        <v>0</v>
      </c>
      <c r="AN447" s="405">
        <f t="shared" ref="AN447" si="1284">AN446</f>
        <v>0</v>
      </c>
      <c r="AO447" s="405">
        <f t="shared" ref="AO447" si="1285">AO446</f>
        <v>0</v>
      </c>
      <c r="AP447" s="405">
        <f t="shared" ref="AP447" si="1286">AP446</f>
        <v>0</v>
      </c>
      <c r="AQ447" s="405">
        <f t="shared" ref="AQ447" si="1287">AQ446</f>
        <v>0</v>
      </c>
      <c r="AR447" s="405">
        <f t="shared" ref="AR447" si="1288">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9">AF450</f>
        <v>0</v>
      </c>
      <c r="AG451" s="405">
        <f t="shared" ref="AG451" si="1290">AG450</f>
        <v>0</v>
      </c>
      <c r="AH451" s="405">
        <f t="shared" ref="AH451" si="1291">AH450</f>
        <v>0</v>
      </c>
      <c r="AI451" s="405">
        <f t="shared" ref="AI451" si="1292">AI450</f>
        <v>0</v>
      </c>
      <c r="AJ451" s="405">
        <f t="shared" ref="AJ451" si="1293">AJ450</f>
        <v>0</v>
      </c>
      <c r="AK451" s="405">
        <f t="shared" ref="AK451" si="1294">AK450</f>
        <v>0</v>
      </c>
      <c r="AL451" s="405">
        <f t="shared" ref="AL451" si="1295">AL450</f>
        <v>0</v>
      </c>
      <c r="AM451" s="405">
        <f t="shared" ref="AM451" si="1296">AM450</f>
        <v>0</v>
      </c>
      <c r="AN451" s="405">
        <f t="shared" ref="AN451" si="1297">AN450</f>
        <v>0</v>
      </c>
      <c r="AO451" s="405">
        <f t="shared" ref="AO451" si="1298">AO450</f>
        <v>0</v>
      </c>
      <c r="AP451" s="405">
        <f t="shared" ref="AP451" si="1299">AP450</f>
        <v>0</v>
      </c>
      <c r="AQ451" s="405">
        <f t="shared" ref="AQ451" si="1300">AQ450</f>
        <v>0</v>
      </c>
      <c r="AR451" s="405">
        <f t="shared" ref="AR451" si="1301">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302">AF453</f>
        <v>0</v>
      </c>
      <c r="AG454" s="405">
        <f t="shared" ref="AG454" si="1303">AG453</f>
        <v>0</v>
      </c>
      <c r="AH454" s="405">
        <f t="shared" ref="AH454" si="1304">AH453</f>
        <v>0</v>
      </c>
      <c r="AI454" s="405">
        <f t="shared" ref="AI454" si="1305">AI453</f>
        <v>0</v>
      </c>
      <c r="AJ454" s="405">
        <f t="shared" ref="AJ454" si="1306">AJ453</f>
        <v>0</v>
      </c>
      <c r="AK454" s="405">
        <f t="shared" ref="AK454" si="1307">AK453</f>
        <v>0</v>
      </c>
      <c r="AL454" s="405">
        <f t="shared" ref="AL454" si="1308">AL453</f>
        <v>0</v>
      </c>
      <c r="AM454" s="405">
        <f t="shared" ref="AM454" si="1309">AM453</f>
        <v>0</v>
      </c>
      <c r="AN454" s="405">
        <f t="shared" ref="AN454" si="1310">AN453</f>
        <v>0</v>
      </c>
      <c r="AO454" s="405">
        <f t="shared" ref="AO454" si="1311">AO453</f>
        <v>0</v>
      </c>
      <c r="AP454" s="405">
        <f t="shared" ref="AP454" si="1312">AP453</f>
        <v>0</v>
      </c>
      <c r="AQ454" s="405">
        <f t="shared" ref="AQ454" si="1313">AQ453</f>
        <v>0</v>
      </c>
      <c r="AR454" s="405">
        <f t="shared" ref="AR454" si="1314">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5">AF456</f>
        <v>0</v>
      </c>
      <c r="AG457" s="405">
        <f t="shared" ref="AG457" si="1316">AG456</f>
        <v>0</v>
      </c>
      <c r="AH457" s="405">
        <f t="shared" ref="AH457" si="1317">AH456</f>
        <v>0</v>
      </c>
      <c r="AI457" s="405">
        <f t="shared" ref="AI457" si="1318">AI456</f>
        <v>0</v>
      </c>
      <c r="AJ457" s="405">
        <f t="shared" ref="AJ457" si="1319">AJ456</f>
        <v>0</v>
      </c>
      <c r="AK457" s="405">
        <f t="shared" ref="AK457" si="1320">AK456</f>
        <v>0</v>
      </c>
      <c r="AL457" s="405">
        <f t="shared" ref="AL457" si="1321">AL456</f>
        <v>0</v>
      </c>
      <c r="AM457" s="405">
        <f t="shared" ref="AM457" si="1322">AM456</f>
        <v>0</v>
      </c>
      <c r="AN457" s="405">
        <f t="shared" ref="AN457" si="1323">AN456</f>
        <v>0</v>
      </c>
      <c r="AO457" s="405">
        <f t="shared" ref="AO457" si="1324">AO456</f>
        <v>0</v>
      </c>
      <c r="AP457" s="405">
        <f t="shared" ref="AP457" si="1325">AP456</f>
        <v>0</v>
      </c>
      <c r="AQ457" s="405">
        <f t="shared" ref="AQ457" si="1326">AQ456</f>
        <v>0</v>
      </c>
      <c r="AR457" s="405">
        <f t="shared" ref="AR457" si="1327">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8">AF460</f>
        <v>0</v>
      </c>
      <c r="AG461" s="405">
        <f t="shared" ref="AG461" si="1329">AG460</f>
        <v>0</v>
      </c>
      <c r="AH461" s="405">
        <f t="shared" ref="AH461" si="1330">AH460</f>
        <v>0</v>
      </c>
      <c r="AI461" s="405">
        <f t="shared" ref="AI461" si="1331">AI460</f>
        <v>0</v>
      </c>
      <c r="AJ461" s="405">
        <f t="shared" ref="AJ461" si="1332">AJ460</f>
        <v>0</v>
      </c>
      <c r="AK461" s="405">
        <f t="shared" ref="AK461" si="1333">AK460</f>
        <v>0</v>
      </c>
      <c r="AL461" s="405">
        <f t="shared" ref="AL461" si="1334">AL460</f>
        <v>0</v>
      </c>
      <c r="AM461" s="405">
        <f t="shared" ref="AM461" si="1335">AM460</f>
        <v>0</v>
      </c>
      <c r="AN461" s="405">
        <f t="shared" ref="AN461" si="1336">AN460</f>
        <v>0</v>
      </c>
      <c r="AO461" s="405">
        <f t="shared" ref="AO461" si="1337">AO460</f>
        <v>0</v>
      </c>
      <c r="AP461" s="405">
        <f t="shared" ref="AP461" si="1338">AP460</f>
        <v>0</v>
      </c>
      <c r="AQ461" s="405">
        <f t="shared" ref="AQ461" si="1339">AQ460</f>
        <v>0</v>
      </c>
      <c r="AR461" s="405">
        <f t="shared" ref="AR461" si="1340">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41">AF464</f>
        <v>0</v>
      </c>
      <c r="AG465" s="405">
        <f t="shared" si="1341"/>
        <v>0</v>
      </c>
      <c r="AH465" s="405">
        <f t="shared" si="1341"/>
        <v>0</v>
      </c>
      <c r="AI465" s="405">
        <f t="shared" si="1341"/>
        <v>0</v>
      </c>
      <c r="AJ465" s="405">
        <f t="shared" si="1341"/>
        <v>0</v>
      </c>
      <c r="AK465" s="405">
        <f t="shared" si="1341"/>
        <v>0</v>
      </c>
      <c r="AL465" s="405">
        <f t="shared" si="1341"/>
        <v>0</v>
      </c>
      <c r="AM465" s="405">
        <f t="shared" si="1341"/>
        <v>0</v>
      </c>
      <c r="AN465" s="405">
        <f t="shared" si="1341"/>
        <v>0</v>
      </c>
      <c r="AO465" s="405">
        <f t="shared" si="1341"/>
        <v>0</v>
      </c>
      <c r="AP465" s="405">
        <f t="shared" si="1341"/>
        <v>0</v>
      </c>
      <c r="AQ465" s="405">
        <f t="shared" si="1341"/>
        <v>0</v>
      </c>
      <c r="AR465" s="405">
        <f t="shared" si="1341"/>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516" t="s">
        <v>487</v>
      </c>
      <c r="C467" s="286" t="s">
        <v>25</v>
      </c>
      <c r="D467" s="290"/>
      <c r="E467" s="290"/>
      <c r="F467" s="290"/>
      <c r="G467" s="290"/>
      <c r="H467" s="290"/>
      <c r="I467" s="290"/>
      <c r="J467" s="290"/>
      <c r="K467" s="290"/>
      <c r="L467" s="290"/>
      <c r="M467" s="290"/>
      <c r="N467" s="290"/>
      <c r="O467" s="290"/>
      <c r="P467" s="290"/>
      <c r="Q467" s="290">
        <v>0</v>
      </c>
      <c r="R467" s="290"/>
      <c r="S467" s="290"/>
      <c r="T467" s="290"/>
      <c r="U467" s="290"/>
      <c r="V467" s="290"/>
      <c r="W467" s="290"/>
      <c r="X467" s="290"/>
      <c r="Y467" s="290"/>
      <c r="Z467" s="290"/>
      <c r="AA467" s="290"/>
      <c r="AB467" s="290"/>
      <c r="AC467" s="290"/>
      <c r="AD467" s="290"/>
      <c r="AE467" s="404"/>
      <c r="AF467" s="404"/>
      <c r="AG467" s="404"/>
      <c r="AH467" s="404"/>
      <c r="AI467" s="404"/>
      <c r="AJ467" s="404"/>
      <c r="AK467" s="404"/>
      <c r="AL467" s="404"/>
      <c r="AM467" s="404"/>
      <c r="AN467" s="404"/>
      <c r="AO467" s="404"/>
      <c r="AP467" s="404"/>
      <c r="AQ467" s="404"/>
      <c r="AR467" s="404"/>
      <c r="AS467" s="291">
        <f>SUM(AE467:AR467)</f>
        <v>0</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0</v>
      </c>
      <c r="R468" s="290"/>
      <c r="S468" s="290"/>
      <c r="T468" s="290"/>
      <c r="U468" s="290"/>
      <c r="V468" s="290"/>
      <c r="W468" s="290"/>
      <c r="X468" s="290"/>
      <c r="Y468" s="290"/>
      <c r="Z468" s="290"/>
      <c r="AA468" s="290"/>
      <c r="AB468" s="290"/>
      <c r="AC468" s="290"/>
      <c r="AD468" s="290"/>
      <c r="AE468" s="405">
        <f>AE467</f>
        <v>0</v>
      </c>
      <c r="AF468" s="405">
        <f t="shared" ref="AF468:AR468" si="1342">AF467</f>
        <v>0</v>
      </c>
      <c r="AG468" s="405">
        <f t="shared" si="1342"/>
        <v>0</v>
      </c>
      <c r="AH468" s="405">
        <f t="shared" si="1342"/>
        <v>0</v>
      </c>
      <c r="AI468" s="405">
        <f t="shared" si="1342"/>
        <v>0</v>
      </c>
      <c r="AJ468" s="405">
        <f t="shared" si="1342"/>
        <v>0</v>
      </c>
      <c r="AK468" s="405">
        <f t="shared" si="1342"/>
        <v>0</v>
      </c>
      <c r="AL468" s="405">
        <f t="shared" si="1342"/>
        <v>0</v>
      </c>
      <c r="AM468" s="405">
        <f t="shared" si="1342"/>
        <v>0</v>
      </c>
      <c r="AN468" s="405">
        <f t="shared" si="1342"/>
        <v>0</v>
      </c>
      <c r="AO468" s="405">
        <f t="shared" si="1342"/>
        <v>0</v>
      </c>
      <c r="AP468" s="405">
        <f t="shared" si="1342"/>
        <v>0</v>
      </c>
      <c r="AQ468" s="405">
        <f t="shared" si="1342"/>
        <v>0</v>
      </c>
      <c r="AR468" s="405">
        <f t="shared" si="1342"/>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43">AF471</f>
        <v>0</v>
      </c>
      <c r="AG472" s="405">
        <f t="shared" si="1343"/>
        <v>0</v>
      </c>
      <c r="AH472" s="405">
        <f t="shared" si="1343"/>
        <v>0</v>
      </c>
      <c r="AI472" s="405">
        <f t="shared" si="1343"/>
        <v>0</v>
      </c>
      <c r="AJ472" s="405">
        <f t="shared" si="1343"/>
        <v>0</v>
      </c>
      <c r="AK472" s="405">
        <f t="shared" si="1343"/>
        <v>0</v>
      </c>
      <c r="AL472" s="405">
        <f t="shared" si="1343"/>
        <v>0</v>
      </c>
      <c r="AM472" s="405">
        <f t="shared" si="1343"/>
        <v>0</v>
      </c>
      <c r="AN472" s="405">
        <f t="shared" si="1343"/>
        <v>0</v>
      </c>
      <c r="AO472" s="405">
        <f t="shared" si="1343"/>
        <v>0</v>
      </c>
      <c r="AP472" s="405">
        <f t="shared" si="1343"/>
        <v>0</v>
      </c>
      <c r="AQ472" s="405">
        <f t="shared" si="1343"/>
        <v>0</v>
      </c>
      <c r="AR472" s="405">
        <f t="shared" si="1343"/>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4">AF474</f>
        <v>0</v>
      </c>
      <c r="AG475" s="405">
        <f t="shared" si="1344"/>
        <v>0</v>
      </c>
      <c r="AH475" s="405">
        <f t="shared" si="1344"/>
        <v>0</v>
      </c>
      <c r="AI475" s="405">
        <f t="shared" si="1344"/>
        <v>0</v>
      </c>
      <c r="AJ475" s="405">
        <f t="shared" si="1344"/>
        <v>0</v>
      </c>
      <c r="AK475" s="405">
        <f t="shared" si="1344"/>
        <v>0</v>
      </c>
      <c r="AL475" s="405">
        <f t="shared" si="1344"/>
        <v>0</v>
      </c>
      <c r="AM475" s="405">
        <f t="shared" si="1344"/>
        <v>0</v>
      </c>
      <c r="AN475" s="405">
        <f t="shared" si="1344"/>
        <v>0</v>
      </c>
      <c r="AO475" s="405">
        <f t="shared" si="1344"/>
        <v>0</v>
      </c>
      <c r="AP475" s="405">
        <f t="shared" si="1344"/>
        <v>0</v>
      </c>
      <c r="AQ475" s="405">
        <f t="shared" si="1344"/>
        <v>0</v>
      </c>
      <c r="AR475" s="405">
        <f t="shared" si="1344"/>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5">AF477</f>
        <v>0</v>
      </c>
      <c r="AG478" s="405">
        <f t="shared" si="1345"/>
        <v>0</v>
      </c>
      <c r="AH478" s="405">
        <f t="shared" si="1345"/>
        <v>0</v>
      </c>
      <c r="AI478" s="405">
        <f t="shared" si="1345"/>
        <v>0</v>
      </c>
      <c r="AJ478" s="405">
        <f t="shared" si="1345"/>
        <v>0</v>
      </c>
      <c r="AK478" s="405">
        <f t="shared" si="1345"/>
        <v>0</v>
      </c>
      <c r="AL478" s="405">
        <f t="shared" si="1345"/>
        <v>0</v>
      </c>
      <c r="AM478" s="405">
        <f t="shared" si="1345"/>
        <v>0</v>
      </c>
      <c r="AN478" s="405">
        <f t="shared" si="1345"/>
        <v>0</v>
      </c>
      <c r="AO478" s="405">
        <f t="shared" si="1345"/>
        <v>0</v>
      </c>
      <c r="AP478" s="405">
        <f t="shared" si="1345"/>
        <v>0</v>
      </c>
      <c r="AQ478" s="405">
        <f t="shared" si="1345"/>
        <v>0</v>
      </c>
      <c r="AR478" s="405">
        <f t="shared" si="1345"/>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6">AE480</f>
        <v>0</v>
      </c>
      <c r="AF481" s="405">
        <f t="shared" si="1346"/>
        <v>0</v>
      </c>
      <c r="AG481" s="405">
        <f t="shared" si="1346"/>
        <v>0</v>
      </c>
      <c r="AH481" s="405">
        <f t="shared" si="1346"/>
        <v>0</v>
      </c>
      <c r="AI481" s="405">
        <f t="shared" si="1346"/>
        <v>0</v>
      </c>
      <c r="AJ481" s="405">
        <f t="shared" si="1346"/>
        <v>0</v>
      </c>
      <c r="AK481" s="405">
        <f t="shared" si="1346"/>
        <v>0</v>
      </c>
      <c r="AL481" s="405">
        <f t="shared" si="1346"/>
        <v>0</v>
      </c>
      <c r="AM481" s="405">
        <f t="shared" si="1346"/>
        <v>0</v>
      </c>
      <c r="AN481" s="405">
        <f t="shared" si="1346"/>
        <v>0</v>
      </c>
      <c r="AO481" s="405">
        <f t="shared" si="1346"/>
        <v>0</v>
      </c>
      <c r="AP481" s="405">
        <f t="shared" si="1346"/>
        <v>0</v>
      </c>
      <c r="AQ481" s="405">
        <f t="shared" si="1346"/>
        <v>0</v>
      </c>
      <c r="AR481" s="405">
        <f t="shared" si="1346"/>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290">
        <f>'7.  Persistence Report'!AW66</f>
        <v>3840325</v>
      </c>
      <c r="E485" s="290">
        <f>'7.  Persistence Report'!AX66</f>
        <v>3090972</v>
      </c>
      <c r="F485" s="290">
        <f>'7.  Persistence Report'!AY66</f>
        <v>3090972</v>
      </c>
      <c r="G485" s="290">
        <f>'7.  Persistence Report'!AZ66</f>
        <v>3090972</v>
      </c>
      <c r="H485" s="290">
        <f>'7.  Persistence Report'!BA66</f>
        <v>3090972</v>
      </c>
      <c r="I485" s="290">
        <f>'7.  Persistence Report'!BB66</f>
        <v>3090972</v>
      </c>
      <c r="J485" s="290">
        <f>'7.  Persistence Report'!BC66</f>
        <v>3090972</v>
      </c>
      <c r="K485" s="290">
        <f>'7.  Persistence Report'!BD66</f>
        <v>3090939</v>
      </c>
      <c r="L485" s="290">
        <f>'7.  Persistence Report'!BE66</f>
        <v>3090939</v>
      </c>
      <c r="M485" s="290">
        <f>'7.  Persistence Report'!BF66</f>
        <v>3083275</v>
      </c>
      <c r="N485" s="290">
        <f>'7.  Persistence Report'!BG66</f>
        <v>3018159</v>
      </c>
      <c r="O485" s="290">
        <f>'7.  Persistence Report'!BH66</f>
        <v>3017659</v>
      </c>
      <c r="P485" s="290">
        <f>'7.  Persistence Report'!BI66</f>
        <v>3017659</v>
      </c>
      <c r="Q485" s="286"/>
      <c r="R485" s="290">
        <f>'7.  Persistence Report'!R66</f>
        <v>266</v>
      </c>
      <c r="S485" s="290">
        <f>'7.  Persistence Report'!S66</f>
        <v>216</v>
      </c>
      <c r="T485" s="290">
        <f>'7.  Persistence Report'!T66</f>
        <v>216</v>
      </c>
      <c r="U485" s="290">
        <f>'7.  Persistence Report'!U66</f>
        <v>216</v>
      </c>
      <c r="V485" s="290">
        <f>'7.  Persistence Report'!V66</f>
        <v>216</v>
      </c>
      <c r="W485" s="290">
        <f>'7.  Persistence Report'!W66</f>
        <v>216</v>
      </c>
      <c r="X485" s="290">
        <f>'7.  Persistence Report'!X66</f>
        <v>216</v>
      </c>
      <c r="Y485" s="290">
        <f>'7.  Persistence Report'!Y66</f>
        <v>216</v>
      </c>
      <c r="Z485" s="290">
        <f>'7.  Persistence Report'!Z66</f>
        <v>216</v>
      </c>
      <c r="AA485" s="290">
        <f>'7.  Persistence Report'!AA66</f>
        <v>216</v>
      </c>
      <c r="AB485" s="290">
        <f>'7.  Persistence Report'!AB66</f>
        <v>202</v>
      </c>
      <c r="AC485" s="290">
        <f>'7.  Persistence Report'!AC66</f>
        <v>202</v>
      </c>
      <c r="AD485" s="290">
        <f>'7.  Persistence Report'!AD66</f>
        <v>202</v>
      </c>
      <c r="AE485" s="404">
        <v>1</v>
      </c>
      <c r="AF485" s="404"/>
      <c r="AG485" s="404"/>
      <c r="AH485" s="404"/>
      <c r="AI485" s="404"/>
      <c r="AJ485" s="404"/>
      <c r="AK485" s="404"/>
      <c r="AL485" s="404"/>
      <c r="AM485" s="404"/>
      <c r="AN485" s="404"/>
      <c r="AO485" s="404"/>
      <c r="AP485" s="404"/>
      <c r="AQ485" s="404"/>
      <c r="AR485" s="404"/>
      <c r="AS485" s="291">
        <f>SUM(AE485:AR485)</f>
        <v>1</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1</v>
      </c>
      <c r="AF486" s="405">
        <f t="shared" ref="AF486" si="1347">AF485</f>
        <v>0</v>
      </c>
      <c r="AG486" s="405">
        <f t="shared" ref="AG486" si="1348">AG485</f>
        <v>0</v>
      </c>
      <c r="AH486" s="405">
        <f t="shared" ref="AH486" si="1349">AH485</f>
        <v>0</v>
      </c>
      <c r="AI486" s="405">
        <f t="shared" ref="AI486" si="1350">AI485</f>
        <v>0</v>
      </c>
      <c r="AJ486" s="405">
        <f t="shared" ref="AJ486" si="1351">AJ485</f>
        <v>0</v>
      </c>
      <c r="AK486" s="405">
        <f t="shared" ref="AK486" si="1352">AK485</f>
        <v>0</v>
      </c>
      <c r="AL486" s="405">
        <f t="shared" ref="AL486" si="1353">AL485</f>
        <v>0</v>
      </c>
      <c r="AM486" s="405">
        <f t="shared" ref="AM486" si="1354">AM485</f>
        <v>0</v>
      </c>
      <c r="AN486" s="405">
        <f t="shared" ref="AN486" si="1355">AN485</f>
        <v>0</v>
      </c>
      <c r="AO486" s="405">
        <f t="shared" ref="AO486" si="1356">AO485</f>
        <v>0</v>
      </c>
      <c r="AP486" s="405">
        <f t="shared" ref="AP486" si="1357">AP485</f>
        <v>0</v>
      </c>
      <c r="AQ486" s="405">
        <f t="shared" ref="AQ486" si="1358">AQ485</f>
        <v>0</v>
      </c>
      <c r="AR486" s="405">
        <f t="shared" ref="AR486" si="1359">AR485</f>
        <v>0</v>
      </c>
      <c r="AS486" s="301"/>
    </row>
    <row r="487" spans="1:45" ht="15" outlineLevel="1">
      <c r="A487" s="519"/>
      <c r="B487" s="425"/>
      <c r="C487" s="286"/>
      <c r="D487" s="864"/>
      <c r="E487" s="864"/>
      <c r="F487" s="864"/>
      <c r="G487" s="864"/>
      <c r="H487" s="864"/>
      <c r="I487" s="864"/>
      <c r="J487" s="864"/>
      <c r="K487" s="864"/>
      <c r="L487" s="864"/>
      <c r="M487" s="864"/>
      <c r="N487" s="864"/>
      <c r="O487" s="864"/>
      <c r="P487" s="864"/>
      <c r="Q487" s="286"/>
      <c r="R487" s="864"/>
      <c r="S487" s="864"/>
      <c r="T487" s="864"/>
      <c r="U487" s="864"/>
      <c r="V487" s="864"/>
      <c r="W487" s="864"/>
      <c r="X487" s="864"/>
      <c r="Y487" s="864"/>
      <c r="Z487" s="864"/>
      <c r="AA487" s="864"/>
      <c r="AB487" s="864"/>
      <c r="AC487" s="864"/>
      <c r="AD487" s="864"/>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290">
        <f>'7.  Persistence Report'!AW68</f>
        <v>646952</v>
      </c>
      <c r="E488" s="290">
        <f>'7.  Persistence Report'!AX68</f>
        <v>646952</v>
      </c>
      <c r="F488" s="290">
        <f>'7.  Persistence Report'!AY68</f>
        <v>646952</v>
      </c>
      <c r="G488" s="290">
        <f>'7.  Persistence Report'!AZ68</f>
        <v>646952</v>
      </c>
      <c r="H488" s="290">
        <f>'7.  Persistence Report'!BA68</f>
        <v>646952</v>
      </c>
      <c r="I488" s="290">
        <f>'7.  Persistence Report'!BB68</f>
        <v>646952</v>
      </c>
      <c r="J488" s="290">
        <f>'7.  Persistence Report'!BC68</f>
        <v>646952</v>
      </c>
      <c r="K488" s="290">
        <f>'7.  Persistence Report'!BD68</f>
        <v>646952</v>
      </c>
      <c r="L488" s="290">
        <f>'7.  Persistence Report'!BE68</f>
        <v>646952</v>
      </c>
      <c r="M488" s="290">
        <f>'7.  Persistence Report'!BF68</f>
        <v>646952</v>
      </c>
      <c r="N488" s="290">
        <f>'7.  Persistence Report'!BG68</f>
        <v>646952</v>
      </c>
      <c r="O488" s="290">
        <f>'7.  Persistence Report'!BH68</f>
        <v>646952</v>
      </c>
      <c r="P488" s="290">
        <f>'7.  Persistence Report'!BI68</f>
        <v>646952</v>
      </c>
      <c r="Q488" s="286"/>
      <c r="R488" s="290">
        <f>'7.  Persistence Report'!R68</f>
        <v>178</v>
      </c>
      <c r="S488" s="290">
        <f>'7.  Persistence Report'!S68</f>
        <v>178</v>
      </c>
      <c r="T488" s="290">
        <f>'7.  Persistence Report'!T68</f>
        <v>178</v>
      </c>
      <c r="U488" s="290">
        <f>'7.  Persistence Report'!U68</f>
        <v>178</v>
      </c>
      <c r="V488" s="290">
        <f>'7.  Persistence Report'!V68</f>
        <v>178</v>
      </c>
      <c r="W488" s="290">
        <f>'7.  Persistence Report'!W68</f>
        <v>178</v>
      </c>
      <c r="X488" s="290">
        <f>'7.  Persistence Report'!X68</f>
        <v>178</v>
      </c>
      <c r="Y488" s="290">
        <f>'7.  Persistence Report'!Y68</f>
        <v>178</v>
      </c>
      <c r="Z488" s="290">
        <f>'7.  Persistence Report'!Z68</f>
        <v>178</v>
      </c>
      <c r="AA488" s="290">
        <f>'7.  Persistence Report'!AA68</f>
        <v>178</v>
      </c>
      <c r="AB488" s="290">
        <f>'7.  Persistence Report'!AB68</f>
        <v>178</v>
      </c>
      <c r="AC488" s="290">
        <f>'7.  Persistence Report'!AC68</f>
        <v>178</v>
      </c>
      <c r="AD488" s="290">
        <f>'7.  Persistence Report'!AD68</f>
        <v>178</v>
      </c>
      <c r="AE488" s="404">
        <v>1</v>
      </c>
      <c r="AF488" s="404"/>
      <c r="AG488" s="404"/>
      <c r="AH488" s="404"/>
      <c r="AI488" s="404"/>
      <c r="AJ488" s="404"/>
      <c r="AK488" s="404"/>
      <c r="AL488" s="404"/>
      <c r="AM488" s="404"/>
      <c r="AN488" s="404"/>
      <c r="AO488" s="404"/>
      <c r="AP488" s="404"/>
      <c r="AQ488" s="404"/>
      <c r="AR488" s="404"/>
      <c r="AS488" s="291">
        <f>SUM(AE488:AR488)</f>
        <v>1</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1</v>
      </c>
      <c r="AF489" s="405">
        <f t="shared" ref="AF489" si="1360">AF488</f>
        <v>0</v>
      </c>
      <c r="AG489" s="405">
        <f t="shared" ref="AG489" si="1361">AG488</f>
        <v>0</v>
      </c>
      <c r="AH489" s="405">
        <f t="shared" ref="AH489" si="1362">AH488</f>
        <v>0</v>
      </c>
      <c r="AI489" s="405">
        <f t="shared" ref="AI489" si="1363">AI488</f>
        <v>0</v>
      </c>
      <c r="AJ489" s="405">
        <f t="shared" ref="AJ489" si="1364">AJ488</f>
        <v>0</v>
      </c>
      <c r="AK489" s="405">
        <f t="shared" ref="AK489" si="1365">AK488</f>
        <v>0</v>
      </c>
      <c r="AL489" s="405">
        <f t="shared" ref="AL489" si="1366">AL488</f>
        <v>0</v>
      </c>
      <c r="AM489" s="405">
        <f t="shared" ref="AM489" si="1367">AM488</f>
        <v>0</v>
      </c>
      <c r="AN489" s="405">
        <f t="shared" ref="AN489" si="1368">AN488</f>
        <v>0</v>
      </c>
      <c r="AO489" s="405">
        <f t="shared" ref="AO489" si="1369">AO488</f>
        <v>0</v>
      </c>
      <c r="AP489" s="405">
        <f t="shared" ref="AP489" si="1370">AP488</f>
        <v>0</v>
      </c>
      <c r="AQ489" s="405">
        <f t="shared" ref="AQ489" si="1371">AQ488</f>
        <v>0</v>
      </c>
      <c r="AR489" s="405">
        <f t="shared" ref="AR489" si="1372">AR488</f>
        <v>0</v>
      </c>
      <c r="AS489" s="301"/>
    </row>
    <row r="490" spans="1:45" ht="15" outlineLevel="1">
      <c r="A490" s="519"/>
      <c r="B490" s="425"/>
      <c r="C490" s="286"/>
      <c r="D490" s="864"/>
      <c r="E490" s="864"/>
      <c r="F490" s="864"/>
      <c r="G490" s="864"/>
      <c r="H490" s="864"/>
      <c r="I490" s="864"/>
      <c r="J490" s="864"/>
      <c r="K490" s="864"/>
      <c r="L490" s="864"/>
      <c r="M490" s="864"/>
      <c r="N490" s="864"/>
      <c r="O490" s="864"/>
      <c r="P490" s="864"/>
      <c r="Q490" s="286"/>
      <c r="R490" s="864"/>
      <c r="S490" s="864"/>
      <c r="T490" s="864"/>
      <c r="U490" s="864"/>
      <c r="V490" s="864"/>
      <c r="W490" s="864"/>
      <c r="X490" s="864"/>
      <c r="Y490" s="864"/>
      <c r="Z490" s="864"/>
      <c r="AA490" s="864"/>
      <c r="AB490" s="864"/>
      <c r="AC490" s="864"/>
      <c r="AD490" s="864"/>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290"/>
      <c r="E491" s="290"/>
      <c r="F491" s="290"/>
      <c r="G491" s="290"/>
      <c r="H491" s="290"/>
      <c r="I491" s="290"/>
      <c r="J491" s="290"/>
      <c r="K491" s="290"/>
      <c r="L491" s="290"/>
      <c r="M491" s="290"/>
      <c r="N491" s="290"/>
      <c r="O491" s="290"/>
      <c r="P491" s="290"/>
      <c r="Q491" s="286"/>
      <c r="R491" s="290"/>
      <c r="S491" s="290"/>
      <c r="T491" s="290"/>
      <c r="U491" s="290"/>
      <c r="V491" s="290"/>
      <c r="W491" s="290"/>
      <c r="X491" s="290"/>
      <c r="Y491" s="290"/>
      <c r="Z491" s="290"/>
      <c r="AA491" s="290"/>
      <c r="AB491" s="290"/>
      <c r="AC491" s="290"/>
      <c r="AD491" s="290"/>
      <c r="AE491" s="404"/>
      <c r="AF491" s="404"/>
      <c r="AG491" s="404"/>
      <c r="AH491" s="404"/>
      <c r="AI491" s="404"/>
      <c r="AJ491" s="404"/>
      <c r="AK491" s="404"/>
      <c r="AL491" s="404"/>
      <c r="AM491" s="404"/>
      <c r="AN491" s="404"/>
      <c r="AO491" s="404"/>
      <c r="AP491" s="404"/>
      <c r="AQ491" s="404"/>
      <c r="AR491" s="404"/>
      <c r="AS491" s="291">
        <f>SUM(AE491:AR491)</f>
        <v>0</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0</v>
      </c>
      <c r="AF492" s="405">
        <f t="shared" ref="AF492" si="1373">AF491</f>
        <v>0</v>
      </c>
      <c r="AG492" s="405">
        <f t="shared" ref="AG492" si="1374">AG491</f>
        <v>0</v>
      </c>
      <c r="AH492" s="405">
        <f t="shared" ref="AH492" si="1375">AH491</f>
        <v>0</v>
      </c>
      <c r="AI492" s="405">
        <f t="shared" ref="AI492" si="1376">AI491</f>
        <v>0</v>
      </c>
      <c r="AJ492" s="405">
        <f t="shared" ref="AJ492" si="1377">AJ491</f>
        <v>0</v>
      </c>
      <c r="AK492" s="405">
        <f t="shared" ref="AK492" si="1378">AK491</f>
        <v>0</v>
      </c>
      <c r="AL492" s="405">
        <f t="shared" ref="AL492" si="1379">AL491</f>
        <v>0</v>
      </c>
      <c r="AM492" s="405">
        <f t="shared" ref="AM492" si="1380">AM491</f>
        <v>0</v>
      </c>
      <c r="AN492" s="405">
        <f t="shared" ref="AN492" si="1381">AN491</f>
        <v>0</v>
      </c>
      <c r="AO492" s="405">
        <f t="shared" ref="AO492" si="1382">AO491</f>
        <v>0</v>
      </c>
      <c r="AP492" s="405">
        <f t="shared" ref="AP492" si="1383">AP491</f>
        <v>0</v>
      </c>
      <c r="AQ492" s="405">
        <f t="shared" ref="AQ492" si="1384">AQ491</f>
        <v>0</v>
      </c>
      <c r="AR492" s="405">
        <f t="shared" ref="AR492" si="1385">AR491</f>
        <v>0</v>
      </c>
      <c r="AS492" s="301"/>
    </row>
    <row r="493" spans="1:45" ht="15" outlineLevel="1">
      <c r="A493" s="519"/>
      <c r="B493" s="424"/>
      <c r="C493" s="286"/>
      <c r="D493" s="864"/>
      <c r="E493" s="864"/>
      <c r="F493" s="864"/>
      <c r="G493" s="864"/>
      <c r="H493" s="864"/>
      <c r="I493" s="864"/>
      <c r="J493" s="864"/>
      <c r="K493" s="864"/>
      <c r="L493" s="864"/>
      <c r="M493" s="864"/>
      <c r="N493" s="864"/>
      <c r="O493" s="864"/>
      <c r="P493" s="864"/>
      <c r="Q493" s="286"/>
      <c r="R493" s="864"/>
      <c r="S493" s="864"/>
      <c r="T493" s="864"/>
      <c r="U493" s="864"/>
      <c r="V493" s="864"/>
      <c r="W493" s="864"/>
      <c r="X493" s="864"/>
      <c r="Y493" s="864"/>
      <c r="Z493" s="864"/>
      <c r="AA493" s="864"/>
      <c r="AB493" s="864"/>
      <c r="AC493" s="864"/>
      <c r="AD493" s="864"/>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290">
        <f>'7.  Persistence Report'!AW69</f>
        <v>127897</v>
      </c>
      <c r="E494" s="290">
        <f>'7.  Persistence Report'!AX69</f>
        <v>127897</v>
      </c>
      <c r="F494" s="290">
        <f>'7.  Persistence Report'!AY69</f>
        <v>127897</v>
      </c>
      <c r="G494" s="290">
        <f>'7.  Persistence Report'!AZ69</f>
        <v>127897</v>
      </c>
      <c r="H494" s="290">
        <f>'7.  Persistence Report'!BA69</f>
        <v>127897</v>
      </c>
      <c r="I494" s="290">
        <f>'7.  Persistence Report'!BB69</f>
        <v>127897</v>
      </c>
      <c r="J494" s="290">
        <f>'7.  Persistence Report'!BC69</f>
        <v>127897</v>
      </c>
      <c r="K494" s="290">
        <f>'7.  Persistence Report'!BD69</f>
        <v>127897</v>
      </c>
      <c r="L494" s="290">
        <f>'7.  Persistence Report'!BE69</f>
        <v>127897</v>
      </c>
      <c r="M494" s="290">
        <f>'7.  Persistence Report'!BF69</f>
        <v>127848</v>
      </c>
      <c r="N494" s="290">
        <f>'7.  Persistence Report'!BG69</f>
        <v>100108</v>
      </c>
      <c r="O494" s="290">
        <f>'7.  Persistence Report'!BH69</f>
        <v>100108</v>
      </c>
      <c r="P494" s="290">
        <f>'7.  Persistence Report'!BI69</f>
        <v>99267</v>
      </c>
      <c r="Q494" s="286"/>
      <c r="R494" s="290">
        <f>'7.  Persistence Report'!R69</f>
        <v>16</v>
      </c>
      <c r="S494" s="290">
        <f>'7.  Persistence Report'!S69</f>
        <v>16</v>
      </c>
      <c r="T494" s="290">
        <f>'7.  Persistence Report'!T69</f>
        <v>16</v>
      </c>
      <c r="U494" s="290">
        <f>'7.  Persistence Report'!U69</f>
        <v>16</v>
      </c>
      <c r="V494" s="290">
        <f>'7.  Persistence Report'!V69</f>
        <v>16</v>
      </c>
      <c r="W494" s="290">
        <f>'7.  Persistence Report'!W69</f>
        <v>16</v>
      </c>
      <c r="X494" s="290">
        <f>'7.  Persistence Report'!X69</f>
        <v>16</v>
      </c>
      <c r="Y494" s="290">
        <f>'7.  Persistence Report'!Y69</f>
        <v>16</v>
      </c>
      <c r="Z494" s="290">
        <f>'7.  Persistence Report'!Z69</f>
        <v>16</v>
      </c>
      <c r="AA494" s="290">
        <f>'7.  Persistence Report'!AA69</f>
        <v>16</v>
      </c>
      <c r="AB494" s="290">
        <f>'7.  Persistence Report'!AB69</f>
        <v>7</v>
      </c>
      <c r="AC494" s="290">
        <f>'7.  Persistence Report'!AC69</f>
        <v>7</v>
      </c>
      <c r="AD494" s="290">
        <f>'7.  Persistence Report'!AD69</f>
        <v>7</v>
      </c>
      <c r="AE494" s="404">
        <v>1</v>
      </c>
      <c r="AF494" s="404"/>
      <c r="AG494" s="404"/>
      <c r="AH494" s="404"/>
      <c r="AI494" s="404"/>
      <c r="AJ494" s="404"/>
      <c r="AK494" s="404"/>
      <c r="AL494" s="404"/>
      <c r="AM494" s="404"/>
      <c r="AN494" s="404"/>
      <c r="AO494" s="404"/>
      <c r="AP494" s="404"/>
      <c r="AQ494" s="404"/>
      <c r="AR494" s="404"/>
      <c r="AS494" s="291">
        <f>SUM(AE494:AR494)</f>
        <v>1</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1</v>
      </c>
      <c r="AF495" s="405">
        <f t="shared" ref="AF495" si="1386">AF494</f>
        <v>0</v>
      </c>
      <c r="AG495" s="405">
        <f t="shared" ref="AG495" si="1387">AG494</f>
        <v>0</v>
      </c>
      <c r="AH495" s="405">
        <f t="shared" ref="AH495" si="1388">AH494</f>
        <v>0</v>
      </c>
      <c r="AI495" s="405">
        <f t="shared" ref="AI495" si="1389">AI494</f>
        <v>0</v>
      </c>
      <c r="AJ495" s="405">
        <f t="shared" ref="AJ495" si="1390">AJ494</f>
        <v>0</v>
      </c>
      <c r="AK495" s="405">
        <f t="shared" ref="AK495" si="1391">AK494</f>
        <v>0</v>
      </c>
      <c r="AL495" s="405">
        <f t="shared" ref="AL495" si="1392">AL494</f>
        <v>0</v>
      </c>
      <c r="AM495" s="405">
        <f t="shared" ref="AM495" si="1393">AM494</f>
        <v>0</v>
      </c>
      <c r="AN495" s="405">
        <f t="shared" ref="AN495" si="1394">AN494</f>
        <v>0</v>
      </c>
      <c r="AO495" s="405">
        <f t="shared" ref="AO495" si="1395">AO494</f>
        <v>0</v>
      </c>
      <c r="AP495" s="405">
        <f t="shared" ref="AP495" si="1396">AP494</f>
        <v>0</v>
      </c>
      <c r="AQ495" s="405">
        <f t="shared" ref="AQ495" si="1397">AQ494</f>
        <v>0</v>
      </c>
      <c r="AR495" s="405">
        <f t="shared" ref="AR495" si="1398">AR494</f>
        <v>0</v>
      </c>
      <c r="AS495" s="301"/>
    </row>
    <row r="496" spans="1:45" ht="15" outlineLevel="1">
      <c r="A496" s="519"/>
      <c r="B496" s="425"/>
      <c r="C496" s="286"/>
      <c r="D496" s="864"/>
      <c r="E496" s="864"/>
      <c r="F496" s="864"/>
      <c r="G496" s="864"/>
      <c r="H496" s="864"/>
      <c r="I496" s="864"/>
      <c r="J496" s="864"/>
      <c r="K496" s="864"/>
      <c r="L496" s="864"/>
      <c r="M496" s="864"/>
      <c r="N496" s="864"/>
      <c r="O496" s="864"/>
      <c r="P496" s="864"/>
      <c r="Q496" s="286"/>
      <c r="R496" s="864"/>
      <c r="S496" s="864"/>
      <c r="T496" s="864"/>
      <c r="U496" s="864"/>
      <c r="V496" s="864"/>
      <c r="W496" s="864"/>
      <c r="X496" s="864"/>
      <c r="Y496" s="864"/>
      <c r="Z496" s="864"/>
      <c r="AA496" s="864"/>
      <c r="AB496" s="864"/>
      <c r="AC496" s="864"/>
      <c r="AD496" s="864"/>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864"/>
      <c r="E497" s="864"/>
      <c r="F497" s="864"/>
      <c r="G497" s="864"/>
      <c r="H497" s="864"/>
      <c r="I497" s="864"/>
      <c r="J497" s="864"/>
      <c r="K497" s="864"/>
      <c r="L497" s="864"/>
      <c r="M497" s="864"/>
      <c r="N497" s="864"/>
      <c r="O497" s="864"/>
      <c r="P497" s="864"/>
      <c r="Q497" s="286"/>
      <c r="R497" s="864"/>
      <c r="S497" s="864"/>
      <c r="T497" s="864"/>
      <c r="U497" s="864"/>
      <c r="V497" s="864"/>
      <c r="W497" s="864"/>
      <c r="X497" s="864"/>
      <c r="Y497" s="864"/>
      <c r="Z497" s="864"/>
      <c r="AA497" s="864"/>
      <c r="AB497" s="864"/>
      <c r="AC497" s="864"/>
      <c r="AD497" s="864"/>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9">AF498</f>
        <v>0</v>
      </c>
      <c r="AG499" s="405">
        <f t="shared" ref="AG499" si="1400">AG498</f>
        <v>0</v>
      </c>
      <c r="AH499" s="405">
        <f t="shared" ref="AH499" si="1401">AH498</f>
        <v>0</v>
      </c>
      <c r="AI499" s="405">
        <f t="shared" ref="AI499" si="1402">AI498</f>
        <v>0</v>
      </c>
      <c r="AJ499" s="405">
        <f t="shared" ref="AJ499" si="1403">AJ498</f>
        <v>0</v>
      </c>
      <c r="AK499" s="405">
        <f t="shared" ref="AK499" si="1404">AK498</f>
        <v>0</v>
      </c>
      <c r="AL499" s="405">
        <f t="shared" ref="AL499" si="1405">AL498</f>
        <v>0</v>
      </c>
      <c r="AM499" s="405">
        <f t="shared" ref="AM499" si="1406">AM498</f>
        <v>0</v>
      </c>
      <c r="AN499" s="405">
        <f t="shared" ref="AN499" si="1407">AN498</f>
        <v>0</v>
      </c>
      <c r="AO499" s="405">
        <f t="shared" ref="AO499" si="1408">AO498</f>
        <v>0</v>
      </c>
      <c r="AP499" s="405">
        <f t="shared" ref="AP499" si="1409">AP498</f>
        <v>0</v>
      </c>
      <c r="AQ499" s="405">
        <f t="shared" ref="AQ499" si="1410">AQ498</f>
        <v>0</v>
      </c>
      <c r="AR499" s="405">
        <f t="shared" ref="AR499" si="1411">AR498</f>
        <v>0</v>
      </c>
      <c r="AS499" s="301"/>
    </row>
    <row r="500" spans="1:45" ht="15" outlineLevel="1">
      <c r="A500" s="519"/>
      <c r="B500" s="425"/>
      <c r="C500" s="286"/>
      <c r="D500" s="864"/>
      <c r="E500" s="864"/>
      <c r="F500" s="864"/>
      <c r="G500" s="864"/>
      <c r="H500" s="864"/>
      <c r="I500" s="864"/>
      <c r="J500" s="864"/>
      <c r="K500" s="864"/>
      <c r="L500" s="864"/>
      <c r="M500" s="864"/>
      <c r="N500" s="864"/>
      <c r="O500" s="864"/>
      <c r="P500" s="864"/>
      <c r="Q500" s="286"/>
      <c r="R500" s="864"/>
      <c r="S500" s="864"/>
      <c r="T500" s="864"/>
      <c r="U500" s="864"/>
      <c r="V500" s="864"/>
      <c r="W500" s="864"/>
      <c r="X500" s="864"/>
      <c r="Y500" s="864"/>
      <c r="Z500" s="864"/>
      <c r="AA500" s="864"/>
      <c r="AB500" s="864"/>
      <c r="AC500" s="864"/>
      <c r="AD500" s="864"/>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290">
        <f>'7.  Persistence Report'!AW70</f>
        <v>4276727</v>
      </c>
      <c r="E501" s="290">
        <f>'7.  Persistence Report'!AX70</f>
        <v>4438933</v>
      </c>
      <c r="F501" s="290">
        <f>'7.  Persistence Report'!AY70</f>
        <v>4438933</v>
      </c>
      <c r="G501" s="290">
        <f>'7.  Persistence Report'!AZ70</f>
        <v>4438933</v>
      </c>
      <c r="H501" s="290">
        <f>'7.  Persistence Report'!BA70</f>
        <v>4438933</v>
      </c>
      <c r="I501" s="290">
        <f>'7.  Persistence Report'!BB70</f>
        <v>3552020</v>
      </c>
      <c r="J501" s="290">
        <f>'7.  Persistence Report'!BC70</f>
        <v>3552020</v>
      </c>
      <c r="K501" s="290">
        <f>'7.  Persistence Report'!BD70</f>
        <v>3552020</v>
      </c>
      <c r="L501" s="290">
        <f>'7.  Persistence Report'!BE70</f>
        <v>3542441</v>
      </c>
      <c r="M501" s="290">
        <f>'7.  Persistence Report'!BF70</f>
        <v>3542441</v>
      </c>
      <c r="N501" s="290">
        <f>'7.  Persistence Report'!BG70</f>
        <v>2992263</v>
      </c>
      <c r="O501" s="290">
        <f>'7.  Persistence Report'!BH70</f>
        <v>2594700</v>
      </c>
      <c r="P501" s="290">
        <f>'7.  Persistence Report'!BI70</f>
        <v>252840</v>
      </c>
      <c r="Q501" s="290">
        <v>12</v>
      </c>
      <c r="R501" s="290">
        <f>'7.  Persistence Report'!R70</f>
        <v>630</v>
      </c>
      <c r="S501" s="290">
        <f>'7.  Persistence Report'!S70</f>
        <v>682</v>
      </c>
      <c r="T501" s="290">
        <f>'7.  Persistence Report'!T70</f>
        <v>682</v>
      </c>
      <c r="U501" s="290">
        <f>'7.  Persistence Report'!U70</f>
        <v>682</v>
      </c>
      <c r="V501" s="290">
        <f>'7.  Persistence Report'!V70</f>
        <v>682</v>
      </c>
      <c r="W501" s="290">
        <f>'7.  Persistence Report'!W70</f>
        <v>508</v>
      </c>
      <c r="X501" s="290">
        <f>'7.  Persistence Report'!X70</f>
        <v>508</v>
      </c>
      <c r="Y501" s="290">
        <f>'7.  Persistence Report'!Y70</f>
        <v>508</v>
      </c>
      <c r="Z501" s="290">
        <f>'7.  Persistence Report'!Z70</f>
        <v>508</v>
      </c>
      <c r="AA501" s="290">
        <f>'7.  Persistence Report'!AA70</f>
        <v>508</v>
      </c>
      <c r="AB501" s="290">
        <f>'7.  Persistence Report'!AB70</f>
        <v>400</v>
      </c>
      <c r="AC501" s="290">
        <f>'7.  Persistence Report'!AC70</f>
        <v>229</v>
      </c>
      <c r="AD501" s="290">
        <f>'7.  Persistence Report'!AD70</f>
        <v>32</v>
      </c>
      <c r="AE501" s="420"/>
      <c r="AF501" s="404">
        <v>0.37</v>
      </c>
      <c r="AG501" s="404">
        <v>0.45</v>
      </c>
      <c r="AH501" s="404">
        <v>0.18</v>
      </c>
      <c r="AI501" s="404"/>
      <c r="AJ501" s="404"/>
      <c r="AK501" s="404"/>
      <c r="AL501" s="409"/>
      <c r="AM501" s="409"/>
      <c r="AN501" s="409"/>
      <c r="AO501" s="409"/>
      <c r="AP501" s="409"/>
      <c r="AQ501" s="409"/>
      <c r="AR501" s="409"/>
      <c r="AS501" s="291">
        <f>SUM(AE501:AR501)</f>
        <v>1</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f>AE501</f>
        <v>0</v>
      </c>
      <c r="AF502" s="405">
        <f t="shared" ref="AF502" si="1412">AF501</f>
        <v>0.37</v>
      </c>
      <c r="AG502" s="405">
        <f t="shared" ref="AG502" si="1413">AG501</f>
        <v>0.45</v>
      </c>
      <c r="AH502" s="405">
        <f t="shared" ref="AH502" si="1414">AH501</f>
        <v>0.18</v>
      </c>
      <c r="AI502" s="405">
        <f t="shared" ref="AI502" si="1415">AI501</f>
        <v>0</v>
      </c>
      <c r="AJ502" s="405">
        <f t="shared" ref="AJ502" si="1416">AJ501</f>
        <v>0</v>
      </c>
      <c r="AK502" s="405">
        <f t="shared" ref="AK502" si="1417">AK501</f>
        <v>0</v>
      </c>
      <c r="AL502" s="405">
        <f t="shared" ref="AL502" si="1418">AL501</f>
        <v>0</v>
      </c>
      <c r="AM502" s="405">
        <f t="shared" ref="AM502" si="1419">AM501</f>
        <v>0</v>
      </c>
      <c r="AN502" s="405">
        <f t="shared" ref="AN502" si="1420">AN501</f>
        <v>0</v>
      </c>
      <c r="AO502" s="405">
        <f t="shared" ref="AO502" si="1421">AO501</f>
        <v>0</v>
      </c>
      <c r="AP502" s="405">
        <f t="shared" ref="AP502" si="1422">AP501</f>
        <v>0</v>
      </c>
      <c r="AQ502" s="405">
        <f t="shared" ref="AQ502" si="1423">AQ501</f>
        <v>0</v>
      </c>
      <c r="AR502" s="405">
        <f t="shared" ref="AR502" si="1424">AR501</f>
        <v>0</v>
      </c>
      <c r="AS502" s="301"/>
    </row>
    <row r="503" spans="1:45" ht="15" outlineLevel="1">
      <c r="A503" s="519"/>
      <c r="B503" s="425"/>
      <c r="C503" s="286"/>
      <c r="D503" s="864"/>
      <c r="E503" s="864"/>
      <c r="F503" s="864"/>
      <c r="G503" s="864"/>
      <c r="H503" s="864"/>
      <c r="I503" s="864"/>
      <c r="J503" s="864"/>
      <c r="K503" s="864"/>
      <c r="L503" s="864"/>
      <c r="M503" s="864"/>
      <c r="N503" s="864"/>
      <c r="O503" s="864"/>
      <c r="P503" s="864"/>
      <c r="Q503" s="286"/>
      <c r="R503" s="864"/>
      <c r="S503" s="864"/>
      <c r="T503" s="864"/>
      <c r="U503" s="864"/>
      <c r="V503" s="864"/>
      <c r="W503" s="864"/>
      <c r="X503" s="864"/>
      <c r="Y503" s="864"/>
      <c r="Z503" s="864"/>
      <c r="AA503" s="864"/>
      <c r="AB503" s="864"/>
      <c r="AC503" s="864"/>
      <c r="AD503" s="864"/>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290">
        <f>'7.  Persistence Report'!AW71</f>
        <v>562418</v>
      </c>
      <c r="E504" s="290">
        <f>'7.  Persistence Report'!AX71</f>
        <v>562418</v>
      </c>
      <c r="F504" s="290">
        <f>'7.  Persistence Report'!AY71</f>
        <v>562418</v>
      </c>
      <c r="G504" s="290">
        <f>'7.  Persistence Report'!AZ71</f>
        <v>464447</v>
      </c>
      <c r="H504" s="290">
        <f>'7.  Persistence Report'!BA71</f>
        <v>445673</v>
      </c>
      <c r="I504" s="290">
        <f>'7.  Persistence Report'!BB71</f>
        <v>418417</v>
      </c>
      <c r="J504" s="290">
        <f>'7.  Persistence Report'!BC71</f>
        <v>315669</v>
      </c>
      <c r="K504" s="290">
        <f>'7.  Persistence Report'!BD71</f>
        <v>287031</v>
      </c>
      <c r="L504" s="290">
        <f>'7.  Persistence Report'!BE71</f>
        <v>264716</v>
      </c>
      <c r="M504" s="290">
        <f>'7.  Persistence Report'!BF71</f>
        <v>218000</v>
      </c>
      <c r="N504" s="290">
        <f>'7.  Persistence Report'!BG71</f>
        <v>174677</v>
      </c>
      <c r="O504" s="290">
        <f>'7.  Persistence Report'!BH71</f>
        <v>139009</v>
      </c>
      <c r="P504" s="290">
        <f>'7.  Persistence Report'!BI71</f>
        <v>136602</v>
      </c>
      <c r="Q504" s="290">
        <v>12</v>
      </c>
      <c r="R504" s="290">
        <f>'7.  Persistence Report'!R71</f>
        <v>77</v>
      </c>
      <c r="S504" s="290">
        <f>'7.  Persistence Report'!S71</f>
        <v>77</v>
      </c>
      <c r="T504" s="290">
        <f>'7.  Persistence Report'!T71</f>
        <v>77</v>
      </c>
      <c r="U504" s="290">
        <f>'7.  Persistence Report'!U71</f>
        <v>69</v>
      </c>
      <c r="V504" s="290">
        <f>'7.  Persistence Report'!V71</f>
        <v>66</v>
      </c>
      <c r="W504" s="290">
        <f>'7.  Persistence Report'!W71</f>
        <v>62</v>
      </c>
      <c r="X504" s="290">
        <f>'7.  Persistence Report'!X71</f>
        <v>54</v>
      </c>
      <c r="Y504" s="290">
        <f>'7.  Persistence Report'!Y71</f>
        <v>49</v>
      </c>
      <c r="Z504" s="290">
        <f>'7.  Persistence Report'!Z71</f>
        <v>44</v>
      </c>
      <c r="AA504" s="290">
        <f>'7.  Persistence Report'!AA71</f>
        <v>32</v>
      </c>
      <c r="AB504" s="290">
        <f>'7.  Persistence Report'!AB71</f>
        <v>19</v>
      </c>
      <c r="AC504" s="290">
        <f>'7.  Persistence Report'!AC71</f>
        <v>9</v>
      </c>
      <c r="AD504" s="290">
        <f>'7.  Persistence Report'!AD71</f>
        <v>9</v>
      </c>
      <c r="AE504" s="420"/>
      <c r="AF504" s="404">
        <v>1</v>
      </c>
      <c r="AG504" s="404"/>
      <c r="AH504" s="404"/>
      <c r="AI504" s="404"/>
      <c r="AJ504" s="404"/>
      <c r="AK504" s="404"/>
      <c r="AL504" s="409"/>
      <c r="AM504" s="409"/>
      <c r="AN504" s="409"/>
      <c r="AO504" s="409"/>
      <c r="AP504" s="409"/>
      <c r="AQ504" s="409"/>
      <c r="AR504" s="409"/>
      <c r="AS504" s="291">
        <f>SUM(AE504:AR504)</f>
        <v>1</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25">AF504</f>
        <v>1</v>
      </c>
      <c r="AG505" s="405">
        <f t="shared" ref="AG505" si="1426">AG504</f>
        <v>0</v>
      </c>
      <c r="AH505" s="405">
        <f t="shared" ref="AH505" si="1427">AH504</f>
        <v>0</v>
      </c>
      <c r="AI505" s="405">
        <f t="shared" ref="AI505" si="1428">AI504</f>
        <v>0</v>
      </c>
      <c r="AJ505" s="405">
        <f t="shared" ref="AJ505" si="1429">AJ504</f>
        <v>0</v>
      </c>
      <c r="AK505" s="405">
        <f t="shared" ref="AK505" si="1430">AK504</f>
        <v>0</v>
      </c>
      <c r="AL505" s="405">
        <f t="shared" ref="AL505" si="1431">AL504</f>
        <v>0</v>
      </c>
      <c r="AM505" s="405">
        <f t="shared" ref="AM505" si="1432">AM504</f>
        <v>0</v>
      </c>
      <c r="AN505" s="405">
        <f t="shared" ref="AN505" si="1433">AN504</f>
        <v>0</v>
      </c>
      <c r="AO505" s="405">
        <f t="shared" ref="AO505" si="1434">AO504</f>
        <v>0</v>
      </c>
      <c r="AP505" s="405">
        <f t="shared" ref="AP505" si="1435">AP504</f>
        <v>0</v>
      </c>
      <c r="AQ505" s="405">
        <f t="shared" ref="AQ505" si="1436">AQ504</f>
        <v>0</v>
      </c>
      <c r="AR505" s="405">
        <f t="shared" ref="AR505" si="1437">AR504</f>
        <v>0</v>
      </c>
      <c r="AS505" s="301"/>
    </row>
    <row r="506" spans="1:45" ht="15" outlineLevel="1">
      <c r="A506" s="519"/>
      <c r="B506" s="425"/>
      <c r="C506" s="286"/>
      <c r="D506" s="864"/>
      <c r="E506" s="864"/>
      <c r="F506" s="864"/>
      <c r="G506" s="864"/>
      <c r="H506" s="864"/>
      <c r="I506" s="864"/>
      <c r="J506" s="864"/>
      <c r="K506" s="864"/>
      <c r="L506" s="864"/>
      <c r="M506" s="864"/>
      <c r="N506" s="864"/>
      <c r="O506" s="864"/>
      <c r="P506" s="864"/>
      <c r="Q506" s="286"/>
      <c r="R506" s="864"/>
      <c r="S506" s="864"/>
      <c r="T506" s="864"/>
      <c r="U506" s="864"/>
      <c r="V506" s="864"/>
      <c r="W506" s="864"/>
      <c r="X506" s="864"/>
      <c r="Y506" s="864"/>
      <c r="Z506" s="864"/>
      <c r="AA506" s="864"/>
      <c r="AB506" s="864"/>
      <c r="AC506" s="864"/>
      <c r="AD506" s="864"/>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8">AF507</f>
        <v>0</v>
      </c>
      <c r="AG508" s="405">
        <f t="shared" ref="AG508" si="1439">AG507</f>
        <v>0</v>
      </c>
      <c r="AH508" s="405">
        <f t="shared" ref="AH508" si="1440">AH507</f>
        <v>0</v>
      </c>
      <c r="AI508" s="405">
        <f t="shared" ref="AI508" si="1441">AI507</f>
        <v>0</v>
      </c>
      <c r="AJ508" s="405">
        <f t="shared" ref="AJ508" si="1442">AJ507</f>
        <v>0</v>
      </c>
      <c r="AK508" s="405">
        <f t="shared" ref="AK508" si="1443">AK507</f>
        <v>0</v>
      </c>
      <c r="AL508" s="405">
        <f t="shared" ref="AL508" si="1444">AL507</f>
        <v>0</v>
      </c>
      <c r="AM508" s="405">
        <f t="shared" ref="AM508" si="1445">AM507</f>
        <v>0</v>
      </c>
      <c r="AN508" s="405">
        <f t="shared" ref="AN508" si="1446">AN507</f>
        <v>0</v>
      </c>
      <c r="AO508" s="405">
        <f t="shared" ref="AO508" si="1447">AO507</f>
        <v>0</v>
      </c>
      <c r="AP508" s="405">
        <f t="shared" ref="AP508" si="1448">AP507</f>
        <v>0</v>
      </c>
      <c r="AQ508" s="405">
        <f t="shared" ref="AQ508" si="1449">AQ507</f>
        <v>0</v>
      </c>
      <c r="AR508" s="405">
        <f t="shared" ref="AR508" si="1450">AR507</f>
        <v>0</v>
      </c>
      <c r="AS508" s="301"/>
    </row>
    <row r="509" spans="1:45" ht="15" outlineLevel="1">
      <c r="A509" s="519"/>
      <c r="B509" s="425"/>
      <c r="C509" s="286"/>
      <c r="D509" s="864"/>
      <c r="E509" s="864"/>
      <c r="F509" s="864"/>
      <c r="G509" s="864"/>
      <c r="H509" s="864"/>
      <c r="I509" s="864"/>
      <c r="J509" s="864"/>
      <c r="K509" s="864"/>
      <c r="L509" s="864"/>
      <c r="M509" s="864"/>
      <c r="N509" s="864"/>
      <c r="O509" s="864"/>
      <c r="P509" s="864"/>
      <c r="Q509" s="286"/>
      <c r="R509" s="864"/>
      <c r="S509" s="864"/>
      <c r="T509" s="864"/>
      <c r="U509" s="864"/>
      <c r="V509" s="864"/>
      <c r="W509" s="864"/>
      <c r="X509" s="864"/>
      <c r="Y509" s="864"/>
      <c r="Z509" s="864"/>
      <c r="AA509" s="864"/>
      <c r="AB509" s="864"/>
      <c r="AC509" s="864"/>
      <c r="AD509" s="864"/>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51">AF510</f>
        <v>0</v>
      </c>
      <c r="AG511" s="405">
        <f t="shared" ref="AG511" si="1452">AG510</f>
        <v>0</v>
      </c>
      <c r="AH511" s="405">
        <f t="shared" ref="AH511" si="1453">AH510</f>
        <v>0</v>
      </c>
      <c r="AI511" s="405">
        <f t="shared" ref="AI511" si="1454">AI510</f>
        <v>0</v>
      </c>
      <c r="AJ511" s="405">
        <f t="shared" ref="AJ511" si="1455">AJ510</f>
        <v>0</v>
      </c>
      <c r="AK511" s="405">
        <f t="shared" ref="AK511" si="1456">AK510</f>
        <v>0</v>
      </c>
      <c r="AL511" s="405">
        <f t="shared" ref="AL511" si="1457">AL510</f>
        <v>0</v>
      </c>
      <c r="AM511" s="405">
        <f t="shared" ref="AM511" si="1458">AM510</f>
        <v>0</v>
      </c>
      <c r="AN511" s="405">
        <f t="shared" ref="AN511" si="1459">AN510</f>
        <v>0</v>
      </c>
      <c r="AO511" s="405">
        <f t="shared" ref="AO511" si="1460">AO510</f>
        <v>0</v>
      </c>
      <c r="AP511" s="405">
        <f t="shared" ref="AP511" si="1461">AP510</f>
        <v>0</v>
      </c>
      <c r="AQ511" s="405">
        <f t="shared" ref="AQ511" si="1462">AQ510</f>
        <v>0</v>
      </c>
      <c r="AR511" s="405">
        <f t="shared" ref="AR511" si="1463">AR510</f>
        <v>0</v>
      </c>
      <c r="AS511" s="301"/>
    </row>
    <row r="512" spans="1:45" ht="15" outlineLevel="1">
      <c r="A512" s="519"/>
      <c r="B512" s="425"/>
      <c r="C512" s="286"/>
      <c r="D512" s="864"/>
      <c r="E512" s="864"/>
      <c r="F512" s="864"/>
      <c r="G512" s="864"/>
      <c r="H512" s="864"/>
      <c r="I512" s="864"/>
      <c r="J512" s="864"/>
      <c r="K512" s="864"/>
      <c r="L512" s="864"/>
      <c r="M512" s="864"/>
      <c r="N512" s="864"/>
      <c r="O512" s="864"/>
      <c r="P512" s="864"/>
      <c r="Q512" s="286"/>
      <c r="R512" s="864"/>
      <c r="S512" s="864"/>
      <c r="T512" s="864"/>
      <c r="U512" s="864"/>
      <c r="V512" s="864"/>
      <c r="W512" s="864"/>
      <c r="X512" s="864"/>
      <c r="Y512" s="864"/>
      <c r="Z512" s="864"/>
      <c r="AA512" s="864"/>
      <c r="AB512" s="864"/>
      <c r="AC512" s="864"/>
      <c r="AD512" s="864"/>
      <c r="AE512" s="406"/>
      <c r="AF512" s="419"/>
      <c r="AG512" s="419"/>
      <c r="AH512" s="419"/>
      <c r="AI512" s="419"/>
      <c r="AJ512" s="419"/>
      <c r="AK512" s="419"/>
      <c r="AL512" s="419"/>
      <c r="AM512" s="419"/>
      <c r="AN512" s="419"/>
      <c r="AO512" s="419"/>
      <c r="AP512" s="419"/>
      <c r="AQ512" s="419"/>
      <c r="AR512" s="419"/>
      <c r="AS512" s="301"/>
    </row>
    <row r="513" spans="1:45" ht="30" outlineLevel="1">
      <c r="A513" s="519">
        <v>30</v>
      </c>
      <c r="B513" s="422" t="s">
        <v>122</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64">AF513</f>
        <v>0</v>
      </c>
      <c r="AG514" s="405">
        <f t="shared" ref="AG514" si="1465">AG513</f>
        <v>0</v>
      </c>
      <c r="AH514" s="405">
        <f t="shared" ref="AH514" si="1466">AH513</f>
        <v>0</v>
      </c>
      <c r="AI514" s="405">
        <f t="shared" ref="AI514" si="1467">AI513</f>
        <v>0</v>
      </c>
      <c r="AJ514" s="405">
        <f t="shared" ref="AJ514" si="1468">AJ513</f>
        <v>0</v>
      </c>
      <c r="AK514" s="405">
        <f t="shared" ref="AK514" si="1469">AK513</f>
        <v>0</v>
      </c>
      <c r="AL514" s="405">
        <f t="shared" ref="AL514" si="1470">AL513</f>
        <v>0</v>
      </c>
      <c r="AM514" s="405">
        <f t="shared" ref="AM514" si="1471">AM513</f>
        <v>0</v>
      </c>
      <c r="AN514" s="405">
        <f t="shared" ref="AN514" si="1472">AN513</f>
        <v>0</v>
      </c>
      <c r="AO514" s="405">
        <f t="shared" ref="AO514" si="1473">AO513</f>
        <v>0</v>
      </c>
      <c r="AP514" s="405">
        <f t="shared" ref="AP514" si="1474">AP513</f>
        <v>0</v>
      </c>
      <c r="AQ514" s="405">
        <f t="shared" ref="AQ514" si="1475">AQ513</f>
        <v>0</v>
      </c>
      <c r="AR514" s="405">
        <f t="shared" ref="AR514" si="1476">AR513</f>
        <v>0</v>
      </c>
      <c r="AS514" s="301"/>
    </row>
    <row r="515" spans="1:45" ht="15" outlineLevel="1">
      <c r="A515" s="519"/>
      <c r="B515" s="425"/>
      <c r="C515" s="286"/>
      <c r="D515" s="864"/>
      <c r="E515" s="864"/>
      <c r="F515" s="864"/>
      <c r="G515" s="864"/>
      <c r="H515" s="864"/>
      <c r="I515" s="864"/>
      <c r="J515" s="864"/>
      <c r="K515" s="864"/>
      <c r="L515" s="864"/>
      <c r="M515" s="864"/>
      <c r="N515" s="864"/>
      <c r="O515" s="864"/>
      <c r="P515" s="864"/>
      <c r="Q515" s="286"/>
      <c r="R515" s="864"/>
      <c r="S515" s="864"/>
      <c r="T515" s="864"/>
      <c r="U515" s="864"/>
      <c r="V515" s="864"/>
      <c r="W515" s="864"/>
      <c r="X515" s="864"/>
      <c r="Y515" s="864"/>
      <c r="Z515" s="864"/>
      <c r="AA515" s="864"/>
      <c r="AB515" s="864"/>
      <c r="AC515" s="864"/>
      <c r="AD515" s="864"/>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422" t="s">
        <v>123</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7">AF516</f>
        <v>0</v>
      </c>
      <c r="AG517" s="405">
        <f t="shared" ref="AG517" si="1478">AG516</f>
        <v>0</v>
      </c>
      <c r="AH517" s="405">
        <f t="shared" ref="AH517" si="1479">AH516</f>
        <v>0</v>
      </c>
      <c r="AI517" s="405">
        <f t="shared" ref="AI517" si="1480">AI516</f>
        <v>0</v>
      </c>
      <c r="AJ517" s="405">
        <f t="shared" ref="AJ517" si="1481">AJ516</f>
        <v>0</v>
      </c>
      <c r="AK517" s="405">
        <f t="shared" ref="AK517" si="1482">AK516</f>
        <v>0</v>
      </c>
      <c r="AL517" s="405">
        <f t="shared" ref="AL517" si="1483">AL516</f>
        <v>0</v>
      </c>
      <c r="AM517" s="405">
        <f t="shared" ref="AM517" si="1484">AM516</f>
        <v>0</v>
      </c>
      <c r="AN517" s="405">
        <f t="shared" ref="AN517" si="1485">AN516</f>
        <v>0</v>
      </c>
      <c r="AO517" s="405">
        <f t="shared" ref="AO517" si="1486">AO516</f>
        <v>0</v>
      </c>
      <c r="AP517" s="405">
        <f t="shared" ref="AP517" si="1487">AP516</f>
        <v>0</v>
      </c>
      <c r="AQ517" s="405">
        <f t="shared" ref="AQ517" si="1488">AQ516</f>
        <v>0</v>
      </c>
      <c r="AR517" s="405">
        <f t="shared" ref="AR517" si="1489">AR516</f>
        <v>0</v>
      </c>
      <c r="AS517" s="301"/>
    </row>
    <row r="518" spans="1:45" ht="15" outlineLevel="1">
      <c r="A518" s="519"/>
      <c r="B518" s="422"/>
      <c r="C518" s="286"/>
      <c r="D518" s="864"/>
      <c r="E518" s="864"/>
      <c r="F518" s="864"/>
      <c r="G518" s="864"/>
      <c r="H518" s="864"/>
      <c r="I518" s="864"/>
      <c r="J518" s="864"/>
      <c r="K518" s="864"/>
      <c r="L518" s="864"/>
      <c r="M518" s="864"/>
      <c r="N518" s="864"/>
      <c r="O518" s="864"/>
      <c r="P518" s="864"/>
      <c r="Q518" s="286"/>
      <c r="R518" s="864"/>
      <c r="S518" s="864"/>
      <c r="T518" s="864"/>
      <c r="U518" s="864"/>
      <c r="V518" s="864"/>
      <c r="W518" s="864"/>
      <c r="X518" s="864"/>
      <c r="Y518" s="864"/>
      <c r="Z518" s="864"/>
      <c r="AA518" s="864"/>
      <c r="AB518" s="864"/>
      <c r="AC518" s="864"/>
      <c r="AD518" s="864"/>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f>'7.  Persistence Report'!AW72</f>
        <v>653</v>
      </c>
      <c r="E519" s="290">
        <f>'7.  Persistence Report'!AX72</f>
        <v>653</v>
      </c>
      <c r="F519" s="290">
        <f>'7.  Persistence Report'!AY72</f>
        <v>653</v>
      </c>
      <c r="G519" s="290">
        <f>'7.  Persistence Report'!AZ72</f>
        <v>653</v>
      </c>
      <c r="H519" s="290">
        <f>'7.  Persistence Report'!BA72</f>
        <v>653</v>
      </c>
      <c r="I519" s="290">
        <f>'7.  Persistence Report'!BB72</f>
        <v>653</v>
      </c>
      <c r="J519" s="290">
        <f>'7.  Persistence Report'!BC72</f>
        <v>653</v>
      </c>
      <c r="K519" s="290">
        <f>'7.  Persistence Report'!BD72</f>
        <v>653</v>
      </c>
      <c r="L519" s="290">
        <f>'7.  Persistence Report'!BE72</f>
        <v>653</v>
      </c>
      <c r="M519" s="290">
        <f>'7.  Persistence Report'!BF72</f>
        <v>653</v>
      </c>
      <c r="N519" s="290">
        <f>'7.  Persistence Report'!BG72</f>
        <v>653</v>
      </c>
      <c r="O519" s="290">
        <f>'7.  Persistence Report'!BH72</f>
        <v>653</v>
      </c>
      <c r="P519" s="290">
        <f>'7.  Persistence Report'!BI72</f>
        <v>0</v>
      </c>
      <c r="Q519" s="290">
        <v>12</v>
      </c>
      <c r="R519" s="290">
        <f>'7.  Persistence Report'!R72</f>
        <v>0</v>
      </c>
      <c r="S519" s="290">
        <f>'7.  Persistence Report'!S72</f>
        <v>0</v>
      </c>
      <c r="T519" s="290">
        <f>'7.  Persistence Report'!T72</f>
        <v>0</v>
      </c>
      <c r="U519" s="290">
        <f>'7.  Persistence Report'!U72</f>
        <v>0</v>
      </c>
      <c r="V519" s="290">
        <f>'7.  Persistence Report'!V72</f>
        <v>0</v>
      </c>
      <c r="W519" s="290">
        <f>'7.  Persistence Report'!W72</f>
        <v>0</v>
      </c>
      <c r="X519" s="290">
        <f>'7.  Persistence Report'!X72</f>
        <v>0</v>
      </c>
      <c r="Y519" s="290">
        <f>'7.  Persistence Report'!Y72</f>
        <v>0</v>
      </c>
      <c r="Z519" s="290">
        <f>'7.  Persistence Report'!Z72</f>
        <v>0</v>
      </c>
      <c r="AA519" s="290">
        <f>'7.  Persistence Report'!AA72</f>
        <v>0</v>
      </c>
      <c r="AB519" s="290">
        <f>'7.  Persistence Report'!AB72</f>
        <v>0</v>
      </c>
      <c r="AC519" s="290">
        <f>'7.  Persistence Report'!AC72</f>
        <v>0</v>
      </c>
      <c r="AD519" s="290">
        <f>'7.  Persistence Report'!AD72</f>
        <v>0</v>
      </c>
      <c r="AE519" s="420"/>
      <c r="AF519" s="404">
        <v>0.38</v>
      </c>
      <c r="AG519" s="404">
        <v>0.53</v>
      </c>
      <c r="AH519" s="404">
        <v>0.09</v>
      </c>
      <c r="AI519" s="404"/>
      <c r="AJ519" s="404"/>
      <c r="AK519" s="404"/>
      <c r="AL519" s="409"/>
      <c r="AM519" s="409"/>
      <c r="AN519" s="409"/>
      <c r="AO519" s="409"/>
      <c r="AP519" s="409"/>
      <c r="AQ519" s="409"/>
      <c r="AR519" s="409"/>
      <c r="AS519" s="291">
        <f>SUM(AE519:AR519)</f>
        <v>1</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90">AF519</f>
        <v>0.38</v>
      </c>
      <c r="AG520" s="405">
        <f t="shared" ref="AG520" si="1491">AG519</f>
        <v>0.53</v>
      </c>
      <c r="AH520" s="405">
        <f t="shared" ref="AH520" si="1492">AH519</f>
        <v>0.09</v>
      </c>
      <c r="AI520" s="405">
        <f t="shared" ref="AI520" si="1493">AI519</f>
        <v>0</v>
      </c>
      <c r="AJ520" s="405">
        <f t="shared" ref="AJ520" si="1494">AJ519</f>
        <v>0</v>
      </c>
      <c r="AK520" s="405">
        <f t="shared" ref="AK520" si="1495">AK519</f>
        <v>0</v>
      </c>
      <c r="AL520" s="405">
        <f t="shared" ref="AL520" si="1496">AL519</f>
        <v>0</v>
      </c>
      <c r="AM520" s="405">
        <f t="shared" ref="AM520" si="1497">AM519</f>
        <v>0</v>
      </c>
      <c r="AN520" s="405">
        <f t="shared" ref="AN520" si="1498">AN519</f>
        <v>0</v>
      </c>
      <c r="AO520" s="405">
        <f t="shared" ref="AO520" si="1499">AO519</f>
        <v>0</v>
      </c>
      <c r="AP520" s="405">
        <f t="shared" ref="AP520" si="1500">AP519</f>
        <v>0</v>
      </c>
      <c r="AQ520" s="405">
        <f t="shared" ref="AQ520" si="1501">AQ519</f>
        <v>0</v>
      </c>
      <c r="AR520" s="405">
        <f t="shared" ref="AR520" si="1502">AR519</f>
        <v>0</v>
      </c>
      <c r="AS520" s="301"/>
    </row>
    <row r="521" spans="1:45" ht="15" outlineLevel="1">
      <c r="A521" s="519"/>
      <c r="B521" s="422"/>
      <c r="C521" s="286"/>
      <c r="D521" s="864"/>
      <c r="E521" s="864"/>
      <c r="F521" s="864"/>
      <c r="G521" s="864"/>
      <c r="H521" s="864"/>
      <c r="I521" s="864"/>
      <c r="J521" s="864"/>
      <c r="K521" s="864"/>
      <c r="L521" s="864"/>
      <c r="M521" s="864"/>
      <c r="N521" s="864"/>
      <c r="O521" s="864"/>
      <c r="P521" s="864"/>
      <c r="Q521" s="286"/>
      <c r="R521" s="864"/>
      <c r="S521" s="864"/>
      <c r="T521" s="864"/>
      <c r="U521" s="864"/>
      <c r="V521" s="864"/>
      <c r="W521" s="864"/>
      <c r="X521" s="864"/>
      <c r="Y521" s="864"/>
      <c r="Z521" s="864"/>
      <c r="AA521" s="864"/>
      <c r="AB521" s="864"/>
      <c r="AC521" s="864"/>
      <c r="AD521" s="864"/>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864"/>
      <c r="E522" s="864"/>
      <c r="F522" s="864"/>
      <c r="G522" s="864"/>
      <c r="H522" s="864"/>
      <c r="I522" s="864"/>
      <c r="J522" s="864"/>
      <c r="K522" s="864"/>
      <c r="L522" s="864"/>
      <c r="M522" s="864"/>
      <c r="N522" s="864"/>
      <c r="O522" s="864"/>
      <c r="P522" s="864"/>
      <c r="Q522" s="286"/>
      <c r="R522" s="864"/>
      <c r="S522" s="864"/>
      <c r="T522" s="864"/>
      <c r="U522" s="864"/>
      <c r="V522" s="864"/>
      <c r="W522" s="864"/>
      <c r="X522" s="864"/>
      <c r="Y522" s="864"/>
      <c r="Z522" s="864"/>
      <c r="AA522" s="864"/>
      <c r="AB522" s="864"/>
      <c r="AC522" s="864"/>
      <c r="AD522" s="864"/>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f>'7.  Persistence Report'!AW67+'7.  Persistence Report'!AW73+'7.  Persistence Report'!AW74+'7.  Persistence Report'!AW75</f>
        <v>4566401</v>
      </c>
      <c r="E523" s="290">
        <f>'7.  Persistence Report'!AX67+'7.  Persistence Report'!AX73+'7.  Persistence Report'!AX74+'7.  Persistence Report'!AX75</f>
        <v>3568333</v>
      </c>
      <c r="F523" s="290">
        <f>'7.  Persistence Report'!AY67+'7.  Persistence Report'!AY73+'7.  Persistence Report'!AY74+'7.  Persistence Report'!AY75</f>
        <v>3568333</v>
      </c>
      <c r="G523" s="290">
        <f>'7.  Persistence Report'!AZ67+'7.  Persistence Report'!AZ73+'7.  Persistence Report'!AZ74+'7.  Persistence Report'!AZ75</f>
        <v>3568333</v>
      </c>
      <c r="H523" s="290">
        <f>'7.  Persistence Report'!BA67+'7.  Persistence Report'!BA73+'7.  Persistence Report'!BA74+'7.  Persistence Report'!BA75</f>
        <v>3568191</v>
      </c>
      <c r="I523" s="290">
        <f>'7.  Persistence Report'!BB67+'7.  Persistence Report'!BB73+'7.  Persistence Report'!BB74+'7.  Persistence Report'!BB75</f>
        <v>3292322</v>
      </c>
      <c r="J523" s="290">
        <f>'7.  Persistence Report'!BC67+'7.  Persistence Report'!BC73+'7.  Persistence Report'!BC74+'7.  Persistence Report'!BC75</f>
        <v>3292322</v>
      </c>
      <c r="K523" s="290">
        <f>'7.  Persistence Report'!BD67+'7.  Persistence Report'!BD73+'7.  Persistence Report'!BD74+'7.  Persistence Report'!BD75</f>
        <v>3292271</v>
      </c>
      <c r="L523" s="290">
        <f>'7.  Persistence Report'!BE67+'7.  Persistence Report'!BE73+'7.  Persistence Report'!BE74+'7.  Persistence Report'!BE75</f>
        <v>3292271</v>
      </c>
      <c r="M523" s="290">
        <f>'7.  Persistence Report'!BF67+'7.  Persistence Report'!BF73+'7.  Persistence Report'!BF74+'7.  Persistence Report'!BF75</f>
        <v>3292271</v>
      </c>
      <c r="N523" s="290">
        <f>'7.  Persistence Report'!BG67+'7.  Persistence Report'!BG73+'7.  Persistence Report'!BG74+'7.  Persistence Report'!BG75</f>
        <v>2593640</v>
      </c>
      <c r="O523" s="290">
        <f>'7.  Persistence Report'!BH67+'7.  Persistence Report'!BH73+'7.  Persistence Report'!BH74+'7.  Persistence Report'!BH75</f>
        <v>2588730</v>
      </c>
      <c r="P523" s="290">
        <f>'7.  Persistence Report'!BI67+'7.  Persistence Report'!BI73+'7.  Persistence Report'!BI74+'7.  Persistence Report'!BI75</f>
        <v>2588730</v>
      </c>
      <c r="Q523" s="290">
        <v>12</v>
      </c>
      <c r="R523" s="290">
        <f>'7.  Persistence Report'!R67+'7.  Persistence Report'!R73+'7.  Persistence Report'!R74+'7.  Persistence Report'!R75</f>
        <v>253</v>
      </c>
      <c r="S523" s="290">
        <f>'7.  Persistence Report'!S67+'7.  Persistence Report'!S73+'7.  Persistence Report'!S74+'7.  Persistence Report'!S75</f>
        <v>186</v>
      </c>
      <c r="T523" s="290">
        <f>'7.  Persistence Report'!T67+'7.  Persistence Report'!T73+'7.  Persistence Report'!T74+'7.  Persistence Report'!T75</f>
        <v>186</v>
      </c>
      <c r="U523" s="290">
        <f>'7.  Persistence Report'!U67+'7.  Persistence Report'!U73+'7.  Persistence Report'!U74+'7.  Persistence Report'!U75</f>
        <v>186</v>
      </c>
      <c r="V523" s="290">
        <f>'7.  Persistence Report'!V67+'7.  Persistence Report'!V73+'7.  Persistence Report'!V74+'7.  Persistence Report'!V75</f>
        <v>186</v>
      </c>
      <c r="W523" s="290">
        <f>'7.  Persistence Report'!W67+'7.  Persistence Report'!W73+'7.  Persistence Report'!W74+'7.  Persistence Report'!W75</f>
        <v>186</v>
      </c>
      <c r="X523" s="290">
        <f>'7.  Persistence Report'!X67+'7.  Persistence Report'!X73+'7.  Persistence Report'!X74+'7.  Persistence Report'!X75</f>
        <v>186</v>
      </c>
      <c r="Y523" s="290">
        <f>'7.  Persistence Report'!Y67+'7.  Persistence Report'!Y73+'7.  Persistence Report'!Y74+'7.  Persistence Report'!Y75</f>
        <v>186</v>
      </c>
      <c r="Z523" s="290">
        <f>'7.  Persistence Report'!Z67+'7.  Persistence Report'!Z73+'7.  Persistence Report'!Z74+'7.  Persistence Report'!Z75</f>
        <v>186</v>
      </c>
      <c r="AA523" s="290">
        <f>'7.  Persistence Report'!AA67+'7.  Persistence Report'!AA73+'7.  Persistence Report'!AA74+'7.  Persistence Report'!AA75</f>
        <v>186</v>
      </c>
      <c r="AB523" s="290">
        <f>'7.  Persistence Report'!AB67+'7.  Persistence Report'!AB73+'7.  Persistence Report'!AB74+'7.  Persistence Report'!AB75</f>
        <v>176</v>
      </c>
      <c r="AC523" s="290">
        <f>'7.  Persistence Report'!AC67+'7.  Persistence Report'!AC73+'7.  Persistence Report'!AC74+'7.  Persistence Report'!AC75</f>
        <v>176</v>
      </c>
      <c r="AD523" s="290">
        <f>'7.  Persistence Report'!AD67+'7.  Persistence Report'!AD73+'7.  Persistence Report'!AD74+'7.  Persistence Report'!AD75</f>
        <v>176</v>
      </c>
      <c r="AE523" s="420"/>
      <c r="AF523" s="404">
        <v>1</v>
      </c>
      <c r="AG523" s="404"/>
      <c r="AH523" s="404"/>
      <c r="AI523" s="404"/>
      <c r="AJ523" s="404"/>
      <c r="AK523" s="404"/>
      <c r="AL523" s="409"/>
      <c r="AM523" s="409"/>
      <c r="AN523" s="409"/>
      <c r="AO523" s="409"/>
      <c r="AP523" s="409"/>
      <c r="AQ523" s="409"/>
      <c r="AR523" s="409"/>
      <c r="AS523" s="291">
        <f>SUM(AE523:AR523)</f>
        <v>1</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12</v>
      </c>
      <c r="R524" s="290"/>
      <c r="S524" s="290"/>
      <c r="T524" s="290"/>
      <c r="U524" s="290"/>
      <c r="V524" s="290"/>
      <c r="W524" s="290"/>
      <c r="X524" s="290"/>
      <c r="Y524" s="290"/>
      <c r="Z524" s="290"/>
      <c r="AA524" s="290"/>
      <c r="AB524" s="290"/>
      <c r="AC524" s="290"/>
      <c r="AD524" s="290"/>
      <c r="AE524" s="405">
        <f>AE523</f>
        <v>0</v>
      </c>
      <c r="AF524" s="405">
        <f t="shared" ref="AF524" si="1503">AF523</f>
        <v>1</v>
      </c>
      <c r="AG524" s="405">
        <f t="shared" ref="AG524" si="1504">AG523</f>
        <v>0</v>
      </c>
      <c r="AH524" s="405">
        <f t="shared" ref="AH524" si="1505">AH523</f>
        <v>0</v>
      </c>
      <c r="AI524" s="405">
        <f t="shared" ref="AI524" si="1506">AI523</f>
        <v>0</v>
      </c>
      <c r="AJ524" s="405">
        <f t="shared" ref="AJ524" si="1507">AJ523</f>
        <v>0</v>
      </c>
      <c r="AK524" s="405">
        <f t="shared" ref="AK524" si="1508">AK523</f>
        <v>0</v>
      </c>
      <c r="AL524" s="405">
        <f t="shared" ref="AL524" si="1509">AL523</f>
        <v>0</v>
      </c>
      <c r="AM524" s="405">
        <f t="shared" ref="AM524" si="1510">AM523</f>
        <v>0</v>
      </c>
      <c r="AN524" s="405">
        <f t="shared" ref="AN524" si="1511">AN523</f>
        <v>0</v>
      </c>
      <c r="AO524" s="405">
        <f t="shared" ref="AO524" si="1512">AO523</f>
        <v>0</v>
      </c>
      <c r="AP524" s="405">
        <f t="shared" ref="AP524" si="1513">AP523</f>
        <v>0</v>
      </c>
      <c r="AQ524" s="405">
        <f t="shared" ref="AQ524" si="1514">AQ523</f>
        <v>0</v>
      </c>
      <c r="AR524" s="405">
        <f t="shared" ref="AR524" si="1515">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16">AF526</f>
        <v>0</v>
      </c>
      <c r="AG527" s="405">
        <f t="shared" ref="AG527" si="1517">AG526</f>
        <v>0</v>
      </c>
      <c r="AH527" s="405">
        <f t="shared" ref="AH527" si="1518">AH526</f>
        <v>0</v>
      </c>
      <c r="AI527" s="405">
        <f t="shared" ref="AI527" si="1519">AI526</f>
        <v>0</v>
      </c>
      <c r="AJ527" s="405">
        <f t="shared" ref="AJ527" si="1520">AJ526</f>
        <v>0</v>
      </c>
      <c r="AK527" s="405">
        <f t="shared" ref="AK527" si="1521">AK526</f>
        <v>0</v>
      </c>
      <c r="AL527" s="405">
        <f t="shared" ref="AL527" si="1522">AL526</f>
        <v>0</v>
      </c>
      <c r="AM527" s="405">
        <f t="shared" ref="AM527" si="1523">AM526</f>
        <v>0</v>
      </c>
      <c r="AN527" s="405">
        <f t="shared" ref="AN527" si="1524">AN526</f>
        <v>0</v>
      </c>
      <c r="AO527" s="405">
        <f t="shared" ref="AO527" si="1525">AO526</f>
        <v>0</v>
      </c>
      <c r="AP527" s="405">
        <f t="shared" ref="AP527" si="1526">AP526</f>
        <v>0</v>
      </c>
      <c r="AQ527" s="405">
        <f t="shared" ref="AQ527" si="1527">AQ526</f>
        <v>0</v>
      </c>
      <c r="AR527" s="405">
        <f t="shared" ref="AR527" si="1528">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879" t="s">
        <v>1034</v>
      </c>
      <c r="C529" s="286" t="s">
        <v>25</v>
      </c>
      <c r="D529" s="290"/>
      <c r="E529" s="290"/>
      <c r="F529" s="290"/>
      <c r="G529" s="290"/>
      <c r="H529" s="290"/>
      <c r="I529" s="290"/>
      <c r="J529" s="290"/>
      <c r="K529" s="290"/>
      <c r="L529" s="290"/>
      <c r="M529" s="290"/>
      <c r="N529" s="290"/>
      <c r="O529" s="290"/>
      <c r="P529" s="290"/>
      <c r="Q529" s="290">
        <v>12</v>
      </c>
      <c r="R529" s="290">
        <f>+'7.  Persistence Report'!R65</f>
        <v>132.99</v>
      </c>
      <c r="S529" s="290">
        <f>+'7.  Persistence Report'!S65</f>
        <v>132.99</v>
      </c>
      <c r="T529" s="290">
        <f>+'7.  Persistence Report'!T65</f>
        <v>132.99</v>
      </c>
      <c r="U529" s="290">
        <f>+'7.  Persistence Report'!U65</f>
        <v>132.99</v>
      </c>
      <c r="V529" s="290">
        <f>+'7.  Persistence Report'!V65</f>
        <v>132.99</v>
      </c>
      <c r="W529" s="290">
        <f>+'7.  Persistence Report'!W65</f>
        <v>132.99</v>
      </c>
      <c r="X529" s="290">
        <f>+'7.  Persistence Report'!X65</f>
        <v>132.99</v>
      </c>
      <c r="Y529" s="290">
        <f>+'7.  Persistence Report'!Y65</f>
        <v>132.99</v>
      </c>
      <c r="Z529" s="290">
        <f>+'7.  Persistence Report'!Z65</f>
        <v>132.99</v>
      </c>
      <c r="AA529" s="290">
        <f>+'7.  Persistence Report'!AA65</f>
        <v>132.99</v>
      </c>
      <c r="AB529" s="290">
        <f>+'7.  Persistence Report'!AB65</f>
        <v>132.99</v>
      </c>
      <c r="AC529" s="290">
        <f>+'7.  Persistence Report'!AC65</f>
        <v>132.99</v>
      </c>
      <c r="AD529" s="290">
        <f>+'7.  Persistence Report'!AD65</f>
        <v>132.99</v>
      </c>
      <c r="AE529" s="420"/>
      <c r="AF529" s="404"/>
      <c r="AG529" s="404"/>
      <c r="AH529" s="404"/>
      <c r="AI529" s="404"/>
      <c r="AJ529" s="404">
        <v>1</v>
      </c>
      <c r="AK529" s="404"/>
      <c r="AL529" s="409"/>
      <c r="AM529" s="409"/>
      <c r="AN529" s="409"/>
      <c r="AO529" s="409"/>
      <c r="AP529" s="409"/>
      <c r="AQ529" s="409"/>
      <c r="AR529" s="409"/>
      <c r="AS529" s="291">
        <f>SUM(AE529:AR529)</f>
        <v>1</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v>12</v>
      </c>
      <c r="R530" s="290"/>
      <c r="S530" s="290"/>
      <c r="T530" s="290"/>
      <c r="U530" s="290"/>
      <c r="V530" s="290"/>
      <c r="W530" s="290"/>
      <c r="X530" s="290"/>
      <c r="Y530" s="290"/>
      <c r="Z530" s="290"/>
      <c r="AA530" s="290"/>
      <c r="AB530" s="290"/>
      <c r="AC530" s="290"/>
      <c r="AD530" s="290"/>
      <c r="AE530" s="405">
        <f>AE529</f>
        <v>0</v>
      </c>
      <c r="AF530" s="405">
        <f t="shared" ref="AF530" si="1529">AF529</f>
        <v>0</v>
      </c>
      <c r="AG530" s="405">
        <f t="shared" ref="AG530" si="1530">AG529</f>
        <v>0</v>
      </c>
      <c r="AH530" s="405">
        <f t="shared" ref="AH530" si="1531">AH529</f>
        <v>0</v>
      </c>
      <c r="AI530" s="405">
        <f t="shared" ref="AI530" si="1532">AI529</f>
        <v>0</v>
      </c>
      <c r="AJ530" s="405">
        <f t="shared" ref="AJ530" si="1533">AJ529</f>
        <v>1</v>
      </c>
      <c r="AK530" s="405">
        <f t="shared" ref="AK530" si="1534">AK529</f>
        <v>0</v>
      </c>
      <c r="AL530" s="405">
        <f t="shared" ref="AL530" si="1535">AL529</f>
        <v>0</v>
      </c>
      <c r="AM530" s="405">
        <f t="shared" ref="AM530" si="1536">AM529</f>
        <v>0</v>
      </c>
      <c r="AN530" s="405">
        <f t="shared" ref="AN530" si="1537">AN529</f>
        <v>0</v>
      </c>
      <c r="AO530" s="405">
        <f t="shared" ref="AO530" si="1538">AO529</f>
        <v>0</v>
      </c>
      <c r="AP530" s="405">
        <f t="shared" ref="AP530" si="1539">AP529</f>
        <v>0</v>
      </c>
      <c r="AQ530" s="405">
        <f t="shared" ref="AQ530" si="1540">AQ529</f>
        <v>0</v>
      </c>
      <c r="AR530" s="405">
        <f t="shared" ref="AR530" si="1541">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45" outlineLevel="1">
      <c r="A533" s="519">
        <v>36</v>
      </c>
      <c r="B533" s="422" t="s">
        <v>128</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42">AF533</f>
        <v>0</v>
      </c>
      <c r="AG534" s="405">
        <f t="shared" ref="AG534" si="1543">AG533</f>
        <v>0</v>
      </c>
      <c r="AH534" s="405">
        <f t="shared" ref="AH534" si="1544">AH533</f>
        <v>0</v>
      </c>
      <c r="AI534" s="405">
        <f t="shared" ref="AI534" si="1545">AI533</f>
        <v>0</v>
      </c>
      <c r="AJ534" s="405">
        <f t="shared" ref="AJ534" si="1546">AJ533</f>
        <v>0</v>
      </c>
      <c r="AK534" s="405">
        <f t="shared" ref="AK534" si="1547">AK533</f>
        <v>0</v>
      </c>
      <c r="AL534" s="405">
        <f t="shared" ref="AL534" si="1548">AL533</f>
        <v>0</v>
      </c>
      <c r="AM534" s="405">
        <f t="shared" ref="AM534" si="1549">AM533</f>
        <v>0</v>
      </c>
      <c r="AN534" s="405">
        <f t="shared" ref="AN534" si="1550">AN533</f>
        <v>0</v>
      </c>
      <c r="AO534" s="405">
        <f t="shared" ref="AO534" si="1551">AO533</f>
        <v>0</v>
      </c>
      <c r="AP534" s="405">
        <f t="shared" ref="AP534" si="1552">AP533</f>
        <v>0</v>
      </c>
      <c r="AQ534" s="405">
        <f t="shared" ref="AQ534" si="1553">AQ533</f>
        <v>0</v>
      </c>
      <c r="AR534" s="405">
        <f t="shared" ref="AR534" si="1554">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55">AF536</f>
        <v>0</v>
      </c>
      <c r="AG537" s="405">
        <f t="shared" ref="AG537" si="1556">AG536</f>
        <v>0</v>
      </c>
      <c r="AH537" s="405">
        <f t="shared" ref="AH537" si="1557">AH536</f>
        <v>0</v>
      </c>
      <c r="AI537" s="405">
        <f t="shared" ref="AI537" si="1558">AI536</f>
        <v>0</v>
      </c>
      <c r="AJ537" s="405">
        <f t="shared" ref="AJ537" si="1559">AJ536</f>
        <v>0</v>
      </c>
      <c r="AK537" s="405">
        <f t="shared" ref="AK537" si="1560">AK536</f>
        <v>0</v>
      </c>
      <c r="AL537" s="405">
        <f t="shared" ref="AL537" si="1561">AL536</f>
        <v>0</v>
      </c>
      <c r="AM537" s="405">
        <f t="shared" ref="AM537" si="1562">AM536</f>
        <v>0</v>
      </c>
      <c r="AN537" s="405">
        <f t="shared" ref="AN537" si="1563">AN536</f>
        <v>0</v>
      </c>
      <c r="AO537" s="405">
        <f t="shared" ref="AO537" si="1564">AO536</f>
        <v>0</v>
      </c>
      <c r="AP537" s="405">
        <f t="shared" ref="AP537" si="1565">AP536</f>
        <v>0</v>
      </c>
      <c r="AQ537" s="405">
        <f t="shared" ref="AQ537" si="1566">AQ536</f>
        <v>0</v>
      </c>
      <c r="AR537" s="405">
        <f t="shared" ref="AR537" si="1567">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8">AF539</f>
        <v>0</v>
      </c>
      <c r="AG540" s="405">
        <f t="shared" ref="AG540" si="1569">AG539</f>
        <v>0</v>
      </c>
      <c r="AH540" s="405">
        <f t="shared" ref="AH540" si="1570">AH539</f>
        <v>0</v>
      </c>
      <c r="AI540" s="405">
        <f t="shared" ref="AI540" si="1571">AI539</f>
        <v>0</v>
      </c>
      <c r="AJ540" s="405">
        <f t="shared" ref="AJ540" si="1572">AJ539</f>
        <v>0</v>
      </c>
      <c r="AK540" s="405">
        <f t="shared" ref="AK540" si="1573">AK539</f>
        <v>0</v>
      </c>
      <c r="AL540" s="405">
        <f t="shared" ref="AL540" si="1574">AL539</f>
        <v>0</v>
      </c>
      <c r="AM540" s="405">
        <f t="shared" ref="AM540" si="1575">AM539</f>
        <v>0</v>
      </c>
      <c r="AN540" s="405">
        <f t="shared" ref="AN540" si="1576">AN539</f>
        <v>0</v>
      </c>
      <c r="AO540" s="405">
        <f t="shared" ref="AO540" si="1577">AO539</f>
        <v>0</v>
      </c>
      <c r="AP540" s="405">
        <f t="shared" ref="AP540" si="1578">AP539</f>
        <v>0</v>
      </c>
      <c r="AQ540" s="405">
        <f t="shared" ref="AQ540" si="1579">AQ539</f>
        <v>0</v>
      </c>
      <c r="AR540" s="405">
        <f t="shared" ref="AR540" si="1580">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81">AF542</f>
        <v>0</v>
      </c>
      <c r="AG543" s="405">
        <f t="shared" ref="AG543" si="1582">AG542</f>
        <v>0</v>
      </c>
      <c r="AH543" s="405">
        <f t="shared" ref="AH543" si="1583">AH542</f>
        <v>0</v>
      </c>
      <c r="AI543" s="405">
        <f t="shared" ref="AI543" si="1584">AI542</f>
        <v>0</v>
      </c>
      <c r="AJ543" s="405">
        <f t="shared" ref="AJ543" si="1585">AJ542</f>
        <v>0</v>
      </c>
      <c r="AK543" s="405">
        <f t="shared" ref="AK543" si="1586">AK542</f>
        <v>0</v>
      </c>
      <c r="AL543" s="405">
        <f t="shared" ref="AL543" si="1587">AL542</f>
        <v>0</v>
      </c>
      <c r="AM543" s="405">
        <f t="shared" ref="AM543" si="1588">AM542</f>
        <v>0</v>
      </c>
      <c r="AN543" s="405">
        <f t="shared" ref="AN543" si="1589">AN542</f>
        <v>0</v>
      </c>
      <c r="AO543" s="405">
        <f t="shared" ref="AO543" si="1590">AO542</f>
        <v>0</v>
      </c>
      <c r="AP543" s="405">
        <f t="shared" ref="AP543" si="1591">AP542</f>
        <v>0</v>
      </c>
      <c r="AQ543" s="405">
        <f t="shared" ref="AQ543" si="1592">AQ542</f>
        <v>0</v>
      </c>
      <c r="AR543" s="405">
        <f t="shared" ref="AR543" si="1593">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94">AF545</f>
        <v>0</v>
      </c>
      <c r="AG546" s="405">
        <f t="shared" ref="AG546" si="1595">AG545</f>
        <v>0</v>
      </c>
      <c r="AH546" s="405">
        <f t="shared" ref="AH546" si="1596">AH545</f>
        <v>0</v>
      </c>
      <c r="AI546" s="405">
        <f t="shared" ref="AI546" si="1597">AI545</f>
        <v>0</v>
      </c>
      <c r="AJ546" s="405">
        <f t="shared" ref="AJ546" si="1598">AJ545</f>
        <v>0</v>
      </c>
      <c r="AK546" s="405">
        <f t="shared" ref="AK546" si="1599">AK545</f>
        <v>0</v>
      </c>
      <c r="AL546" s="405">
        <f t="shared" ref="AL546" si="1600">AL545</f>
        <v>0</v>
      </c>
      <c r="AM546" s="405">
        <f t="shared" ref="AM546" si="1601">AM545</f>
        <v>0</v>
      </c>
      <c r="AN546" s="405">
        <f t="shared" ref="AN546" si="1602">AN545</f>
        <v>0</v>
      </c>
      <c r="AO546" s="405">
        <f t="shared" ref="AO546" si="1603">AO545</f>
        <v>0</v>
      </c>
      <c r="AP546" s="405">
        <f t="shared" ref="AP546" si="1604">AP545</f>
        <v>0</v>
      </c>
      <c r="AQ546" s="405">
        <f t="shared" ref="AQ546" si="1605">AQ545</f>
        <v>0</v>
      </c>
      <c r="AR546" s="405">
        <f t="shared" ref="AR546" si="1606">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7">AF548</f>
        <v>0</v>
      </c>
      <c r="AG549" s="405">
        <f t="shared" ref="AG549" si="1608">AG548</f>
        <v>0</v>
      </c>
      <c r="AH549" s="405">
        <f t="shared" ref="AH549" si="1609">AH548</f>
        <v>0</v>
      </c>
      <c r="AI549" s="405">
        <f t="shared" ref="AI549" si="1610">AI548</f>
        <v>0</v>
      </c>
      <c r="AJ549" s="405">
        <f t="shared" ref="AJ549" si="1611">AJ548</f>
        <v>0</v>
      </c>
      <c r="AK549" s="405">
        <f t="shared" ref="AK549" si="1612">AK548</f>
        <v>0</v>
      </c>
      <c r="AL549" s="405">
        <f t="shared" ref="AL549" si="1613">AL548</f>
        <v>0</v>
      </c>
      <c r="AM549" s="405">
        <f t="shared" ref="AM549" si="1614">AM548</f>
        <v>0</v>
      </c>
      <c r="AN549" s="405">
        <f t="shared" ref="AN549" si="1615">AN548</f>
        <v>0</v>
      </c>
      <c r="AO549" s="405">
        <f t="shared" ref="AO549" si="1616">AO548</f>
        <v>0</v>
      </c>
      <c r="AP549" s="405">
        <f t="shared" ref="AP549" si="1617">AP548</f>
        <v>0</v>
      </c>
      <c r="AQ549" s="405">
        <f t="shared" ref="AQ549" si="1618">AQ548</f>
        <v>0</v>
      </c>
      <c r="AR549" s="405">
        <f t="shared" ref="AR549" si="1619">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20">AF551</f>
        <v>0</v>
      </c>
      <c r="AG552" s="405">
        <f t="shared" ref="AG552" si="1621">AG551</f>
        <v>0</v>
      </c>
      <c r="AH552" s="405">
        <f t="shared" ref="AH552" si="1622">AH551</f>
        <v>0</v>
      </c>
      <c r="AI552" s="405">
        <f t="shared" ref="AI552" si="1623">AI551</f>
        <v>0</v>
      </c>
      <c r="AJ552" s="405">
        <f t="shared" ref="AJ552" si="1624">AJ551</f>
        <v>0</v>
      </c>
      <c r="AK552" s="405">
        <f t="shared" ref="AK552" si="1625">AK551</f>
        <v>0</v>
      </c>
      <c r="AL552" s="405">
        <f t="shared" ref="AL552" si="1626">AL551</f>
        <v>0</v>
      </c>
      <c r="AM552" s="405">
        <f t="shared" ref="AM552" si="1627">AM551</f>
        <v>0</v>
      </c>
      <c r="AN552" s="405">
        <f t="shared" ref="AN552" si="1628">AN551</f>
        <v>0</v>
      </c>
      <c r="AO552" s="405">
        <f t="shared" ref="AO552" si="1629">AO551</f>
        <v>0</v>
      </c>
      <c r="AP552" s="405">
        <f t="shared" ref="AP552" si="1630">AP551</f>
        <v>0</v>
      </c>
      <c r="AQ552" s="405">
        <f t="shared" ref="AQ552" si="1631">AQ551</f>
        <v>0</v>
      </c>
      <c r="AR552" s="405">
        <f t="shared" ref="AR552" si="1632">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33">AF554</f>
        <v>0</v>
      </c>
      <c r="AG555" s="405">
        <f t="shared" ref="AG555" si="1634">AG554</f>
        <v>0</v>
      </c>
      <c r="AH555" s="405">
        <f t="shared" ref="AH555" si="1635">AH554</f>
        <v>0</v>
      </c>
      <c r="AI555" s="405">
        <f t="shared" ref="AI555" si="1636">AI554</f>
        <v>0</v>
      </c>
      <c r="AJ555" s="405">
        <f t="shared" ref="AJ555" si="1637">AJ554</f>
        <v>0</v>
      </c>
      <c r="AK555" s="405">
        <f t="shared" ref="AK555" si="1638">AK554</f>
        <v>0</v>
      </c>
      <c r="AL555" s="405">
        <f t="shared" ref="AL555" si="1639">AL554</f>
        <v>0</v>
      </c>
      <c r="AM555" s="405">
        <f t="shared" ref="AM555" si="1640">AM554</f>
        <v>0</v>
      </c>
      <c r="AN555" s="405">
        <f t="shared" ref="AN555" si="1641">AN554</f>
        <v>0</v>
      </c>
      <c r="AO555" s="405">
        <f t="shared" ref="AO555" si="1642">AO554</f>
        <v>0</v>
      </c>
      <c r="AP555" s="405">
        <f t="shared" ref="AP555" si="1643">AP554</f>
        <v>0</v>
      </c>
      <c r="AQ555" s="405">
        <f t="shared" ref="AQ555" si="1644">AQ554</f>
        <v>0</v>
      </c>
      <c r="AR555" s="405">
        <f t="shared" ref="AR555" si="1645">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46">AF557</f>
        <v>0</v>
      </c>
      <c r="AG558" s="405">
        <f t="shared" ref="AG558" si="1647">AG557</f>
        <v>0</v>
      </c>
      <c r="AH558" s="405">
        <f t="shared" ref="AH558" si="1648">AH557</f>
        <v>0</v>
      </c>
      <c r="AI558" s="405">
        <f t="shared" ref="AI558" si="1649">AI557</f>
        <v>0</v>
      </c>
      <c r="AJ558" s="405">
        <f t="shared" ref="AJ558" si="1650">AJ557</f>
        <v>0</v>
      </c>
      <c r="AK558" s="405">
        <f t="shared" ref="AK558" si="1651">AK557</f>
        <v>0</v>
      </c>
      <c r="AL558" s="405">
        <f t="shared" ref="AL558" si="1652">AL557</f>
        <v>0</v>
      </c>
      <c r="AM558" s="405">
        <f t="shared" ref="AM558" si="1653">AM557</f>
        <v>0</v>
      </c>
      <c r="AN558" s="405">
        <f t="shared" ref="AN558" si="1654">AN557</f>
        <v>0</v>
      </c>
      <c r="AO558" s="405">
        <f t="shared" ref="AO558" si="1655">AO557</f>
        <v>0</v>
      </c>
      <c r="AP558" s="405">
        <f t="shared" ref="AP558" si="1656">AP557</f>
        <v>0</v>
      </c>
      <c r="AQ558" s="405">
        <f t="shared" ref="AQ558" si="1657">AQ557</f>
        <v>0</v>
      </c>
      <c r="AR558" s="405">
        <f t="shared" ref="AR558" si="1658">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9">AF560</f>
        <v>0</v>
      </c>
      <c r="AG561" s="405">
        <f t="shared" ref="AG561" si="1660">AG560</f>
        <v>0</v>
      </c>
      <c r="AH561" s="405">
        <f t="shared" ref="AH561" si="1661">AH560</f>
        <v>0</v>
      </c>
      <c r="AI561" s="405">
        <f t="shared" ref="AI561" si="1662">AI560</f>
        <v>0</v>
      </c>
      <c r="AJ561" s="405">
        <f t="shared" ref="AJ561" si="1663">AJ560</f>
        <v>0</v>
      </c>
      <c r="AK561" s="405">
        <f t="shared" ref="AK561" si="1664">AK560</f>
        <v>0</v>
      </c>
      <c r="AL561" s="405">
        <f t="shared" ref="AL561" si="1665">AL560</f>
        <v>0</v>
      </c>
      <c r="AM561" s="405">
        <f t="shared" ref="AM561" si="1666">AM560</f>
        <v>0</v>
      </c>
      <c r="AN561" s="405">
        <f t="shared" ref="AN561" si="1667">AN560</f>
        <v>0</v>
      </c>
      <c r="AO561" s="405">
        <f t="shared" ref="AO561" si="1668">AO560</f>
        <v>0</v>
      </c>
      <c r="AP561" s="405">
        <f t="shared" ref="AP561" si="1669">AP560</f>
        <v>0</v>
      </c>
      <c r="AQ561" s="405">
        <f t="shared" ref="AQ561" si="1670">AQ560</f>
        <v>0</v>
      </c>
      <c r="AR561" s="405">
        <f t="shared" ref="AR561" si="1671">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72">AF563</f>
        <v>0</v>
      </c>
      <c r="AG564" s="405">
        <f t="shared" ref="AG564" si="1673">AG563</f>
        <v>0</v>
      </c>
      <c r="AH564" s="405">
        <f t="shared" ref="AH564" si="1674">AH563</f>
        <v>0</v>
      </c>
      <c r="AI564" s="405">
        <f t="shared" ref="AI564" si="1675">AI563</f>
        <v>0</v>
      </c>
      <c r="AJ564" s="405">
        <f t="shared" ref="AJ564" si="1676">AJ563</f>
        <v>0</v>
      </c>
      <c r="AK564" s="405">
        <f t="shared" ref="AK564" si="1677">AK563</f>
        <v>0</v>
      </c>
      <c r="AL564" s="405">
        <f t="shared" ref="AL564" si="1678">AL563</f>
        <v>0</v>
      </c>
      <c r="AM564" s="405">
        <f t="shared" ref="AM564" si="1679">AM563</f>
        <v>0</v>
      </c>
      <c r="AN564" s="405">
        <f t="shared" ref="AN564" si="1680">AN563</f>
        <v>0</v>
      </c>
      <c r="AO564" s="405">
        <f t="shared" ref="AO564" si="1681">AO563</f>
        <v>0</v>
      </c>
      <c r="AP564" s="405">
        <f t="shared" ref="AP564" si="1682">AP563</f>
        <v>0</v>
      </c>
      <c r="AQ564" s="405">
        <f t="shared" ref="AQ564" si="1683">AQ563</f>
        <v>0</v>
      </c>
      <c r="AR564" s="405">
        <f t="shared" ref="AR564" si="1684">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85">AF566</f>
        <v>0</v>
      </c>
      <c r="AG567" s="405">
        <f t="shared" ref="AG567" si="1686">AG566</f>
        <v>0</v>
      </c>
      <c r="AH567" s="405">
        <f t="shared" ref="AH567" si="1687">AH566</f>
        <v>0</v>
      </c>
      <c r="AI567" s="405">
        <f t="shared" ref="AI567" si="1688">AI566</f>
        <v>0</v>
      </c>
      <c r="AJ567" s="405">
        <f t="shared" ref="AJ567" si="1689">AJ566</f>
        <v>0</v>
      </c>
      <c r="AK567" s="405">
        <f t="shared" ref="AK567" si="1690">AK566</f>
        <v>0</v>
      </c>
      <c r="AL567" s="405">
        <f t="shared" ref="AL567" si="1691">AL566</f>
        <v>0</v>
      </c>
      <c r="AM567" s="405">
        <f t="shared" ref="AM567" si="1692">AM566</f>
        <v>0</v>
      </c>
      <c r="AN567" s="405">
        <f t="shared" ref="AN567" si="1693">AN566</f>
        <v>0</v>
      </c>
      <c r="AO567" s="405">
        <f t="shared" ref="AO567" si="1694">AO566</f>
        <v>0</v>
      </c>
      <c r="AP567" s="405">
        <f t="shared" ref="AP567" si="1695">AP566</f>
        <v>0</v>
      </c>
      <c r="AQ567" s="405">
        <f t="shared" ref="AQ567" si="1696">AQ566</f>
        <v>0</v>
      </c>
      <c r="AR567" s="405">
        <f t="shared" ref="AR567" si="1697">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8">AF569</f>
        <v>0</v>
      </c>
      <c r="AG570" s="405">
        <f t="shared" ref="AG570" si="1699">AG569</f>
        <v>0</v>
      </c>
      <c r="AH570" s="405">
        <f t="shared" ref="AH570" si="1700">AH569</f>
        <v>0</v>
      </c>
      <c r="AI570" s="405">
        <f t="shared" ref="AI570" si="1701">AI569</f>
        <v>0</v>
      </c>
      <c r="AJ570" s="405">
        <f t="shared" ref="AJ570" si="1702">AJ569</f>
        <v>0</v>
      </c>
      <c r="AK570" s="405">
        <f t="shared" ref="AK570" si="1703">AK569</f>
        <v>0</v>
      </c>
      <c r="AL570" s="405">
        <f t="shared" ref="AL570" si="1704">AL569</f>
        <v>0</v>
      </c>
      <c r="AM570" s="405">
        <f t="shared" ref="AM570" si="1705">AM569</f>
        <v>0</v>
      </c>
      <c r="AN570" s="405">
        <f t="shared" ref="AN570" si="1706">AN569</f>
        <v>0</v>
      </c>
      <c r="AO570" s="405">
        <f t="shared" ref="AO570" si="1707">AO569</f>
        <v>0</v>
      </c>
      <c r="AP570" s="405">
        <f t="shared" ref="AP570" si="1708">AP569</f>
        <v>0</v>
      </c>
      <c r="AQ570" s="405">
        <f t="shared" ref="AQ570" si="1709">AQ569</f>
        <v>0</v>
      </c>
      <c r="AR570" s="405">
        <f t="shared" ref="AR570" si="1710">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11">AF572</f>
        <v>0</v>
      </c>
      <c r="AG573" s="405">
        <f t="shared" ref="AG573" si="1712">AG572</f>
        <v>0</v>
      </c>
      <c r="AH573" s="405">
        <f t="shared" ref="AH573" si="1713">AH572</f>
        <v>0</v>
      </c>
      <c r="AI573" s="405">
        <f t="shared" ref="AI573" si="1714">AI572</f>
        <v>0</v>
      </c>
      <c r="AJ573" s="405">
        <f t="shared" ref="AJ573" si="1715">AJ572</f>
        <v>0</v>
      </c>
      <c r="AK573" s="405">
        <f t="shared" ref="AK573" si="1716">AK572</f>
        <v>0</v>
      </c>
      <c r="AL573" s="405">
        <f t="shared" ref="AL573" si="1717">AL572</f>
        <v>0</v>
      </c>
      <c r="AM573" s="405">
        <f t="shared" ref="AM573" si="1718">AM572</f>
        <v>0</v>
      </c>
      <c r="AN573" s="405">
        <f t="shared" ref="AN573" si="1719">AN572</f>
        <v>0</v>
      </c>
      <c r="AO573" s="405">
        <f t="shared" ref="AO573" si="1720">AO572</f>
        <v>0</v>
      </c>
      <c r="AP573" s="405">
        <f t="shared" ref="AP573" si="1721">AP572</f>
        <v>0</v>
      </c>
      <c r="AQ573" s="405">
        <f t="shared" ref="AQ573" si="1722">AQ572</f>
        <v>0</v>
      </c>
      <c r="AR573" s="405">
        <f t="shared" ref="AR573" si="1723">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14021373</v>
      </c>
      <c r="E575" s="324">
        <f t="shared" ref="E575:P575" si="1724">SUM(E418:E573)</f>
        <v>12436158</v>
      </c>
      <c r="F575" s="324">
        <f t="shared" si="1724"/>
        <v>12436158</v>
      </c>
      <c r="G575" s="324">
        <f t="shared" si="1724"/>
        <v>12338187</v>
      </c>
      <c r="H575" s="324">
        <f t="shared" si="1724"/>
        <v>12319271</v>
      </c>
      <c r="I575" s="324">
        <f t="shared" si="1724"/>
        <v>11129233</v>
      </c>
      <c r="J575" s="324">
        <f t="shared" si="1724"/>
        <v>11026485</v>
      </c>
      <c r="K575" s="324">
        <f t="shared" si="1724"/>
        <v>10997763</v>
      </c>
      <c r="L575" s="324">
        <f t="shared" si="1724"/>
        <v>10965869</v>
      </c>
      <c r="M575" s="324">
        <f t="shared" si="1724"/>
        <v>10911440</v>
      </c>
      <c r="N575" s="324">
        <f t="shared" si="1724"/>
        <v>9526452</v>
      </c>
      <c r="O575" s="324">
        <f t="shared" si="1724"/>
        <v>9087811</v>
      </c>
      <c r="P575" s="324">
        <f t="shared" si="1724"/>
        <v>6742050</v>
      </c>
      <c r="Q575" s="324"/>
      <c r="R575" s="324">
        <f>SUM(R418:R573)</f>
        <v>1552.99</v>
      </c>
      <c r="S575" s="324">
        <f t="shared" ref="S575:AD575" si="1725">SUM(S418:S573)</f>
        <v>1487.99</v>
      </c>
      <c r="T575" s="324">
        <f t="shared" si="1725"/>
        <v>1487.99</v>
      </c>
      <c r="U575" s="324">
        <f t="shared" si="1725"/>
        <v>1479.99</v>
      </c>
      <c r="V575" s="324">
        <f t="shared" si="1725"/>
        <v>1476.99</v>
      </c>
      <c r="W575" s="324">
        <f t="shared" si="1725"/>
        <v>1298.99</v>
      </c>
      <c r="X575" s="324">
        <f t="shared" si="1725"/>
        <v>1290.99</v>
      </c>
      <c r="Y575" s="324">
        <f t="shared" si="1725"/>
        <v>1285.99</v>
      </c>
      <c r="Z575" s="324">
        <f t="shared" si="1725"/>
        <v>1280.99</v>
      </c>
      <c r="AA575" s="324">
        <f t="shared" si="1725"/>
        <v>1268.99</v>
      </c>
      <c r="AB575" s="324">
        <f t="shared" si="1725"/>
        <v>1114.99</v>
      </c>
      <c r="AC575" s="324">
        <f t="shared" si="1725"/>
        <v>933.99</v>
      </c>
      <c r="AD575" s="324">
        <f t="shared" si="1725"/>
        <v>736.99</v>
      </c>
      <c r="AE575" s="324">
        <f>IF(AE416="kWh",SUMPRODUCT(D418:D573,AE418:AE573))</f>
        <v>4615174</v>
      </c>
      <c r="AF575" s="324">
        <f>IF(AF416="kWh",SUMPRODUCT(D418:D573,AF418:AF573))</f>
        <v>6711456.1300000008</v>
      </c>
      <c r="AG575" s="324">
        <f>IF(AG416="kw",SUMPRODUCT(Q418:Q573,R418:R573,AG418:AG573),SUMPRODUCT(D418:D573,AG418:AG573))</f>
        <v>3402</v>
      </c>
      <c r="AH575" s="324">
        <f>IF(AH416="kw",SUMPRODUCT(Q418:Q573,R418:R573,AH418:AH573),SUMPRODUCT(D418:D573,AH418:AH573))</f>
        <v>1360.8</v>
      </c>
      <c r="AI575" s="324">
        <f>IF(AI416="kw",SUMPRODUCT(Q418:Q573,R418:R573,AI418:AI573),SUMPRODUCT(D418:D573,AI418:AI573))</f>
        <v>0</v>
      </c>
      <c r="AJ575" s="324">
        <f>IF(AJ416="kw",SUMPRODUCT(Q418:Q573,R418:R573,AJ418:AJ573),SUMPRODUCT(E418:E573,AJ418:AJ573))</f>
        <v>1595.88</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5375858</v>
      </c>
      <c r="AF576" s="386">
        <f>HLOOKUP(AF415,'2. LRAMVA Threshold'!$B$42:$Q$53,9,FALSE)</f>
        <v>1468669</v>
      </c>
      <c r="AG576" s="386">
        <f>HLOOKUP(AG225,'2. LRAMVA Threshold'!$B$42:$Q$53,9,FALSE)</f>
        <v>15297</v>
      </c>
      <c r="AH576" s="386">
        <f>HLOOKUP(AH225,'2. LRAMVA Threshold'!$B$42:$Q$53,9,FALSE)</f>
        <v>74149</v>
      </c>
      <c r="AI576" s="386">
        <f>HLOOKUP(AI225,'2. LRAMVA Threshold'!$B$42:$Q$53,9,FALSE)</f>
        <v>0</v>
      </c>
      <c r="AJ576" s="386">
        <f>HLOOKUP(AJ225,'2. LRAMVA Threshold'!$B$42:$Q$53,9,FALSE)</f>
        <v>5640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23">
        <f>HLOOKUP(AE$35,'3.  Distribution Rates'!$C$122:$P$135,9,FALSE)</f>
        <v>8.0000000000000002E-3</v>
      </c>
      <c r="AF578" s="823">
        <f>HLOOKUP(AF$35,'3.  Distribution Rates'!$C$122:$P$135,9,FALSE)</f>
        <v>1.67E-2</v>
      </c>
      <c r="AG578" s="336">
        <f>HLOOKUP(AG$35,'3.  Distribution Rates'!$C$122:$P$135,9,FALSE)</f>
        <v>3.1488</v>
      </c>
      <c r="AH578" s="336">
        <f>HLOOKUP(AH$35,'3.  Distribution Rates'!$C$122:$P$135,9,FALSE)</f>
        <v>2.6821000000000002</v>
      </c>
      <c r="AI578" s="336">
        <f>HLOOKUP(AI$35,'3.  Distribution Rates'!$C$122:$P$135,9,FALSE)</f>
        <v>6.2065000000000001</v>
      </c>
      <c r="AJ578" s="336">
        <f>HLOOKUP(AJ$35,'3.  Distribution Rates'!$C$122:$P$135,9,FALSE)</f>
        <v>6.7506000000000004</v>
      </c>
      <c r="AK578" s="336">
        <f>HLOOKUP(AK$35,'3.  Distribution Rates'!$C$122:$P$135,9,FALSE)</f>
        <v>1.14E-2</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304"/>
      <c r="X579" s="304"/>
      <c r="Y579" s="304"/>
      <c r="Z579" s="274"/>
      <c r="AA579" s="274"/>
      <c r="AB579" s="274"/>
      <c r="AC579" s="274"/>
      <c r="AD579" s="274"/>
      <c r="AE579" s="372">
        <f>'4.  2011-2014 LRAM'!AM140*AE578</f>
        <v>0</v>
      </c>
      <c r="AF579" s="372">
        <f>'4.  2011-2014 LRAM'!AN140*AF578</f>
        <v>0</v>
      </c>
      <c r="AG579" s="372">
        <f>'4.  2011-2014 LRAM'!AO140*AG578</f>
        <v>0</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26">SUM(AE579:AR579)</f>
        <v>0</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0</v>
      </c>
      <c r="AF580" s="372">
        <f>'4.  2011-2014 LRAM'!AN279*AF578</f>
        <v>0</v>
      </c>
      <c r="AG580" s="372">
        <f>'4.  2011-2014 LRAM'!AO279*AG578</f>
        <v>0</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26"/>
        <v>0</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0</v>
      </c>
      <c r="AF581" s="372">
        <f>'4.  2011-2014 LRAM'!AN415*AF578</f>
        <v>0</v>
      </c>
      <c r="AG581" s="372">
        <f>'4.  2011-2014 LRAM'!AO415*AG578</f>
        <v>0</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26"/>
        <v>0</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LRAM'!AM552*AE578</f>
        <v>0</v>
      </c>
      <c r="AF582" s="372">
        <f>'4.  2011-2014 LRAM'!AN552*AF578</f>
        <v>0</v>
      </c>
      <c r="AG582" s="372">
        <f>'4.  2011-2014 LRAM'!AO552*AG578</f>
        <v>0</v>
      </c>
      <c r="AH582" s="372">
        <f>'4.  2011-2014 LRAM'!AP552*AH578</f>
        <v>0</v>
      </c>
      <c r="AI582" s="372">
        <f>'4.  2011-2014 LRAM'!AQ552*AI578</f>
        <v>0</v>
      </c>
      <c r="AJ582" s="372">
        <f>'4.  2011-2014 LRAM'!AR552*AJ578</f>
        <v>0</v>
      </c>
      <c r="AK582" s="372">
        <f>'4.  2011-2014 LRAM'!AS552*AK578</f>
        <v>0</v>
      </c>
      <c r="AL582" s="372">
        <f>'4.  2011-2014 LRAM'!AT552*AL578</f>
        <v>0</v>
      </c>
      <c r="AM582" s="372">
        <f>'4.  2011-2014 LRAM'!AU552*AM578</f>
        <v>0</v>
      </c>
      <c r="AN582" s="372">
        <f>'4.  2011-2014 LRAM'!AV552*AN578</f>
        <v>0</v>
      </c>
      <c r="AO582" s="372">
        <f>'4.  2011-2014 LRAM'!AW552*AO578</f>
        <v>0</v>
      </c>
      <c r="AP582" s="372">
        <f>'4.  2011-2014 LRAM'!AX552*AP578</f>
        <v>0</v>
      </c>
      <c r="AQ582" s="372">
        <f>'4.  2011-2014 LRAM'!AY552*AQ578</f>
        <v>0</v>
      </c>
      <c r="AR582" s="372">
        <f>'4.  2011-2014 LRAM'!AZ552*AR578</f>
        <v>0</v>
      </c>
      <c r="AS582" s="613">
        <f t="shared" si="1726"/>
        <v>0</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45740.24</v>
      </c>
      <c r="AF583" s="372">
        <f t="shared" ref="AF583:AR583" si="1727">AF209*AF578</f>
        <v>12472.631471999999</v>
      </c>
      <c r="AG583" s="372">
        <f t="shared" si="1727"/>
        <v>0</v>
      </c>
      <c r="AH583" s="372">
        <f t="shared" si="1727"/>
        <v>51766.997532000009</v>
      </c>
      <c r="AI583" s="372">
        <f t="shared" si="1727"/>
        <v>0</v>
      </c>
      <c r="AJ583" s="372">
        <f t="shared" si="1727"/>
        <v>16278.396839999998</v>
      </c>
      <c r="AK583" s="372">
        <f t="shared" si="1727"/>
        <v>0</v>
      </c>
      <c r="AL583" s="372">
        <f t="shared" si="1727"/>
        <v>0</v>
      </c>
      <c r="AM583" s="372">
        <f t="shared" si="1727"/>
        <v>0</v>
      </c>
      <c r="AN583" s="372">
        <f t="shared" si="1727"/>
        <v>0</v>
      </c>
      <c r="AO583" s="372">
        <f t="shared" si="1727"/>
        <v>0</v>
      </c>
      <c r="AP583" s="372">
        <f t="shared" si="1727"/>
        <v>0</v>
      </c>
      <c r="AQ583" s="372">
        <f t="shared" si="1727"/>
        <v>0</v>
      </c>
      <c r="AR583" s="372">
        <f t="shared" si="1727"/>
        <v>0</v>
      </c>
      <c r="AS583" s="613">
        <f t="shared" si="1726"/>
        <v>126258.26584400001</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40550.656000000003</v>
      </c>
      <c r="AF584" s="372">
        <f t="shared" ref="AF584:AR584" si="1728">AF399*AF578</f>
        <v>26135.814961999997</v>
      </c>
      <c r="AG584" s="372">
        <f t="shared" si="1728"/>
        <v>3706.7673600000003</v>
      </c>
      <c r="AH584" s="372">
        <f t="shared" si="1728"/>
        <v>49663.694712000004</v>
      </c>
      <c r="AI584" s="372">
        <f t="shared" si="1728"/>
        <v>0</v>
      </c>
      <c r="AJ584" s="372">
        <f t="shared" si="1728"/>
        <v>2166.9426000000003</v>
      </c>
      <c r="AK584" s="372">
        <f t="shared" si="1728"/>
        <v>0</v>
      </c>
      <c r="AL584" s="372">
        <f t="shared" si="1728"/>
        <v>0</v>
      </c>
      <c r="AM584" s="372">
        <f t="shared" si="1728"/>
        <v>0</v>
      </c>
      <c r="AN584" s="372">
        <f t="shared" si="1728"/>
        <v>0</v>
      </c>
      <c r="AO584" s="372">
        <f t="shared" si="1728"/>
        <v>0</v>
      </c>
      <c r="AP584" s="372">
        <f t="shared" si="1728"/>
        <v>0</v>
      </c>
      <c r="AQ584" s="372">
        <f t="shared" si="1728"/>
        <v>0</v>
      </c>
      <c r="AR584" s="372">
        <f t="shared" si="1728"/>
        <v>0</v>
      </c>
      <c r="AS584" s="613">
        <f t="shared" si="1726"/>
        <v>122223.87563399998</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36921.392</v>
      </c>
      <c r="AF585" s="372">
        <f t="shared" ref="AF585:AR585" si="1729">AF575*AF578</f>
        <v>112081.31737100001</v>
      </c>
      <c r="AG585" s="372">
        <f t="shared" si="1729"/>
        <v>10712.2176</v>
      </c>
      <c r="AH585" s="372">
        <f t="shared" si="1729"/>
        <v>3649.80168</v>
      </c>
      <c r="AI585" s="372">
        <f t="shared" si="1729"/>
        <v>0</v>
      </c>
      <c r="AJ585" s="372">
        <f t="shared" si="1729"/>
        <v>10773.147528000001</v>
      </c>
      <c r="AK585" s="372">
        <f t="shared" si="1729"/>
        <v>0</v>
      </c>
      <c r="AL585" s="372">
        <f t="shared" si="1729"/>
        <v>0</v>
      </c>
      <c r="AM585" s="372">
        <f t="shared" si="1729"/>
        <v>0</v>
      </c>
      <c r="AN585" s="372">
        <f t="shared" si="1729"/>
        <v>0</v>
      </c>
      <c r="AO585" s="372">
        <f t="shared" si="1729"/>
        <v>0</v>
      </c>
      <c r="AP585" s="372">
        <f t="shared" si="1729"/>
        <v>0</v>
      </c>
      <c r="AQ585" s="372">
        <f t="shared" si="1729"/>
        <v>0</v>
      </c>
      <c r="AR585" s="372">
        <f t="shared" si="1729"/>
        <v>0</v>
      </c>
      <c r="AS585" s="613">
        <f>SUM(AE585:AR585)</f>
        <v>174137.87617900001</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123212.288</v>
      </c>
      <c r="AF586" s="341">
        <f>SUM(AF579:AF585)</f>
        <v>150689.763805</v>
      </c>
      <c r="AG586" s="341">
        <f t="shared" ref="AG586:AK586" si="1730">SUM(AG579:AG585)</f>
        <v>14418.98496</v>
      </c>
      <c r="AH586" s="341">
        <f t="shared" si="1730"/>
        <v>105080.49392400001</v>
      </c>
      <c r="AI586" s="341">
        <f t="shared" si="1730"/>
        <v>0</v>
      </c>
      <c r="AJ586" s="341">
        <f>SUM(AJ579:AJ585)</f>
        <v>29218.486967999997</v>
      </c>
      <c r="AK586" s="341">
        <f t="shared" si="1730"/>
        <v>0</v>
      </c>
      <c r="AL586" s="341">
        <f>SUM(AL579:AL585)</f>
        <v>0</v>
      </c>
      <c r="AM586" s="341">
        <f>SUM(AM579:AM585)</f>
        <v>0</v>
      </c>
      <c r="AN586" s="341">
        <f t="shared" ref="AN586:AR586" si="1731">SUM(AN579:AN585)</f>
        <v>0</v>
      </c>
      <c r="AO586" s="341">
        <f t="shared" si="1731"/>
        <v>0</v>
      </c>
      <c r="AP586" s="341">
        <f>SUM(AP579:AP585)</f>
        <v>0</v>
      </c>
      <c r="AQ586" s="341">
        <f t="shared" si="1731"/>
        <v>0</v>
      </c>
      <c r="AR586" s="341">
        <f t="shared" si="1731"/>
        <v>0</v>
      </c>
      <c r="AS586" s="401">
        <f>SUM(AS579:AS585)</f>
        <v>422620.01765699999</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43006.864000000001</v>
      </c>
      <c r="AF587" s="342">
        <f t="shared" ref="AF587:AK587" si="1732">AF576*AF578</f>
        <v>24526.772300000001</v>
      </c>
      <c r="AG587" s="342">
        <f t="shared" si="1732"/>
        <v>48167.193599999999</v>
      </c>
      <c r="AH587" s="342">
        <f t="shared" si="1732"/>
        <v>198875.03290000002</v>
      </c>
      <c r="AI587" s="342">
        <f t="shared" si="1732"/>
        <v>0</v>
      </c>
      <c r="AJ587" s="342">
        <f>AJ576*AJ578</f>
        <v>38073.384000000005</v>
      </c>
      <c r="AK587" s="342">
        <f t="shared" si="1732"/>
        <v>0</v>
      </c>
      <c r="AL587" s="342">
        <f>AL576*AL578</f>
        <v>0</v>
      </c>
      <c r="AM587" s="342">
        <f t="shared" ref="AM587:AR587" si="1733">AM576*AM578</f>
        <v>0</v>
      </c>
      <c r="AN587" s="342">
        <f t="shared" si="1733"/>
        <v>0</v>
      </c>
      <c r="AO587" s="342">
        <f t="shared" si="1733"/>
        <v>0</v>
      </c>
      <c r="AP587" s="342">
        <f>AP576*AP578</f>
        <v>0</v>
      </c>
      <c r="AQ587" s="342">
        <f>AQ576*AQ578</f>
        <v>0</v>
      </c>
      <c r="AR587" s="342">
        <f t="shared" si="1733"/>
        <v>0</v>
      </c>
      <c r="AS587" s="401">
        <f>SUM(AE587:AR587)</f>
        <v>352649.24680000002</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69970.770856999967</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3865821</v>
      </c>
      <c r="AF590" s="286">
        <f>SUMPRODUCT($E$418:$E$573,AF418:AF573)</f>
        <v>5773404.3499999996</v>
      </c>
      <c r="AG590" s="286">
        <f>IF(AG416="kw",SUMPRODUCT($Q$418:$Q$573,$S$418:$S$573,AG418:AG573),SUMPRODUCT($E$418:$E$573,AG418:AG573))</f>
        <v>3682.8</v>
      </c>
      <c r="AH590" s="286">
        <f t="shared" ref="AH590:AR590" si="1734">IF(AH416="kw",SUMPRODUCT($Q$418:$Q$573,$S$418:$S$573,AH418:AH573),SUMPRODUCT($E$418:$E$573,AH418:AH573))</f>
        <v>1473.12</v>
      </c>
      <c r="AI590" s="286">
        <f t="shared" si="1734"/>
        <v>0</v>
      </c>
      <c r="AJ590" s="286">
        <f t="shared" si="1734"/>
        <v>1595.88</v>
      </c>
      <c r="AK590" s="286">
        <f t="shared" si="1734"/>
        <v>0</v>
      </c>
      <c r="AL590" s="286">
        <f t="shared" si="1734"/>
        <v>0</v>
      </c>
      <c r="AM590" s="286">
        <f t="shared" si="1734"/>
        <v>0</v>
      </c>
      <c r="AN590" s="286">
        <f t="shared" si="1734"/>
        <v>0</v>
      </c>
      <c r="AO590" s="286">
        <f t="shared" si="1734"/>
        <v>0</v>
      </c>
      <c r="AP590" s="286">
        <f t="shared" si="1734"/>
        <v>0</v>
      </c>
      <c r="AQ590" s="286">
        <f t="shared" si="1734"/>
        <v>0</v>
      </c>
      <c r="AR590" s="286">
        <f t="shared" si="1734"/>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3865821</v>
      </c>
      <c r="AF591" s="286">
        <f>SUMPRODUCT($F$418:$F$573,AF418:AF573)</f>
        <v>5773404.3499999996</v>
      </c>
      <c r="AG591" s="286">
        <f>IF(AG416="kw",SUMPRODUCT($Q$418:$Q$573,$T$418:$T$573,AG418:AG573),SUMPRODUCT($F$418:$F$573,AG418:AG573))</f>
        <v>3682.8</v>
      </c>
      <c r="AH591" s="286">
        <f t="shared" ref="AH591:AR591" si="1735">IF(AH416="kw",SUMPRODUCT($Q$418:$Q$573,$T$418:$T$573,AH418:AH573),SUMPRODUCT($F$418:$F$573,AH418:AH573))</f>
        <v>1473.12</v>
      </c>
      <c r="AI591" s="286">
        <f t="shared" si="1735"/>
        <v>0</v>
      </c>
      <c r="AJ591" s="286">
        <f t="shared" si="1735"/>
        <v>1595.88</v>
      </c>
      <c r="AK591" s="286">
        <f t="shared" si="1735"/>
        <v>0</v>
      </c>
      <c r="AL591" s="286">
        <f t="shared" si="1735"/>
        <v>0</v>
      </c>
      <c r="AM591" s="286">
        <f t="shared" si="1735"/>
        <v>0</v>
      </c>
      <c r="AN591" s="286">
        <f t="shared" si="1735"/>
        <v>0</v>
      </c>
      <c r="AO591" s="286">
        <f t="shared" si="1735"/>
        <v>0</v>
      </c>
      <c r="AP591" s="286">
        <f t="shared" si="1735"/>
        <v>0</v>
      </c>
      <c r="AQ591" s="286">
        <f t="shared" si="1735"/>
        <v>0</v>
      </c>
      <c r="AR591" s="286">
        <f t="shared" si="1735"/>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3865821</v>
      </c>
      <c r="AF592" s="286">
        <f>SUMPRODUCT($G$418:$G$573,AF418:AF573)</f>
        <v>5675433.3499999996</v>
      </c>
      <c r="AG592" s="286">
        <f>IF(AG416="kw",SUMPRODUCT($Q$418:$Q$573,$U$418:$U$573,AG418:AG573),SUMPRODUCT($G$418:$G$573,AG418:AG573))</f>
        <v>3682.8</v>
      </c>
      <c r="AH592" s="286">
        <f t="shared" ref="AH592:AR592" si="1736">IF(AH416="kw",SUMPRODUCT($Q$418:$Q$573,$U$418:$U$573,AH418:AH573),SUMPRODUCT($G$418:$G$573,AH418:AH573))</f>
        <v>1473.12</v>
      </c>
      <c r="AI592" s="286">
        <f t="shared" si="1736"/>
        <v>0</v>
      </c>
      <c r="AJ592" s="286">
        <f t="shared" si="1736"/>
        <v>1595.88</v>
      </c>
      <c r="AK592" s="286">
        <f t="shared" si="1736"/>
        <v>0</v>
      </c>
      <c r="AL592" s="286">
        <f t="shared" si="1736"/>
        <v>0</v>
      </c>
      <c r="AM592" s="286">
        <f t="shared" si="1736"/>
        <v>0</v>
      </c>
      <c r="AN592" s="286">
        <f t="shared" si="1736"/>
        <v>0</v>
      </c>
      <c r="AO592" s="286">
        <f t="shared" si="1736"/>
        <v>0</v>
      </c>
      <c r="AP592" s="286">
        <f t="shared" si="1736"/>
        <v>0</v>
      </c>
      <c r="AQ592" s="286">
        <f t="shared" si="1736"/>
        <v>0</v>
      </c>
      <c r="AR592" s="286">
        <f t="shared" si="1736"/>
        <v>0</v>
      </c>
      <c r="AS592" s="332"/>
    </row>
    <row r="593" spans="1:45" ht="15">
      <c r="B593" s="433" t="s">
        <v>833</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3865821</v>
      </c>
      <c r="AF593" s="286">
        <f>SUMPRODUCT($H$418:$H$573,AF418:AF573)</f>
        <v>5656517.3499999996</v>
      </c>
      <c r="AG593" s="286">
        <f>IF(AG416="kw",SUMPRODUCT($Q$418:$Q$573,$V$418:$V$573,AG418:AG573),SUMPRODUCT($H$418:$H$573,AG418:AG573))</f>
        <v>3682.8</v>
      </c>
      <c r="AH593" s="286">
        <f t="shared" ref="AH593:AR593" si="1737">IF(AH416="kw",SUMPRODUCT($Q$418:$Q$573,$V$418:$V$573,AH418:AH573),SUMPRODUCT($H$418:$H$573,AH418:AH573))</f>
        <v>1473.12</v>
      </c>
      <c r="AI593" s="286">
        <f t="shared" si="1737"/>
        <v>0</v>
      </c>
      <c r="AJ593" s="286">
        <f t="shared" si="1737"/>
        <v>1595.88</v>
      </c>
      <c r="AK593" s="286">
        <f t="shared" si="1737"/>
        <v>0</v>
      </c>
      <c r="AL593" s="286">
        <f t="shared" si="1737"/>
        <v>0</v>
      </c>
      <c r="AM593" s="286">
        <f t="shared" si="1737"/>
        <v>0</v>
      </c>
      <c r="AN593" s="286">
        <f t="shared" si="1737"/>
        <v>0</v>
      </c>
      <c r="AO593" s="286">
        <f t="shared" si="1737"/>
        <v>0</v>
      </c>
      <c r="AP593" s="286">
        <f t="shared" si="1737"/>
        <v>0</v>
      </c>
      <c r="AQ593" s="286">
        <f t="shared" si="1737"/>
        <v>0</v>
      </c>
      <c r="AR593" s="286">
        <f t="shared" si="1737"/>
        <v>0</v>
      </c>
      <c r="AS593" s="332"/>
    </row>
    <row r="594" spans="1:45" ht="15">
      <c r="B594" s="433" t="s">
        <v>848</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3865821</v>
      </c>
      <c r="AF594" s="286">
        <f>SUMPRODUCT($I$418:$I$573,AF418:AF573)</f>
        <v>5025234.54</v>
      </c>
      <c r="AG594" s="286">
        <f>IF(AG416="kw",SUMPRODUCT($Q$418:$Q$573,$W$418:$W$573,AG418:AG573),SUMPRODUCT($I$418:$I$573,AG418:AG573))</f>
        <v>2743.2000000000003</v>
      </c>
      <c r="AH594" s="286">
        <f t="shared" ref="AH594:AR594" si="1738">IF(AH416="kw",SUMPRODUCT($Q$418:$Q$573,$W$418:$W$573,AH418:AH573),SUMPRODUCT($I$418:$I$573,AH418:AH573))</f>
        <v>1097.28</v>
      </c>
      <c r="AI594" s="286">
        <f t="shared" si="1738"/>
        <v>0</v>
      </c>
      <c r="AJ594" s="286">
        <f t="shared" si="1738"/>
        <v>1595.88</v>
      </c>
      <c r="AK594" s="286">
        <f t="shared" si="1738"/>
        <v>0</v>
      </c>
      <c r="AL594" s="286">
        <f t="shared" si="1738"/>
        <v>0</v>
      </c>
      <c r="AM594" s="286">
        <f t="shared" si="1738"/>
        <v>0</v>
      </c>
      <c r="AN594" s="286">
        <f t="shared" si="1738"/>
        <v>0</v>
      </c>
      <c r="AO594" s="286">
        <f t="shared" si="1738"/>
        <v>0</v>
      </c>
      <c r="AP594" s="286">
        <f t="shared" si="1738"/>
        <v>0</v>
      </c>
      <c r="AQ594" s="286">
        <f t="shared" si="1738"/>
        <v>0</v>
      </c>
      <c r="AR594" s="286">
        <f t="shared" si="1738"/>
        <v>0</v>
      </c>
      <c r="AS594" s="332"/>
    </row>
    <row r="595" spans="1:45" ht="15">
      <c r="B595" s="433" t="s">
        <v>849</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3865821</v>
      </c>
      <c r="AF595" s="286">
        <f>SUMPRODUCT($J$418:$J$573,AF418:AF573)</f>
        <v>4922486.54</v>
      </c>
      <c r="AG595" s="286">
        <f>IF(AG416="kw",SUMPRODUCT($Q$418:$Q$573,$X$418:$X$573,AG418:AG573),SUMPRODUCT($J$418:$J$573,AG418:AG573))</f>
        <v>2743.2000000000003</v>
      </c>
      <c r="AH595" s="286">
        <f t="shared" ref="AH595:AR595" si="1739">IF(AH416="kw",SUMPRODUCT($Q$418:$Q$573,$X$418:$X$573,AH418:AH573),SUMPRODUCT($J$418:$J$573,AH418:AH573))</f>
        <v>1097.28</v>
      </c>
      <c r="AI595" s="286">
        <f t="shared" si="1739"/>
        <v>0</v>
      </c>
      <c r="AJ595" s="286">
        <f t="shared" si="1739"/>
        <v>1595.88</v>
      </c>
      <c r="AK595" s="286">
        <f t="shared" si="1739"/>
        <v>0</v>
      </c>
      <c r="AL595" s="286">
        <f t="shared" si="1739"/>
        <v>0</v>
      </c>
      <c r="AM595" s="286">
        <f t="shared" si="1739"/>
        <v>0</v>
      </c>
      <c r="AN595" s="286">
        <f t="shared" si="1739"/>
        <v>0</v>
      </c>
      <c r="AO595" s="286">
        <f t="shared" si="1739"/>
        <v>0</v>
      </c>
      <c r="AP595" s="286">
        <f t="shared" si="1739"/>
        <v>0</v>
      </c>
      <c r="AQ595" s="286">
        <f t="shared" si="1739"/>
        <v>0</v>
      </c>
      <c r="AR595" s="286">
        <f t="shared" si="1739"/>
        <v>0</v>
      </c>
      <c r="AS595" s="332"/>
    </row>
    <row r="596" spans="1:45" ht="15">
      <c r="B596" s="433" t="s">
        <v>850</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3865788</v>
      </c>
      <c r="AF596" s="286">
        <f>SUMPRODUCT($K$418:$K$573,AF418:AF573)</f>
        <v>4893797.54</v>
      </c>
      <c r="AG596" s="286">
        <f>IF(AG416="kw",SUMPRODUCT($Q$418:$Q$573,$Y$418:$Y$573,AG418:AG573),SUMPRODUCT($K$418:$K$573,AG418:AG573))</f>
        <v>2743.2000000000003</v>
      </c>
      <c r="AH596" s="286">
        <f t="shared" ref="AH596:AR596" si="1740">IF(AH416="kw",SUMPRODUCT($Q$418:$Q$573,$Y$418:$Y$573,AH418:AH573),SUMPRODUCT($K$418:$K$573,AH418:AH573))</f>
        <v>1097.28</v>
      </c>
      <c r="AI596" s="286">
        <f t="shared" si="1740"/>
        <v>0</v>
      </c>
      <c r="AJ596" s="286">
        <f t="shared" si="1740"/>
        <v>1595.88</v>
      </c>
      <c r="AK596" s="286">
        <f t="shared" si="1740"/>
        <v>0</v>
      </c>
      <c r="AL596" s="286">
        <f t="shared" si="1740"/>
        <v>0</v>
      </c>
      <c r="AM596" s="286">
        <f t="shared" si="1740"/>
        <v>0</v>
      </c>
      <c r="AN596" s="286">
        <f t="shared" si="1740"/>
        <v>0</v>
      </c>
      <c r="AO596" s="286">
        <f t="shared" si="1740"/>
        <v>0</v>
      </c>
      <c r="AP596" s="286">
        <f t="shared" si="1740"/>
        <v>0</v>
      </c>
      <c r="AQ596" s="286">
        <f t="shared" si="1740"/>
        <v>0</v>
      </c>
      <c r="AR596" s="286">
        <f t="shared" si="1740"/>
        <v>0</v>
      </c>
      <c r="AS596" s="332"/>
    </row>
    <row r="597" spans="1:45" ht="15">
      <c r="B597" s="433" t="s">
        <v>851</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3865788</v>
      </c>
      <c r="AF597" s="286">
        <f>SUMPRODUCT($L$418:$L$573,AF418:AF573)</f>
        <v>4867938.3099999996</v>
      </c>
      <c r="AG597" s="286">
        <f>IF(AG416="kw",SUMPRODUCT($Q$418:$Q$573,$Z$418:$Z$573,AG418:AG573),SUMPRODUCT($L$418:$L$573,AG418:AG573))</f>
        <v>2743.2000000000003</v>
      </c>
      <c r="AH597" s="286">
        <f t="shared" ref="AH597:AR597" si="1741">IF(AH416="kw",SUMPRODUCT($Q$418:$Q$573,$Z$418:$Z$573,AH418:AH573),SUMPRODUCT($L$418:$L$573,AH418:AH573))</f>
        <v>1097.28</v>
      </c>
      <c r="AI597" s="286">
        <f t="shared" si="1741"/>
        <v>0</v>
      </c>
      <c r="AJ597" s="286">
        <f t="shared" si="1741"/>
        <v>1595.88</v>
      </c>
      <c r="AK597" s="286">
        <f t="shared" si="1741"/>
        <v>0</v>
      </c>
      <c r="AL597" s="286">
        <f t="shared" si="1741"/>
        <v>0</v>
      </c>
      <c r="AM597" s="286">
        <f t="shared" si="1741"/>
        <v>0</v>
      </c>
      <c r="AN597" s="286">
        <f t="shared" si="1741"/>
        <v>0</v>
      </c>
      <c r="AO597" s="286">
        <f t="shared" si="1741"/>
        <v>0</v>
      </c>
      <c r="AP597" s="286">
        <f t="shared" si="1741"/>
        <v>0</v>
      </c>
      <c r="AQ597" s="286">
        <f t="shared" si="1741"/>
        <v>0</v>
      </c>
      <c r="AR597" s="286">
        <f t="shared" si="1741"/>
        <v>0</v>
      </c>
      <c r="AS597" s="332"/>
    </row>
    <row r="598" spans="1:45" ht="15">
      <c r="B598" s="433" t="s">
        <v>852</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3858075</v>
      </c>
      <c r="AF598" s="286">
        <f>SUMPRODUCT($M$418:$M$573,AF418:AF573)</f>
        <v>4821222.3099999996</v>
      </c>
      <c r="AG598" s="286">
        <f>IF(AG416="kw",SUMPRODUCT($Q$418:$Q$573,$AA$418:$AA$573,AG418:AG573),SUMPRODUCT($M$418:$M$573,AG418:AG573))</f>
        <v>2743.2000000000003</v>
      </c>
      <c r="AH598" s="286">
        <f>IF(AH416="kw",SUMPRODUCT($Q$418:$Q$573,$AA$418:$AA$573,AH418:AH573),SUMPRODUCT($M$418:$M$573,AH418:AH573))</f>
        <v>1097.28</v>
      </c>
      <c r="AI598" s="286">
        <f>IF(AI416="kw",SUMPRODUCT($Q$418:$Q$573,$AA$418:$AA$573,AI418:AI573),SUMPRODUCT($M$418:$M$573,AI418:AI573))</f>
        <v>0</v>
      </c>
      <c r="AJ598" s="286">
        <f>IF(AJ416="kw",SUMPRODUCT($Q$418:$Q$573,$AA$418:$AA$573,AJ418:AJ573),SUMPRODUCT($M$418:$M$573,AJ418:AJ573))</f>
        <v>1595.88</v>
      </c>
      <c r="AK598" s="286">
        <f>IF(AK416="kw",SUMPRODUCT($Q$418:$Q$573,$AA$418:$AA$573,AG422AG425:AK418:AK573),SUMPRODUCT($M$418:$M$573,AK418:AK573))</f>
        <v>0</v>
      </c>
      <c r="AL598" s="286">
        <f>IF(AL416="kw",SUMPRODUCT($Q$418:$Q$573,$AA$418:$AA$573,AG422AG425:AL418:AL573),SUMPRODUCT($M$418:$M$573,AL418:AL573))</f>
        <v>0</v>
      </c>
      <c r="AM598" s="286">
        <f>IF(AM416="kw",SUMPRODUCT($Q$418:$Q$573,$AA$418:$AA$573,AG422AG425:AM418:AM573),SUMPRODUCT($M$418:$M$573,AM418:AM573))</f>
        <v>0</v>
      </c>
      <c r="AN598" s="286">
        <f>IF(AN416="kw",SUMPRODUCT($Q$418:$Q$573,$AA$418:$AA$573,AG422AG425:AN418:AN573),SUMPRODUCT($M$418:$M$573,AN418:AN573))</f>
        <v>0</v>
      </c>
      <c r="AO598" s="286">
        <f>IF(AO416="kw",SUMPRODUCT($Q$418:$Q$573,$AA$418:$AA$573,AG422AG425:AO418:AO573),SUMPRODUCT($M$418:$M$573,AO418:AO573))</f>
        <v>0</v>
      </c>
      <c r="AP598" s="286">
        <f>IF(AP416="kw",SUMPRODUCT($Q$418:$Q$573,$AA$418:$AA$573,AG422AG425:AP418:AP573),SUMPRODUCT($M$418:$M$573,AP418:AP573))</f>
        <v>0</v>
      </c>
      <c r="AQ598" s="286">
        <f>IF(AQ416="kw",SUMPRODUCT($Q$418:$Q$573,$AA$418:$AA$573,AG422AG425:AQ418:AQ573),SUMPRODUCT($M$418:$M$573,AQ418:AQ573))</f>
        <v>0</v>
      </c>
      <c r="AR598" s="286">
        <f>IF(AR416="kw",SUMPRODUCT($Q$418:$Q$573,$AA$418:$AA$573,AG422AG425:AR418:AR573),SUMPRODUCT($M$418:$M$573,AR418:AR573))</f>
        <v>0</v>
      </c>
      <c r="AS598" s="332"/>
    </row>
    <row r="599" spans="1:45" ht="15">
      <c r="B599" s="434" t="s">
        <v>853</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3765219</v>
      </c>
      <c r="AF599" s="321">
        <f>SUMPRODUCT($N$418:$N$573,AF418:AF573)</f>
        <v>3875702.45</v>
      </c>
      <c r="AG599" s="824">
        <f>IF(AG416="kw",SUMPRODUCT($Q$418:$Q$573,$AB$418:$AB$573,AG418:AG573),SUMPRODUCT($N$418:$N$573,AG418:AG573))</f>
        <v>2160</v>
      </c>
      <c r="AH599" s="824">
        <f t="shared" ref="AH599:AR599" si="1742">IF(AH416="kw",SUMPRODUCT($Q$418:$Q$573,$AB$418:$AB$573,AH418:AH573),SUMPRODUCT($N$418:$N$573,AH418:AH573))</f>
        <v>864</v>
      </c>
      <c r="AI599" s="824">
        <f t="shared" si="1742"/>
        <v>0</v>
      </c>
      <c r="AJ599" s="824">
        <f t="shared" si="1742"/>
        <v>1595.88</v>
      </c>
      <c r="AK599" s="824">
        <f t="shared" si="1742"/>
        <v>0</v>
      </c>
      <c r="AL599" s="824">
        <f t="shared" si="1742"/>
        <v>0</v>
      </c>
      <c r="AM599" s="824">
        <f t="shared" si="1742"/>
        <v>0</v>
      </c>
      <c r="AN599" s="824">
        <f t="shared" si="1742"/>
        <v>0</v>
      </c>
      <c r="AO599" s="824">
        <f t="shared" si="1742"/>
        <v>0</v>
      </c>
      <c r="AP599" s="824">
        <f t="shared" si="1742"/>
        <v>0</v>
      </c>
      <c r="AQ599" s="824">
        <f t="shared" si="1742"/>
        <v>0</v>
      </c>
      <c r="AR599" s="824">
        <f t="shared" si="1742"/>
        <v>0</v>
      </c>
      <c r="AS599" s="380"/>
    </row>
    <row r="600" spans="1:45" ht="22.5" customHeight="1">
      <c r="B600" s="362" t="s">
        <v>582</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946" t="s">
        <v>211</v>
      </c>
      <c r="C604" s="948" t="s">
        <v>33</v>
      </c>
      <c r="D604" s="279" t="s">
        <v>420</v>
      </c>
      <c r="E604" s="753" t="s">
        <v>209</v>
      </c>
      <c r="F604" s="754"/>
      <c r="G604" s="754"/>
      <c r="H604" s="754"/>
      <c r="I604" s="754"/>
      <c r="J604" s="754"/>
      <c r="K604" s="754"/>
      <c r="L604" s="754"/>
      <c r="M604" s="755"/>
      <c r="N604" s="745"/>
      <c r="O604" s="745"/>
      <c r="P604" s="745"/>
      <c r="Q604" s="955" t="s">
        <v>213</v>
      </c>
      <c r="R604" s="279" t="s">
        <v>421</v>
      </c>
      <c r="S604" s="952" t="s">
        <v>212</v>
      </c>
      <c r="T604" s="953"/>
      <c r="U604" s="953"/>
      <c r="V604" s="953"/>
      <c r="W604" s="953"/>
      <c r="X604" s="953"/>
      <c r="Y604" s="953"/>
      <c r="Z604" s="953"/>
      <c r="AA604" s="953"/>
      <c r="AB604" s="953"/>
      <c r="AC604" s="953"/>
      <c r="AD604" s="960"/>
      <c r="AE604" s="952" t="s">
        <v>242</v>
      </c>
      <c r="AF604" s="953"/>
      <c r="AG604" s="953"/>
      <c r="AH604" s="953"/>
      <c r="AI604" s="953"/>
      <c r="AJ604" s="953"/>
      <c r="AK604" s="953"/>
      <c r="AL604" s="953"/>
      <c r="AM604" s="953"/>
      <c r="AN604" s="953"/>
      <c r="AO604" s="953"/>
      <c r="AP604" s="953"/>
      <c r="AQ604" s="953"/>
      <c r="AR604" s="953"/>
      <c r="AS604" s="954"/>
    </row>
    <row r="605" spans="1:45" ht="68.25" customHeight="1">
      <c r="B605" s="947"/>
      <c r="C605" s="949"/>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956"/>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Residential</v>
      </c>
      <c r="AF605" s="280" t="str">
        <f>'1.  LRAMVA Summary'!$E$53</f>
        <v>GS&lt;50 kW</v>
      </c>
      <c r="AG605" s="280" t="str">
        <f>'1.  LRAMVA Summary'!$F$53</f>
        <v>GS50-999 kW</v>
      </c>
      <c r="AH605" s="280" t="str">
        <f>'1.  LRAMVA Summary'!$G$53</f>
        <v>General Service 1,000 - 4,999kW</v>
      </c>
      <c r="AI605" s="280" t="str">
        <f>'1.  LRAMVA Summary'!$H$53</f>
        <v>Sentinel</v>
      </c>
      <c r="AJ605" s="280" t="str">
        <f>'1.  LRAMVA Summary'!$I$53</f>
        <v>Street Lighting</v>
      </c>
      <c r="AK605" s="280" t="str">
        <f>'1.  LRAMVA Summary'!$J$53</f>
        <v>Unmetered Scatter Load</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v>
      </c>
      <c r="AI606" s="286" t="str">
        <f>'1.  LRAMVA Summary'!$H$54</f>
        <v>kW</v>
      </c>
      <c r="AJ606" s="286" t="str">
        <f>'1.  LRAMVA Summary'!$I$54</f>
        <v>kW</v>
      </c>
      <c r="AK606" s="286" t="str">
        <f>'1.  LRAMVA Summary'!$J$54</f>
        <v>kWh</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43">AF608</f>
        <v>0</v>
      </c>
      <c r="AG609" s="405">
        <f t="shared" ref="AG609" si="1744">AG608</f>
        <v>0</v>
      </c>
      <c r="AH609" s="405">
        <f t="shared" ref="AH609" si="1745">AH608</f>
        <v>0</v>
      </c>
      <c r="AI609" s="405">
        <f t="shared" ref="AI609" si="1746">AI608</f>
        <v>0</v>
      </c>
      <c r="AJ609" s="405">
        <f t="shared" ref="AJ609" si="1747">AJ608</f>
        <v>0</v>
      </c>
      <c r="AK609" s="405">
        <f t="shared" ref="AK609" si="1748">AK608</f>
        <v>0</v>
      </c>
      <c r="AL609" s="405">
        <f t="shared" ref="AL609" si="1749">AL608</f>
        <v>0</v>
      </c>
      <c r="AM609" s="405">
        <f t="shared" ref="AM609" si="1750">AM608</f>
        <v>0</v>
      </c>
      <c r="AN609" s="405">
        <f t="shared" ref="AN609" si="1751">AN608</f>
        <v>0</v>
      </c>
      <c r="AO609" s="405">
        <f t="shared" ref="AO609" si="1752">AO608</f>
        <v>0</v>
      </c>
      <c r="AP609" s="405">
        <f t="shared" ref="AP609" si="1753">AP608</f>
        <v>0</v>
      </c>
      <c r="AQ609" s="405">
        <f t="shared" ref="AQ609" si="1754">AQ608</f>
        <v>0</v>
      </c>
      <c r="AR609" s="405">
        <f t="shared" ref="AR609" si="1755">AR608</f>
        <v>0</v>
      </c>
      <c r="AS609" s="292"/>
    </row>
    <row r="610" spans="1:45" ht="15.6" outlineLevel="1">
      <c r="A610" s="519"/>
      <c r="B610" s="293"/>
      <c r="C610" s="294"/>
      <c r="D610" s="294"/>
      <c r="E610" s="294"/>
      <c r="F610" s="294"/>
      <c r="G610" s="294"/>
      <c r="H610" s="294"/>
      <c r="I610" s="294"/>
      <c r="J610" s="746"/>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56">AF611</f>
        <v>0</v>
      </c>
      <c r="AG612" s="405">
        <f t="shared" ref="AG612" si="1757">AG611</f>
        <v>0</v>
      </c>
      <c r="AH612" s="405">
        <f t="shared" ref="AH612" si="1758">AH611</f>
        <v>0</v>
      </c>
      <c r="AI612" s="405">
        <f t="shared" ref="AI612" si="1759">AI611</f>
        <v>0</v>
      </c>
      <c r="AJ612" s="405">
        <f t="shared" ref="AJ612" si="1760">AJ611</f>
        <v>0</v>
      </c>
      <c r="AK612" s="405">
        <f t="shared" ref="AK612" si="1761">AK611</f>
        <v>0</v>
      </c>
      <c r="AL612" s="405">
        <f t="shared" ref="AL612" si="1762">AL611</f>
        <v>0</v>
      </c>
      <c r="AM612" s="405">
        <f t="shared" ref="AM612" si="1763">AM611</f>
        <v>0</v>
      </c>
      <c r="AN612" s="405">
        <f t="shared" ref="AN612" si="1764">AN611</f>
        <v>0</v>
      </c>
      <c r="AO612" s="405">
        <f t="shared" ref="AO612" si="1765">AO611</f>
        <v>0</v>
      </c>
      <c r="AP612" s="405">
        <f t="shared" ref="AP612" si="1766">AP611</f>
        <v>0</v>
      </c>
      <c r="AQ612" s="405">
        <f t="shared" ref="AQ612" si="1767">AQ611</f>
        <v>0</v>
      </c>
      <c r="AR612" s="405">
        <f t="shared" ref="AR612" si="1768">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9">AF614</f>
        <v>0</v>
      </c>
      <c r="AG615" s="405">
        <f t="shared" ref="AG615" si="1770">AG614</f>
        <v>0</v>
      </c>
      <c r="AH615" s="405">
        <f t="shared" ref="AH615" si="1771">AH614</f>
        <v>0</v>
      </c>
      <c r="AI615" s="405">
        <f t="shared" ref="AI615" si="1772">AI614</f>
        <v>0</v>
      </c>
      <c r="AJ615" s="405">
        <f t="shared" ref="AJ615" si="1773">AJ614</f>
        <v>0</v>
      </c>
      <c r="AK615" s="405">
        <f t="shared" ref="AK615" si="1774">AK614</f>
        <v>0</v>
      </c>
      <c r="AL615" s="405">
        <f t="shared" ref="AL615" si="1775">AL614</f>
        <v>0</v>
      </c>
      <c r="AM615" s="405">
        <f t="shared" ref="AM615" si="1776">AM614</f>
        <v>0</v>
      </c>
      <c r="AN615" s="405">
        <f t="shared" ref="AN615" si="1777">AN614</f>
        <v>0</v>
      </c>
      <c r="AO615" s="405">
        <f t="shared" ref="AO615" si="1778">AO614</f>
        <v>0</v>
      </c>
      <c r="AP615" s="405">
        <f t="shared" ref="AP615" si="1779">AP614</f>
        <v>0</v>
      </c>
      <c r="AQ615" s="405">
        <f t="shared" ref="AQ615" si="1780">AQ614</f>
        <v>0</v>
      </c>
      <c r="AR615" s="405">
        <f t="shared" ref="AR615" si="1781">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657</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82">AF617</f>
        <v>0</v>
      </c>
      <c r="AG618" s="405">
        <f t="shared" ref="AG618" si="1783">AG617</f>
        <v>0</v>
      </c>
      <c r="AH618" s="405">
        <f t="shared" ref="AH618" si="1784">AH617</f>
        <v>0</v>
      </c>
      <c r="AI618" s="405">
        <f t="shared" ref="AI618" si="1785">AI617</f>
        <v>0</v>
      </c>
      <c r="AJ618" s="405">
        <f t="shared" ref="AJ618" si="1786">AJ617</f>
        <v>0</v>
      </c>
      <c r="AK618" s="405">
        <f t="shared" ref="AK618" si="1787">AK617</f>
        <v>0</v>
      </c>
      <c r="AL618" s="405">
        <f t="shared" ref="AL618" si="1788">AL617</f>
        <v>0</v>
      </c>
      <c r="AM618" s="405">
        <f t="shared" ref="AM618" si="1789">AM617</f>
        <v>0</v>
      </c>
      <c r="AN618" s="405">
        <f t="shared" ref="AN618" si="1790">AN617</f>
        <v>0</v>
      </c>
      <c r="AO618" s="405">
        <f t="shared" ref="AO618" si="1791">AO617</f>
        <v>0</v>
      </c>
      <c r="AP618" s="405">
        <f t="shared" ref="AP618" si="1792">AP617</f>
        <v>0</v>
      </c>
      <c r="AQ618" s="405">
        <f t="shared" ref="AQ618" si="1793">AQ617</f>
        <v>0</v>
      </c>
      <c r="AR618" s="405">
        <f t="shared" ref="AR618" si="1794">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95">AF620</f>
        <v>0</v>
      </c>
      <c r="AG621" s="405">
        <f t="shared" ref="AG621" si="1796">AG620</f>
        <v>0</v>
      </c>
      <c r="AH621" s="405">
        <f t="shared" ref="AH621" si="1797">AH620</f>
        <v>0</v>
      </c>
      <c r="AI621" s="405">
        <f t="shared" ref="AI621" si="1798">AI620</f>
        <v>0</v>
      </c>
      <c r="AJ621" s="405">
        <f t="shared" ref="AJ621" si="1799">AJ620</f>
        <v>0</v>
      </c>
      <c r="AK621" s="405">
        <f t="shared" ref="AK621" si="1800">AK620</f>
        <v>0</v>
      </c>
      <c r="AL621" s="405">
        <f t="shared" ref="AL621" si="1801">AL620</f>
        <v>0</v>
      </c>
      <c r="AM621" s="405">
        <f t="shared" ref="AM621" si="1802">AM620</f>
        <v>0</v>
      </c>
      <c r="AN621" s="405">
        <f t="shared" ref="AN621" si="1803">AN620</f>
        <v>0</v>
      </c>
      <c r="AO621" s="405">
        <f t="shared" ref="AO621" si="1804">AO620</f>
        <v>0</v>
      </c>
      <c r="AP621" s="405">
        <f t="shared" ref="AP621" si="1805">AP620</f>
        <v>0</v>
      </c>
      <c r="AQ621" s="405">
        <f t="shared" ref="AQ621" si="1806">AQ620</f>
        <v>0</v>
      </c>
      <c r="AR621" s="405">
        <f t="shared" ref="AR621" si="1807">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808">AF624</f>
        <v>0</v>
      </c>
      <c r="AG625" s="405">
        <f t="shared" ref="AG625" si="1809">AG624</f>
        <v>0</v>
      </c>
      <c r="AH625" s="405">
        <f t="shared" ref="AH625" si="1810">AH624</f>
        <v>0</v>
      </c>
      <c r="AI625" s="405">
        <f t="shared" ref="AI625" si="1811">AI624</f>
        <v>0</v>
      </c>
      <c r="AJ625" s="405">
        <f t="shared" ref="AJ625" si="1812">AJ624</f>
        <v>0</v>
      </c>
      <c r="AK625" s="405">
        <f t="shared" ref="AK625" si="1813">AK624</f>
        <v>0</v>
      </c>
      <c r="AL625" s="405">
        <f t="shared" ref="AL625" si="1814">AL624</f>
        <v>0</v>
      </c>
      <c r="AM625" s="405">
        <f t="shared" ref="AM625" si="1815">AM624</f>
        <v>0</v>
      </c>
      <c r="AN625" s="405">
        <f t="shared" ref="AN625" si="1816">AN624</f>
        <v>0</v>
      </c>
      <c r="AO625" s="405">
        <f t="shared" ref="AO625" si="1817">AO624</f>
        <v>0</v>
      </c>
      <c r="AP625" s="405">
        <f t="shared" ref="AP625" si="1818">AP624</f>
        <v>0</v>
      </c>
      <c r="AQ625" s="405">
        <f t="shared" ref="AQ625" si="1819">AQ624</f>
        <v>0</v>
      </c>
      <c r="AR625" s="405">
        <f t="shared" ref="AR625" si="1820">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D627" s="290"/>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21">AF627</f>
        <v>0</v>
      </c>
      <c r="AG628" s="405">
        <f t="shared" ref="AG628" si="1822">AG627</f>
        <v>0</v>
      </c>
      <c r="AH628" s="405">
        <f t="shared" ref="AH628" si="1823">AH627</f>
        <v>0</v>
      </c>
      <c r="AI628" s="405">
        <f t="shared" ref="AI628" si="1824">AI627</f>
        <v>0</v>
      </c>
      <c r="AJ628" s="405">
        <f t="shared" ref="AJ628" si="1825">AJ627</f>
        <v>0</v>
      </c>
      <c r="AK628" s="405">
        <f t="shared" ref="AK628" si="1826">AK627</f>
        <v>0</v>
      </c>
      <c r="AL628" s="405">
        <f t="shared" ref="AL628" si="1827">AL627</f>
        <v>0</v>
      </c>
      <c r="AM628" s="405">
        <f t="shared" ref="AM628" si="1828">AM627</f>
        <v>0</v>
      </c>
      <c r="AN628" s="405">
        <f t="shared" ref="AN628" si="1829">AN627</f>
        <v>0</v>
      </c>
      <c r="AO628" s="405">
        <f t="shared" ref="AO628" si="1830">AO627</f>
        <v>0</v>
      </c>
      <c r="AP628" s="405">
        <f t="shared" ref="AP628" si="1831">AP627</f>
        <v>0</v>
      </c>
      <c r="AQ628" s="405">
        <f t="shared" ref="AQ628" si="1832">AQ627</f>
        <v>0</v>
      </c>
      <c r="AR628" s="405">
        <f t="shared" ref="AR628" si="1833">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D630" s="290"/>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34">AF630</f>
        <v>0</v>
      </c>
      <c r="AG631" s="405">
        <f t="shared" ref="AG631" si="1835">AG630</f>
        <v>0</v>
      </c>
      <c r="AH631" s="405">
        <f t="shared" ref="AH631" si="1836">AH630</f>
        <v>0</v>
      </c>
      <c r="AI631" s="405">
        <f t="shared" ref="AI631" si="1837">AI630</f>
        <v>0</v>
      </c>
      <c r="AJ631" s="405">
        <f t="shared" ref="AJ631" si="1838">AJ630</f>
        <v>0</v>
      </c>
      <c r="AK631" s="405">
        <f t="shared" ref="AK631" si="1839">AK630</f>
        <v>0</v>
      </c>
      <c r="AL631" s="405">
        <f t="shared" ref="AL631" si="1840">AL630</f>
        <v>0</v>
      </c>
      <c r="AM631" s="405">
        <f t="shared" ref="AM631" si="1841">AM630</f>
        <v>0</v>
      </c>
      <c r="AN631" s="405">
        <f t="shared" ref="AN631" si="1842">AN630</f>
        <v>0</v>
      </c>
      <c r="AO631" s="405">
        <f t="shared" ref="AO631" si="1843">AO630</f>
        <v>0</v>
      </c>
      <c r="AP631" s="405">
        <f t="shared" ref="AP631" si="1844">AP630</f>
        <v>0</v>
      </c>
      <c r="AQ631" s="405">
        <f t="shared" ref="AQ631" si="1845">AQ630</f>
        <v>0</v>
      </c>
      <c r="AR631" s="405">
        <f t="shared" ref="AR631" si="1846">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47">AF633</f>
        <v>0</v>
      </c>
      <c r="AG634" s="405">
        <f t="shared" ref="AG634" si="1848">AG633</f>
        <v>0</v>
      </c>
      <c r="AH634" s="405">
        <f t="shared" ref="AH634" si="1849">AH633</f>
        <v>0</v>
      </c>
      <c r="AI634" s="405">
        <f t="shared" ref="AI634" si="1850">AI633</f>
        <v>0</v>
      </c>
      <c r="AJ634" s="405">
        <f t="shared" ref="AJ634" si="1851">AJ633</f>
        <v>0</v>
      </c>
      <c r="AK634" s="405">
        <f t="shared" ref="AK634" si="1852">AK633</f>
        <v>0</v>
      </c>
      <c r="AL634" s="405">
        <f t="shared" ref="AL634" si="1853">AL633</f>
        <v>0</v>
      </c>
      <c r="AM634" s="405">
        <f t="shared" ref="AM634" si="1854">AM633</f>
        <v>0</v>
      </c>
      <c r="AN634" s="405">
        <f t="shared" ref="AN634" si="1855">AN633</f>
        <v>0</v>
      </c>
      <c r="AO634" s="405">
        <f t="shared" ref="AO634" si="1856">AO633</f>
        <v>0</v>
      </c>
      <c r="AP634" s="405">
        <f t="shared" ref="AP634" si="1857">AP633</f>
        <v>0</v>
      </c>
      <c r="AQ634" s="405">
        <f t="shared" ref="AQ634" si="1858">AQ633</f>
        <v>0</v>
      </c>
      <c r="AR634" s="405">
        <f t="shared" ref="AR634" si="1859">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60">AF636</f>
        <v>0</v>
      </c>
      <c r="AG637" s="405">
        <f t="shared" ref="AG637" si="1861">AG636</f>
        <v>0</v>
      </c>
      <c r="AH637" s="405">
        <f t="shared" ref="AH637" si="1862">AH636</f>
        <v>0</v>
      </c>
      <c r="AI637" s="405">
        <f t="shared" ref="AI637" si="1863">AI636</f>
        <v>0</v>
      </c>
      <c r="AJ637" s="405">
        <f t="shared" ref="AJ637" si="1864">AJ636</f>
        <v>0</v>
      </c>
      <c r="AK637" s="405">
        <f t="shared" ref="AK637" si="1865">AK636</f>
        <v>0</v>
      </c>
      <c r="AL637" s="405">
        <f t="shared" ref="AL637" si="1866">AL636</f>
        <v>0</v>
      </c>
      <c r="AM637" s="405">
        <f t="shared" ref="AM637" si="1867">AM636</f>
        <v>0</v>
      </c>
      <c r="AN637" s="405">
        <f t="shared" ref="AN637" si="1868">AN636</f>
        <v>0</v>
      </c>
      <c r="AO637" s="405">
        <f t="shared" ref="AO637" si="1869">AO636</f>
        <v>0</v>
      </c>
      <c r="AP637" s="405">
        <f t="shared" ref="AP637" si="1870">AP636</f>
        <v>0</v>
      </c>
      <c r="AQ637" s="405">
        <f t="shared" ref="AQ637" si="1871">AQ636</f>
        <v>0</v>
      </c>
      <c r="AR637" s="405">
        <f t="shared" ref="AR637" si="1872">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73">AF640</f>
        <v>0</v>
      </c>
      <c r="AG641" s="405">
        <f t="shared" ref="AG641" si="1874">AG640</f>
        <v>0</v>
      </c>
      <c r="AH641" s="405">
        <f t="shared" ref="AH641" si="1875">AH640</f>
        <v>0</v>
      </c>
      <c r="AI641" s="405">
        <f t="shared" ref="AI641" si="1876">AI640</f>
        <v>0</v>
      </c>
      <c r="AJ641" s="405">
        <f t="shared" ref="AJ641" si="1877">AJ640</f>
        <v>0</v>
      </c>
      <c r="AK641" s="405">
        <f t="shared" ref="AK641" si="1878">AK640</f>
        <v>0</v>
      </c>
      <c r="AL641" s="405">
        <f t="shared" ref="AL641" si="1879">AL640</f>
        <v>0</v>
      </c>
      <c r="AM641" s="405">
        <f t="shared" ref="AM641" si="1880">AM640</f>
        <v>0</v>
      </c>
      <c r="AN641" s="405">
        <f t="shared" ref="AN641" si="1881">AN640</f>
        <v>0</v>
      </c>
      <c r="AO641" s="405">
        <f t="shared" ref="AO641" si="1882">AO640</f>
        <v>0</v>
      </c>
      <c r="AP641" s="405">
        <f t="shared" ref="AP641" si="1883">AP640</f>
        <v>0</v>
      </c>
      <c r="AQ641" s="405">
        <f t="shared" ref="AQ641" si="1884">AQ640</f>
        <v>0</v>
      </c>
      <c r="AR641" s="405">
        <f t="shared" ref="AR641" si="1885">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86">AF643</f>
        <v>0</v>
      </c>
      <c r="AG644" s="405">
        <f t="shared" ref="AG644" si="1887">AG643</f>
        <v>0</v>
      </c>
      <c r="AH644" s="405">
        <f t="shared" ref="AH644" si="1888">AH643</f>
        <v>0</v>
      </c>
      <c r="AI644" s="405">
        <f t="shared" ref="AI644" si="1889">AI643</f>
        <v>0</v>
      </c>
      <c r="AJ644" s="405">
        <f t="shared" ref="AJ644" si="1890">AJ643</f>
        <v>0</v>
      </c>
      <c r="AK644" s="405">
        <f t="shared" ref="AK644" si="1891">AK643</f>
        <v>0</v>
      </c>
      <c r="AL644" s="405">
        <f t="shared" ref="AL644" si="1892">AL643</f>
        <v>0</v>
      </c>
      <c r="AM644" s="405">
        <f t="shared" ref="AM644" si="1893">AM643</f>
        <v>0</v>
      </c>
      <c r="AN644" s="405">
        <f t="shared" ref="AN644" si="1894">AN643</f>
        <v>0</v>
      </c>
      <c r="AO644" s="405">
        <f t="shared" ref="AO644" si="1895">AO643</f>
        <v>0</v>
      </c>
      <c r="AP644" s="405">
        <f t="shared" ref="AP644" si="1896">AP643</f>
        <v>0</v>
      </c>
      <c r="AQ644" s="405">
        <f t="shared" ref="AQ644" si="1897">AQ643</f>
        <v>0</v>
      </c>
      <c r="AR644" s="405">
        <f t="shared" ref="AR644" si="1898">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9">AF646</f>
        <v>0</v>
      </c>
      <c r="AG647" s="405">
        <f t="shared" ref="AG647" si="1900">AG646</f>
        <v>0</v>
      </c>
      <c r="AH647" s="405">
        <f t="shared" ref="AH647" si="1901">AH646</f>
        <v>0</v>
      </c>
      <c r="AI647" s="405">
        <f t="shared" ref="AI647" si="1902">AI646</f>
        <v>0</v>
      </c>
      <c r="AJ647" s="405">
        <f t="shared" ref="AJ647" si="1903">AJ646</f>
        <v>0</v>
      </c>
      <c r="AK647" s="405">
        <f t="shared" ref="AK647" si="1904">AK646</f>
        <v>0</v>
      </c>
      <c r="AL647" s="405">
        <f t="shared" ref="AL647" si="1905">AL646</f>
        <v>0</v>
      </c>
      <c r="AM647" s="405">
        <f t="shared" ref="AM647" si="1906">AM646</f>
        <v>0</v>
      </c>
      <c r="AN647" s="405">
        <f t="shared" ref="AN647" si="1907">AN646</f>
        <v>0</v>
      </c>
      <c r="AO647" s="405">
        <f t="shared" ref="AO647" si="1908">AO646</f>
        <v>0</v>
      </c>
      <c r="AP647" s="405">
        <f t="shared" ref="AP647" si="1909">AP646</f>
        <v>0</v>
      </c>
      <c r="AQ647" s="405">
        <f t="shared" ref="AQ647" si="1910">AQ646</f>
        <v>0</v>
      </c>
      <c r="AR647" s="405">
        <f t="shared" ref="AR647" si="1911">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12">AF650</f>
        <v>0</v>
      </c>
      <c r="AG651" s="405">
        <f t="shared" ref="AG651" si="1913">AG650</f>
        <v>0</v>
      </c>
      <c r="AH651" s="405">
        <f t="shared" ref="AH651" si="1914">AH650</f>
        <v>0</v>
      </c>
      <c r="AI651" s="405">
        <f t="shared" ref="AI651" si="1915">AI650</f>
        <v>0</v>
      </c>
      <c r="AJ651" s="405">
        <f t="shared" ref="AJ651" si="1916">AJ650</f>
        <v>0</v>
      </c>
      <c r="AK651" s="405">
        <f t="shared" ref="AK651" si="1917">AK650</f>
        <v>0</v>
      </c>
      <c r="AL651" s="405">
        <f t="shared" ref="AL651" si="1918">AL650</f>
        <v>0</v>
      </c>
      <c r="AM651" s="405">
        <f t="shared" ref="AM651" si="1919">AM650</f>
        <v>0</v>
      </c>
      <c r="AN651" s="405">
        <f t="shared" ref="AN651" si="1920">AN650</f>
        <v>0</v>
      </c>
      <c r="AO651" s="405">
        <f t="shared" ref="AO651" si="1921">AO650</f>
        <v>0</v>
      </c>
      <c r="AP651" s="405">
        <f t="shared" ref="AP651" si="1922">AP650</f>
        <v>0</v>
      </c>
      <c r="AQ651" s="405">
        <f t="shared" ref="AQ651" si="1923">AQ650</f>
        <v>0</v>
      </c>
      <c r="AR651" s="405">
        <f t="shared" ref="AR651" si="1924">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25">AF654</f>
        <v>0</v>
      </c>
      <c r="AG655" s="405">
        <f t="shared" si="1925"/>
        <v>0</v>
      </c>
      <c r="AH655" s="405">
        <f t="shared" si="1925"/>
        <v>0</v>
      </c>
      <c r="AI655" s="405">
        <f t="shared" si="1925"/>
        <v>0</v>
      </c>
      <c r="AJ655" s="405">
        <f t="shared" si="1925"/>
        <v>0</v>
      </c>
      <c r="AK655" s="405">
        <f t="shared" si="1925"/>
        <v>0</v>
      </c>
      <c r="AL655" s="405">
        <f t="shared" si="1925"/>
        <v>0</v>
      </c>
      <c r="AM655" s="405">
        <f t="shared" si="1925"/>
        <v>0</v>
      </c>
      <c r="AN655" s="405">
        <f t="shared" si="1925"/>
        <v>0</v>
      </c>
      <c r="AO655" s="405">
        <f t="shared" si="1925"/>
        <v>0</v>
      </c>
      <c r="AP655" s="405">
        <f t="shared" si="1925"/>
        <v>0</v>
      </c>
      <c r="AQ655" s="405">
        <f t="shared" si="1925"/>
        <v>0</v>
      </c>
      <c r="AR655" s="405">
        <f t="shared" si="1925"/>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26">AF657</f>
        <v>0</v>
      </c>
      <c r="AG658" s="405">
        <f t="shared" si="1926"/>
        <v>0</v>
      </c>
      <c r="AH658" s="405">
        <f t="shared" si="1926"/>
        <v>0</v>
      </c>
      <c r="AI658" s="405">
        <f t="shared" si="1926"/>
        <v>0</v>
      </c>
      <c r="AJ658" s="405">
        <f t="shared" si="1926"/>
        <v>0</v>
      </c>
      <c r="AK658" s="405">
        <f t="shared" si="1926"/>
        <v>0</v>
      </c>
      <c r="AL658" s="405">
        <f t="shared" si="1926"/>
        <v>0</v>
      </c>
      <c r="AM658" s="405">
        <f t="shared" si="1926"/>
        <v>0</v>
      </c>
      <c r="AN658" s="405">
        <f t="shared" si="1926"/>
        <v>0</v>
      </c>
      <c r="AO658" s="405">
        <f t="shared" si="1926"/>
        <v>0</v>
      </c>
      <c r="AP658" s="405">
        <f t="shared" si="1926"/>
        <v>0</v>
      </c>
      <c r="AQ658" s="405">
        <f t="shared" si="1926"/>
        <v>0</v>
      </c>
      <c r="AR658" s="405">
        <f t="shared" si="1926"/>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27">AF661</f>
        <v>0</v>
      </c>
      <c r="AG662" s="405">
        <f t="shared" si="1927"/>
        <v>0</v>
      </c>
      <c r="AH662" s="405">
        <f t="shared" si="1927"/>
        <v>0</v>
      </c>
      <c r="AI662" s="405">
        <f t="shared" si="1927"/>
        <v>0</v>
      </c>
      <c r="AJ662" s="405">
        <f t="shared" si="1927"/>
        <v>0</v>
      </c>
      <c r="AK662" s="405">
        <f t="shared" si="1927"/>
        <v>0</v>
      </c>
      <c r="AL662" s="405">
        <f t="shared" si="1927"/>
        <v>0</v>
      </c>
      <c r="AM662" s="405">
        <f t="shared" si="1927"/>
        <v>0</v>
      </c>
      <c r="AN662" s="405">
        <f t="shared" si="1927"/>
        <v>0</v>
      </c>
      <c r="AO662" s="405">
        <f t="shared" si="1927"/>
        <v>0</v>
      </c>
      <c r="AP662" s="405">
        <f t="shared" si="1927"/>
        <v>0</v>
      </c>
      <c r="AQ662" s="405">
        <f t="shared" si="1927"/>
        <v>0</v>
      </c>
      <c r="AR662" s="405">
        <f t="shared" si="1927"/>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28">AF664</f>
        <v>0</v>
      </c>
      <c r="AG665" s="405">
        <f t="shared" si="1928"/>
        <v>0</v>
      </c>
      <c r="AH665" s="405">
        <f t="shared" si="1928"/>
        <v>0</v>
      </c>
      <c r="AI665" s="405">
        <f t="shared" si="1928"/>
        <v>0</v>
      </c>
      <c r="AJ665" s="405">
        <f t="shared" si="1928"/>
        <v>0</v>
      </c>
      <c r="AK665" s="405">
        <f t="shared" si="1928"/>
        <v>0</v>
      </c>
      <c r="AL665" s="405">
        <f t="shared" si="1928"/>
        <v>0</v>
      </c>
      <c r="AM665" s="405">
        <f t="shared" si="1928"/>
        <v>0</v>
      </c>
      <c r="AN665" s="405">
        <f t="shared" si="1928"/>
        <v>0</v>
      </c>
      <c r="AO665" s="405">
        <f t="shared" si="1928"/>
        <v>0</v>
      </c>
      <c r="AP665" s="405">
        <f t="shared" si="1928"/>
        <v>0</v>
      </c>
      <c r="AQ665" s="405">
        <f t="shared" si="1928"/>
        <v>0</v>
      </c>
      <c r="AR665" s="405">
        <f t="shared" si="1928"/>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9">AF667</f>
        <v>0</v>
      </c>
      <c r="AG668" s="405">
        <f t="shared" si="1929"/>
        <v>0</v>
      </c>
      <c r="AH668" s="405">
        <f t="shared" si="1929"/>
        <v>0</v>
      </c>
      <c r="AI668" s="405">
        <f t="shared" si="1929"/>
        <v>0</v>
      </c>
      <c r="AJ668" s="405">
        <f t="shared" si="1929"/>
        <v>0</v>
      </c>
      <c r="AK668" s="405">
        <f t="shared" si="1929"/>
        <v>0</v>
      </c>
      <c r="AL668" s="405">
        <f t="shared" si="1929"/>
        <v>0</v>
      </c>
      <c r="AM668" s="405">
        <f t="shared" si="1929"/>
        <v>0</v>
      </c>
      <c r="AN668" s="405">
        <f t="shared" si="1929"/>
        <v>0</v>
      </c>
      <c r="AO668" s="405">
        <f t="shared" si="1929"/>
        <v>0</v>
      </c>
      <c r="AP668" s="405">
        <f t="shared" si="1929"/>
        <v>0</v>
      </c>
      <c r="AQ668" s="405">
        <f t="shared" si="1929"/>
        <v>0</v>
      </c>
      <c r="AR668" s="405">
        <f t="shared" si="1929"/>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30">AF670</f>
        <v>0</v>
      </c>
      <c r="AG671" s="405">
        <f t="shared" si="1930"/>
        <v>0</v>
      </c>
      <c r="AH671" s="405">
        <f t="shared" si="1930"/>
        <v>0</v>
      </c>
      <c r="AI671" s="405">
        <f t="shared" si="1930"/>
        <v>0</v>
      </c>
      <c r="AJ671" s="405">
        <f t="shared" si="1930"/>
        <v>0</v>
      </c>
      <c r="AK671" s="405">
        <f t="shared" si="1930"/>
        <v>0</v>
      </c>
      <c r="AL671" s="405">
        <f t="shared" si="1930"/>
        <v>0</v>
      </c>
      <c r="AM671" s="405">
        <f t="shared" si="1930"/>
        <v>0</v>
      </c>
      <c r="AN671" s="405">
        <f t="shared" si="1930"/>
        <v>0</v>
      </c>
      <c r="AO671" s="405">
        <f t="shared" si="1930"/>
        <v>0</v>
      </c>
      <c r="AP671" s="405">
        <f t="shared" si="1930"/>
        <v>0</v>
      </c>
      <c r="AQ671" s="405">
        <f t="shared" si="1930"/>
        <v>0</v>
      </c>
      <c r="AR671" s="405">
        <f t="shared" si="1930"/>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c r="E675" s="290"/>
      <c r="F675" s="290"/>
      <c r="G675" s="290"/>
      <c r="H675" s="290"/>
      <c r="I675" s="290"/>
      <c r="J675" s="290"/>
      <c r="K675" s="290"/>
      <c r="L675" s="290"/>
      <c r="M675" s="290"/>
      <c r="N675" s="290"/>
      <c r="O675" s="290"/>
      <c r="P675" s="290"/>
      <c r="Q675" s="286"/>
      <c r="R675" s="290"/>
      <c r="S675" s="290"/>
      <c r="T675" s="290"/>
      <c r="U675" s="290"/>
      <c r="V675" s="290"/>
      <c r="W675" s="290"/>
      <c r="X675" s="290"/>
      <c r="Y675" s="290"/>
      <c r="Z675" s="290"/>
      <c r="AA675" s="290"/>
      <c r="AB675" s="290"/>
      <c r="AC675" s="290"/>
      <c r="AD675" s="290"/>
      <c r="AE675" s="404"/>
      <c r="AF675" s="404"/>
      <c r="AG675" s="404"/>
      <c r="AH675" s="404"/>
      <c r="AI675" s="404"/>
      <c r="AJ675" s="404"/>
      <c r="AK675" s="404"/>
      <c r="AL675" s="404"/>
      <c r="AM675" s="404"/>
      <c r="AN675" s="404"/>
      <c r="AO675" s="404"/>
      <c r="AP675" s="404"/>
      <c r="AQ675" s="404"/>
      <c r="AR675" s="404"/>
      <c r="AS675" s="291">
        <f>SUM(AE675:AR675)</f>
        <v>0</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0</v>
      </c>
      <c r="AF676" s="405">
        <f t="shared" ref="AF676" si="1931">AF675</f>
        <v>0</v>
      </c>
      <c r="AG676" s="405">
        <f t="shared" ref="AG676" si="1932">AG675</f>
        <v>0</v>
      </c>
      <c r="AH676" s="405">
        <f t="shared" ref="AH676" si="1933">AH675</f>
        <v>0</v>
      </c>
      <c r="AI676" s="405">
        <f t="shared" ref="AI676" si="1934">AI675</f>
        <v>0</v>
      </c>
      <c r="AJ676" s="405">
        <f t="shared" ref="AJ676" si="1935">AJ675</f>
        <v>0</v>
      </c>
      <c r="AK676" s="405">
        <f t="shared" ref="AK676" si="1936">AK675</f>
        <v>0</v>
      </c>
      <c r="AL676" s="405">
        <f t="shared" ref="AL676" si="1937">AL675</f>
        <v>0</v>
      </c>
      <c r="AM676" s="405">
        <f t="shared" ref="AM676" si="1938">AM675</f>
        <v>0</v>
      </c>
      <c r="AN676" s="405">
        <f t="shared" ref="AN676" si="1939">AN675</f>
        <v>0</v>
      </c>
      <c r="AO676" s="405">
        <f t="shared" ref="AO676" si="1940">AO675</f>
        <v>0</v>
      </c>
      <c r="AP676" s="405">
        <f t="shared" ref="AP676" si="1941">AP675</f>
        <v>0</v>
      </c>
      <c r="AQ676" s="405">
        <f t="shared" ref="AQ676" si="1942">AQ675</f>
        <v>0</v>
      </c>
      <c r="AR676" s="405">
        <f t="shared" ref="AR676" si="1943">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v>315080</v>
      </c>
      <c r="E678" s="290">
        <f>+'7.  Persistence Report'!AY77</f>
        <v>253599.22864861699</v>
      </c>
      <c r="F678" s="290">
        <f>+'7.  Persistence Report'!AZ77</f>
        <v>253599.22864861699</v>
      </c>
      <c r="G678" s="290">
        <f>+'7.  Persistence Report'!BA77</f>
        <v>253599.22864861699</v>
      </c>
      <c r="H678" s="290">
        <f>+'7.  Persistence Report'!BB77</f>
        <v>253599.22864861699</v>
      </c>
      <c r="I678" s="290">
        <f>+'7.  Persistence Report'!BC77</f>
        <v>253599.22864861699</v>
      </c>
      <c r="J678" s="290">
        <f>+'7.  Persistence Report'!BD77</f>
        <v>253599.22864861699</v>
      </c>
      <c r="K678" s="290">
        <f>+'7.  Persistence Report'!BE77</f>
        <v>253596.5211590165</v>
      </c>
      <c r="L678" s="290">
        <f>+'7.  Persistence Report'!BF77</f>
        <v>253596.5211590165</v>
      </c>
      <c r="M678" s="290">
        <f>+'7.  Persistence Report'!BG77</f>
        <v>252967.72721058765</v>
      </c>
      <c r="N678" s="290">
        <f>+'7.  Persistence Report'!BH77</f>
        <v>247625.27591284591</v>
      </c>
      <c r="O678" s="290">
        <f>+'7.  Persistence Report'!BI77</f>
        <v>247584.25334314152</v>
      </c>
      <c r="P678" s="290">
        <f>+'7.  Persistence Report'!BJ77</f>
        <v>247584.25334314152</v>
      </c>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44">AF678</f>
        <v>0</v>
      </c>
      <c r="AG679" s="405">
        <f t="shared" ref="AG679" si="1945">AG678</f>
        <v>0</v>
      </c>
      <c r="AH679" s="405">
        <f t="shared" ref="AH679" si="1946">AH678</f>
        <v>0</v>
      </c>
      <c r="AI679" s="405">
        <f t="shared" ref="AI679" si="1947">AI678</f>
        <v>0</v>
      </c>
      <c r="AJ679" s="405">
        <f t="shared" ref="AJ679" si="1948">AJ678</f>
        <v>0</v>
      </c>
      <c r="AK679" s="405">
        <f t="shared" ref="AK679" si="1949">AK678</f>
        <v>0</v>
      </c>
      <c r="AL679" s="405">
        <f t="shared" ref="AL679" si="1950">AL678</f>
        <v>0</v>
      </c>
      <c r="AM679" s="405">
        <f t="shared" ref="AM679" si="1951">AM678</f>
        <v>0</v>
      </c>
      <c r="AN679" s="405">
        <f t="shared" ref="AN679" si="1952">AN678</f>
        <v>0</v>
      </c>
      <c r="AO679" s="405">
        <f t="shared" ref="AO679" si="1953">AO678</f>
        <v>0</v>
      </c>
      <c r="AP679" s="405">
        <f t="shared" ref="AP679" si="1954">AP678</f>
        <v>0</v>
      </c>
      <c r="AQ679" s="405">
        <f t="shared" ref="AQ679" si="1955">AQ678</f>
        <v>0</v>
      </c>
      <c r="AR679" s="405">
        <f t="shared" ref="AR679" si="1956">AR678</f>
        <v>0</v>
      </c>
      <c r="AS679" s="301"/>
    </row>
    <row r="680" spans="1:45" ht="15" outlineLevel="1">
      <c r="A680" s="519"/>
      <c r="B680" s="289"/>
      <c r="C680" s="286"/>
      <c r="D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881" t="s">
        <v>1033</v>
      </c>
      <c r="C681" s="286" t="s">
        <v>25</v>
      </c>
      <c r="D681" s="290">
        <f>1538271+45642</f>
        <v>1583913</v>
      </c>
      <c r="E681" s="290">
        <f>+'7.  Persistence Report'!AY78</f>
        <v>1274848.0228720226</v>
      </c>
      <c r="F681" s="290">
        <f>+'7.  Persistence Report'!AZ78</f>
        <v>1274848.0228720226</v>
      </c>
      <c r="G681" s="290">
        <f>+'7.  Persistence Report'!BA78</f>
        <v>1274848.0228720226</v>
      </c>
      <c r="H681" s="290">
        <f>+'7.  Persistence Report'!BB78</f>
        <v>1274848.0228720226</v>
      </c>
      <c r="I681" s="290">
        <f>+'7.  Persistence Report'!BC78</f>
        <v>1274848.0228720226</v>
      </c>
      <c r="J681" s="290">
        <f>+'7.  Persistence Report'!BD78</f>
        <v>1274848.0228720226</v>
      </c>
      <c r="K681" s="290">
        <f>+'7.  Persistence Report'!BE78</f>
        <v>1274834.4122716177</v>
      </c>
      <c r="L681" s="290">
        <f>+'7.  Persistence Report'!BF78</f>
        <v>1274834.4122716177</v>
      </c>
      <c r="M681" s="290">
        <f>+'7.  Persistence Report'!BG78</f>
        <v>1271673.4534381856</v>
      </c>
      <c r="N681" s="290">
        <f>+'7.  Persistence Report'!BH78</f>
        <v>1244816.8517422352</v>
      </c>
      <c r="O681" s="290">
        <f>+'7.  Persistence Report'!BI78</f>
        <v>1244610.630523979</v>
      </c>
      <c r="P681" s="290">
        <f>+'7.  Persistence Report'!BJ78</f>
        <v>1244610.630523979</v>
      </c>
      <c r="Q681" s="286"/>
      <c r="R681" s="290"/>
      <c r="S681" s="290"/>
      <c r="T681" s="290"/>
      <c r="U681" s="290"/>
      <c r="V681" s="290"/>
      <c r="W681" s="290"/>
      <c r="X681" s="290"/>
      <c r="Y681" s="290"/>
      <c r="Z681" s="290"/>
      <c r="AA681" s="290"/>
      <c r="AB681" s="290"/>
      <c r="AC681" s="290"/>
      <c r="AD681" s="290"/>
      <c r="AE681" s="404">
        <v>1</v>
      </c>
      <c r="AF681" s="404"/>
      <c r="AG681" s="404"/>
      <c r="AH681" s="404"/>
      <c r="AI681" s="404"/>
      <c r="AJ681" s="404"/>
      <c r="AK681" s="404"/>
      <c r="AL681" s="404"/>
      <c r="AM681" s="404"/>
      <c r="AN681" s="404"/>
      <c r="AO681" s="404"/>
      <c r="AP681" s="404"/>
      <c r="AQ681" s="404"/>
      <c r="AR681" s="404"/>
      <c r="AS681" s="291">
        <f>SUM(AE681:AR681)</f>
        <v>1</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1</v>
      </c>
      <c r="AF682" s="405">
        <f t="shared" ref="AF682" si="1957">AF681</f>
        <v>0</v>
      </c>
      <c r="AG682" s="405">
        <f t="shared" ref="AG682" si="1958">AG681</f>
        <v>0</v>
      </c>
      <c r="AH682" s="405">
        <f t="shared" ref="AH682" si="1959">AH681</f>
        <v>0</v>
      </c>
      <c r="AI682" s="405">
        <f t="shared" ref="AI682" si="1960">AI681</f>
        <v>0</v>
      </c>
      <c r="AJ682" s="405">
        <f t="shared" ref="AJ682" si="1961">AJ681</f>
        <v>0</v>
      </c>
      <c r="AK682" s="405">
        <f t="shared" ref="AK682" si="1962">AK681</f>
        <v>0</v>
      </c>
      <c r="AL682" s="405">
        <f t="shared" ref="AL682" si="1963">AL681</f>
        <v>0</v>
      </c>
      <c r="AM682" s="405">
        <f t="shared" ref="AM682" si="1964">AM681</f>
        <v>0</v>
      </c>
      <c r="AN682" s="405">
        <f t="shared" ref="AN682" si="1965">AN681</f>
        <v>0</v>
      </c>
      <c r="AO682" s="405">
        <f t="shared" ref="AO682" si="1966">AO681</f>
        <v>0</v>
      </c>
      <c r="AP682" s="405">
        <f t="shared" ref="AP682" si="1967">AP681</f>
        <v>0</v>
      </c>
      <c r="AQ682" s="405">
        <f t="shared" ref="AQ682" si="1968">AQ681</f>
        <v>0</v>
      </c>
      <c r="AR682" s="405">
        <f t="shared" ref="AR682" si="1969">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v>117983</v>
      </c>
      <c r="E684" s="290">
        <f>+'7.  Persistence Report'!AY79</f>
        <v>117983</v>
      </c>
      <c r="F684" s="290">
        <f>+'7.  Persistence Report'!AZ79</f>
        <v>117983</v>
      </c>
      <c r="G684" s="290">
        <f>+'7.  Persistence Report'!BA79</f>
        <v>117983</v>
      </c>
      <c r="H684" s="290">
        <f>+'7.  Persistence Report'!BB79</f>
        <v>117983</v>
      </c>
      <c r="I684" s="290">
        <f>+'7.  Persistence Report'!BC79</f>
        <v>117983</v>
      </c>
      <c r="J684" s="290">
        <f>+'7.  Persistence Report'!BD79</f>
        <v>117983</v>
      </c>
      <c r="K684" s="290">
        <f>+'7.  Persistence Report'!BE79</f>
        <v>117983</v>
      </c>
      <c r="L684" s="290">
        <f>+'7.  Persistence Report'!BF79</f>
        <v>117983</v>
      </c>
      <c r="M684" s="290">
        <f>+'7.  Persistence Report'!BG79</f>
        <v>117937.79825953698</v>
      </c>
      <c r="N684" s="290">
        <f>+'7.  Persistence Report'!BH79</f>
        <v>92348.078250467181</v>
      </c>
      <c r="O684" s="290">
        <f>+'7.  Persistence Report'!BI79</f>
        <v>92348.078250467181</v>
      </c>
      <c r="P684" s="290">
        <f>+'7.  Persistence Report'!BJ79</f>
        <v>91572.268786601722</v>
      </c>
      <c r="Q684" s="286"/>
      <c r="R684" s="290"/>
      <c r="S684" s="290"/>
      <c r="T684" s="290"/>
      <c r="U684" s="290"/>
      <c r="V684" s="290"/>
      <c r="W684" s="290"/>
      <c r="X684" s="290"/>
      <c r="Y684" s="290"/>
      <c r="Z684" s="290"/>
      <c r="AA684" s="290"/>
      <c r="AB684" s="290"/>
      <c r="AC684" s="290"/>
      <c r="AD684" s="290"/>
      <c r="AE684" s="404">
        <v>1</v>
      </c>
      <c r="AF684" s="404"/>
      <c r="AG684" s="404"/>
      <c r="AH684" s="404"/>
      <c r="AI684" s="404"/>
      <c r="AJ684" s="404"/>
      <c r="AK684" s="404"/>
      <c r="AL684" s="404"/>
      <c r="AM684" s="404"/>
      <c r="AN684" s="404"/>
      <c r="AO684" s="404"/>
      <c r="AP684" s="404"/>
      <c r="AQ684" s="404"/>
      <c r="AR684" s="404"/>
      <c r="AS684" s="291">
        <f>SUM(AE684:AR684)</f>
        <v>1</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1</v>
      </c>
      <c r="AF685" s="405">
        <f t="shared" ref="AF685" si="1970">AF684</f>
        <v>0</v>
      </c>
      <c r="AG685" s="405">
        <f t="shared" ref="AG685" si="1971">AG684</f>
        <v>0</v>
      </c>
      <c r="AH685" s="405">
        <f t="shared" ref="AH685" si="1972">AH684</f>
        <v>0</v>
      </c>
      <c r="AI685" s="405">
        <f t="shared" ref="AI685" si="1973">AI684</f>
        <v>0</v>
      </c>
      <c r="AJ685" s="405">
        <f t="shared" ref="AJ685" si="1974">AJ684</f>
        <v>0</v>
      </c>
      <c r="AK685" s="405">
        <f t="shared" ref="AK685" si="1975">AK684</f>
        <v>0</v>
      </c>
      <c r="AL685" s="405">
        <f t="shared" ref="AL685" si="1976">AL684</f>
        <v>0</v>
      </c>
      <c r="AM685" s="405">
        <f t="shared" ref="AM685" si="1977">AM684</f>
        <v>0</v>
      </c>
      <c r="AN685" s="405">
        <f t="shared" ref="AN685" si="1978">AN684</f>
        <v>0</v>
      </c>
      <c r="AO685" s="405">
        <f t="shared" ref="AO685" si="1979">AO684</f>
        <v>0</v>
      </c>
      <c r="AP685" s="405">
        <f t="shared" ref="AP685" si="1980">AP684</f>
        <v>0</v>
      </c>
      <c r="AQ685" s="405">
        <f t="shared" ref="AQ685" si="1981">AQ684</f>
        <v>0</v>
      </c>
      <c r="AR685" s="405">
        <f t="shared" ref="AR685" si="1982">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83">AF688</f>
        <v>0</v>
      </c>
      <c r="AG689" s="405">
        <f t="shared" ref="AG689" si="1984">AG688</f>
        <v>0</v>
      </c>
      <c r="AH689" s="405">
        <f t="shared" ref="AH689" si="1985">AH688</f>
        <v>0</v>
      </c>
      <c r="AI689" s="405">
        <f t="shared" ref="AI689" si="1986">AI688</f>
        <v>0</v>
      </c>
      <c r="AJ689" s="405">
        <f t="shared" ref="AJ689" si="1987">AJ688</f>
        <v>0</v>
      </c>
      <c r="AK689" s="405">
        <f t="shared" ref="AK689" si="1988">AK688</f>
        <v>0</v>
      </c>
      <c r="AL689" s="405">
        <f t="shared" ref="AL689" si="1989">AL688</f>
        <v>0</v>
      </c>
      <c r="AM689" s="405">
        <f t="shared" ref="AM689" si="1990">AM688</f>
        <v>0</v>
      </c>
      <c r="AN689" s="405">
        <f t="shared" ref="AN689" si="1991">AN688</f>
        <v>0</v>
      </c>
      <c r="AO689" s="405">
        <f t="shared" ref="AO689" si="1992">AO688</f>
        <v>0</v>
      </c>
      <c r="AP689" s="405">
        <f t="shared" ref="AP689" si="1993">AP688</f>
        <v>0</v>
      </c>
      <c r="AQ689" s="405">
        <f t="shared" ref="AQ689" si="1994">AQ688</f>
        <v>0</v>
      </c>
      <c r="AR689" s="405">
        <f t="shared" ref="AR689" si="1995">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v>5962021</v>
      </c>
      <c r="E691" s="290">
        <f>+'7.  Persistence Report'!AY80</f>
        <v>6188146.1602746677</v>
      </c>
      <c r="F691" s="290">
        <f>+'7.  Persistence Report'!AZ80</f>
        <v>6188146.1602746677</v>
      </c>
      <c r="G691" s="290">
        <f>+'7.  Persistence Report'!BA80</f>
        <v>6188146.1602746677</v>
      </c>
      <c r="H691" s="290">
        <f>+'7.  Persistence Report'!BB80</f>
        <v>6188146.1602746677</v>
      </c>
      <c r="I691" s="290">
        <f>+'7.  Persistence Report'!BC80</f>
        <v>4951734.7804571111</v>
      </c>
      <c r="J691" s="290">
        <f>+'7.  Persistence Report'!BD80</f>
        <v>4951734.7804571111</v>
      </c>
      <c r="K691" s="290">
        <f>+'7.  Persistence Report'!BE80</f>
        <v>4951734.7804571111</v>
      </c>
      <c r="L691" s="290">
        <f>+'7.  Persistence Report'!BF80</f>
        <v>4938381.0641317535</v>
      </c>
      <c r="M691" s="290">
        <f>+'7.  Persistence Report'!BG80</f>
        <v>4938381.0641317535</v>
      </c>
      <c r="N691" s="290">
        <f>+'7.  Persistence Report'!BH80</f>
        <v>4171399.0262934715</v>
      </c>
      <c r="O691" s="290">
        <f>+'7.  Persistence Report'!BI80</f>
        <v>3617171.7036649757</v>
      </c>
      <c r="P691" s="290">
        <f>+'7.  Persistence Report'!BJ80</f>
        <v>352474.54177926248</v>
      </c>
      <c r="Q691" s="290">
        <v>12</v>
      </c>
      <c r="R691" s="290">
        <f>(R501/D501)*$D$691</f>
        <v>878.25882503138496</v>
      </c>
      <c r="S691" s="290">
        <f>+'7.  Persistence Report'!T80</f>
        <v>916.00804112159392</v>
      </c>
      <c r="T691" s="290">
        <f>+'7.  Persistence Report'!U80</f>
        <v>916.00804112159392</v>
      </c>
      <c r="U691" s="290">
        <f>+'7.  Persistence Report'!V80</f>
        <v>916.00804112159392</v>
      </c>
      <c r="V691" s="290">
        <f>+'7.  Persistence Report'!W80</f>
        <v>916.00804112159392</v>
      </c>
      <c r="W691" s="290">
        <f>+'7.  Persistence Report'!X80</f>
        <v>852.67162572282814</v>
      </c>
      <c r="X691" s="290">
        <f>+'7.  Persistence Report'!Y80</f>
        <v>852.67162572282814</v>
      </c>
      <c r="Y691" s="290">
        <f>+'7.  Persistence Report'!Z80</f>
        <v>852.67162572282814</v>
      </c>
      <c r="Z691" s="290">
        <f>+'7.  Persistence Report'!AA80</f>
        <v>854.97730745550882</v>
      </c>
      <c r="AA691" s="290">
        <f>+'7.  Persistence Report'!AB80</f>
        <v>854.97730745550882</v>
      </c>
      <c r="AB691" s="290">
        <f>+'7.  Persistence Report'!AC80</f>
        <v>796.9915746042376</v>
      </c>
      <c r="AC691" s="290">
        <f>+'7.  Persistence Report'!AD80</f>
        <v>526.18908120399271</v>
      </c>
      <c r="AD691" s="290">
        <f>+'7.  Persistence Report'!AE80</f>
        <v>754.56680904920108</v>
      </c>
      <c r="AE691" s="420"/>
      <c r="AF691" s="404">
        <v>0.37</v>
      </c>
      <c r="AG691" s="404">
        <v>0.45</v>
      </c>
      <c r="AH691" s="404">
        <v>0.18</v>
      </c>
      <c r="AI691" s="404"/>
      <c r="AJ691" s="404"/>
      <c r="AK691" s="404"/>
      <c r="AL691" s="409"/>
      <c r="AM691" s="409"/>
      <c r="AN691" s="409"/>
      <c r="AO691" s="409"/>
      <c r="AP691" s="409"/>
      <c r="AQ691" s="409"/>
      <c r="AR691" s="409"/>
      <c r="AS691" s="291">
        <f>SUM(AE691:AR691)</f>
        <v>1</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v>
      </c>
      <c r="AF692" s="405">
        <f t="shared" ref="AF692" si="1996">AF691</f>
        <v>0.37</v>
      </c>
      <c r="AG692" s="405">
        <f t="shared" ref="AG692" si="1997">AG691</f>
        <v>0.45</v>
      </c>
      <c r="AH692" s="405">
        <f t="shared" ref="AH692" si="1998">AH691</f>
        <v>0.18</v>
      </c>
      <c r="AI692" s="405">
        <f t="shared" ref="AI692" si="1999">AI691</f>
        <v>0</v>
      </c>
      <c r="AJ692" s="405">
        <f t="shared" ref="AJ692" si="2000">AJ691</f>
        <v>0</v>
      </c>
      <c r="AK692" s="405">
        <f t="shared" ref="AK692" si="2001">AK691</f>
        <v>0</v>
      </c>
      <c r="AL692" s="405">
        <f t="shared" ref="AL692" si="2002">AL691</f>
        <v>0</v>
      </c>
      <c r="AM692" s="405">
        <f t="shared" ref="AM692" si="2003">AM691</f>
        <v>0</v>
      </c>
      <c r="AN692" s="405">
        <f t="shared" ref="AN692" si="2004">AN691</f>
        <v>0</v>
      </c>
      <c r="AO692" s="405">
        <f t="shared" ref="AO692" si="2005">AO691</f>
        <v>0</v>
      </c>
      <c r="AP692" s="405">
        <f t="shared" ref="AP692" si="2006">AP691</f>
        <v>0</v>
      </c>
      <c r="AQ692" s="405">
        <f t="shared" ref="AQ692" si="2007">AQ691</f>
        <v>0</v>
      </c>
      <c r="AR692" s="405">
        <f t="shared" ref="AR692" si="2008">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v>165624</v>
      </c>
      <c r="E694" s="290">
        <f>+'7.  Persistence Report'!AY81</f>
        <v>165624</v>
      </c>
      <c r="F694" s="290">
        <f>+'7.  Persistence Report'!AZ81</f>
        <v>165624</v>
      </c>
      <c r="G694" s="290">
        <f>+'7.  Persistence Report'!BA81</f>
        <v>136772.95166228677</v>
      </c>
      <c r="H694" s="290">
        <f>+'7.  Persistence Report'!BB81</f>
        <v>131244.27908068374</v>
      </c>
      <c r="I694" s="290">
        <f>+'7.  Persistence Report'!BC81</f>
        <v>123217.77967277008</v>
      </c>
      <c r="J694" s="290">
        <f>+'7.  Persistence Report'!BD81</f>
        <v>92959.973642379875</v>
      </c>
      <c r="K694" s="290">
        <f>+'7.  Persistence Report'!BE81</f>
        <v>84526.495140624931</v>
      </c>
      <c r="L694" s="290">
        <f>+'7.  Persistence Report'!BF81</f>
        <v>77955.049063152313</v>
      </c>
      <c r="M694" s="290">
        <f>+'7.  Persistence Report'!BG81</f>
        <v>64197.859954695617</v>
      </c>
      <c r="N694" s="290">
        <f>+'7.  Persistence Report'!BH81</f>
        <v>51439.860473882422</v>
      </c>
      <c r="O694" s="290">
        <f>+'7.  Persistence Report'!BI81</f>
        <v>40936.148231386622</v>
      </c>
      <c r="P694" s="290">
        <f>+'7.  Persistence Report'!BJ81</f>
        <v>40227.321401519868</v>
      </c>
      <c r="Q694" s="290">
        <v>12</v>
      </c>
      <c r="R694" s="290">
        <f>(R504/D504)*$D$694</f>
        <v>22.675390901429186</v>
      </c>
      <c r="S694" s="290">
        <f>+'7.  Persistence Report'!T81</f>
        <v>22.675390901429186</v>
      </c>
      <c r="T694" s="290">
        <f>+'7.  Persistence Report'!U81</f>
        <v>22.675390901429186</v>
      </c>
      <c r="U694" s="290">
        <f>+'7.  Persistence Report'!V81</f>
        <v>24.605726810594106</v>
      </c>
      <c r="V694" s="290">
        <f>+'7.  Persistence Report'!W81</f>
        <v>24.527364233417778</v>
      </c>
      <c r="W694" s="290">
        <f>+'7.  Persistence Report'!X81</f>
        <v>24.541756190594551</v>
      </c>
      <c r="X694" s="290">
        <f>+'7.  Persistence Report'!Y81</f>
        <v>28.332512853653668</v>
      </c>
      <c r="Y694" s="290">
        <f>+'7.  Persistence Report'!Z81</f>
        <v>28.274214283474606</v>
      </c>
      <c r="Z694" s="290">
        <f>+'7.  Persistence Report'!AA81</f>
        <v>27.529337100893031</v>
      </c>
      <c r="AA694" s="290">
        <f>+'7.  Persistence Report'!AB81</f>
        <v>24.311779816513759</v>
      </c>
      <c r="AB694" s="290">
        <f>+'7.  Persistence Report'!AC81</f>
        <v>18.015285355255699</v>
      </c>
      <c r="AC694" s="290">
        <f>+'7.  Persistence Report'!AD81</f>
        <v>10.723161809666999</v>
      </c>
      <c r="AD694" s="290">
        <f>+'7.  Persistence Report'!AE81</f>
        <v>10.912109632362631</v>
      </c>
      <c r="AE694" s="420"/>
      <c r="AF694" s="404">
        <v>1</v>
      </c>
      <c r="AG694" s="404"/>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v>
      </c>
      <c r="AF695" s="405">
        <f t="shared" ref="AF695" si="2009">AF694</f>
        <v>1</v>
      </c>
      <c r="AG695" s="405">
        <f t="shared" ref="AG695" si="2010">AG694</f>
        <v>0</v>
      </c>
      <c r="AH695" s="405">
        <f t="shared" ref="AH695" si="2011">AH694</f>
        <v>0</v>
      </c>
      <c r="AI695" s="405">
        <f t="shared" ref="AI695" si="2012">AI694</f>
        <v>0</v>
      </c>
      <c r="AJ695" s="405">
        <f t="shared" ref="AJ695" si="2013">AJ694</f>
        <v>0</v>
      </c>
      <c r="AK695" s="405">
        <f t="shared" ref="AK695" si="2014">AK694</f>
        <v>0</v>
      </c>
      <c r="AL695" s="405">
        <f t="shared" ref="AL695" si="2015">AL694</f>
        <v>0</v>
      </c>
      <c r="AM695" s="405">
        <f t="shared" ref="AM695" si="2016">AM694</f>
        <v>0</v>
      </c>
      <c r="AN695" s="405">
        <f t="shared" ref="AN695" si="2017">AN694</f>
        <v>0</v>
      </c>
      <c r="AO695" s="405">
        <f t="shared" ref="AO695" si="2018">AO694</f>
        <v>0</v>
      </c>
      <c r="AP695" s="405">
        <f t="shared" ref="AP695" si="2019">AP694</f>
        <v>0</v>
      </c>
      <c r="AQ695" s="405">
        <f t="shared" ref="AQ695" si="2020">AQ694</f>
        <v>0</v>
      </c>
      <c r="AR695" s="405">
        <f t="shared" ref="AR695" si="2021">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v>127112</v>
      </c>
      <c r="E697" s="290">
        <f>+'7.  Persistence Report'!AY82</f>
        <v>127112</v>
      </c>
      <c r="F697" s="290">
        <f>+'7.  Persistence Report'!AZ82</f>
        <v>127112</v>
      </c>
      <c r="G697" s="290">
        <f>+'7.  Persistence Report'!BA82</f>
        <v>127112</v>
      </c>
      <c r="H697" s="290">
        <f>+'7.  Persistence Report'!BB82</f>
        <v>127112</v>
      </c>
      <c r="I697" s="290">
        <f>+'7.  Persistence Report'!BC82</f>
        <v>127112</v>
      </c>
      <c r="J697" s="290">
        <f>+'7.  Persistence Report'!BD82</f>
        <v>127112</v>
      </c>
      <c r="K697" s="290">
        <f>+'7.  Persistence Report'!BE82</f>
        <v>127112</v>
      </c>
      <c r="L697" s="290">
        <f>+'7.  Persistence Report'!BF82</f>
        <v>127112</v>
      </c>
      <c r="M697" s="290">
        <f>+'7.  Persistence Report'!BG82</f>
        <v>127112</v>
      </c>
      <c r="N697" s="290">
        <f>+'7.  Persistence Report'!BH82</f>
        <v>127112</v>
      </c>
      <c r="O697" s="290">
        <f>+'7.  Persistence Report'!BI82</f>
        <v>127112</v>
      </c>
      <c r="P697" s="290">
        <f>+'7.  Persistence Report'!BJ82</f>
        <v>127112</v>
      </c>
      <c r="Q697" s="290">
        <v>12</v>
      </c>
      <c r="R697" s="290"/>
      <c r="S697" s="290"/>
      <c r="T697" s="290"/>
      <c r="U697" s="290"/>
      <c r="V697" s="290"/>
      <c r="W697" s="290"/>
      <c r="X697" s="290"/>
      <c r="Y697" s="290"/>
      <c r="Z697" s="290"/>
      <c r="AA697" s="290"/>
      <c r="AB697" s="290"/>
      <c r="AC697" s="290"/>
      <c r="AD697" s="290"/>
      <c r="AE697" s="420"/>
      <c r="AF697" s="404">
        <v>1</v>
      </c>
      <c r="AG697" s="404"/>
      <c r="AH697" s="404"/>
      <c r="AI697" s="404"/>
      <c r="AJ697" s="404"/>
      <c r="AK697" s="404"/>
      <c r="AL697" s="409"/>
      <c r="AM697" s="409"/>
      <c r="AN697" s="409"/>
      <c r="AO697" s="409"/>
      <c r="AP697" s="409"/>
      <c r="AQ697" s="409"/>
      <c r="AR697" s="409"/>
      <c r="AS697" s="291">
        <f>SUM(AE697:AR697)</f>
        <v>1</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22">AF697</f>
        <v>1</v>
      </c>
      <c r="AG698" s="405">
        <f t="shared" ref="AG698" si="2023">AG697</f>
        <v>0</v>
      </c>
      <c r="AH698" s="405">
        <f t="shared" ref="AH698" si="2024">AH697</f>
        <v>0</v>
      </c>
      <c r="AI698" s="405">
        <f t="shared" ref="AI698" si="2025">AI697</f>
        <v>0</v>
      </c>
      <c r="AJ698" s="405">
        <f t="shared" ref="AJ698" si="2026">AJ697</f>
        <v>0</v>
      </c>
      <c r="AK698" s="405">
        <f t="shared" ref="AK698" si="2027">AK697</f>
        <v>0</v>
      </c>
      <c r="AL698" s="405">
        <f t="shared" ref="AL698" si="2028">AL697</f>
        <v>0</v>
      </c>
      <c r="AM698" s="405">
        <f t="shared" ref="AM698" si="2029">AM697</f>
        <v>0</v>
      </c>
      <c r="AN698" s="405">
        <f t="shared" ref="AN698" si="2030">AN697</f>
        <v>0</v>
      </c>
      <c r="AO698" s="405">
        <f t="shared" ref="AO698" si="2031">AO697</f>
        <v>0</v>
      </c>
      <c r="AP698" s="405">
        <f t="shared" ref="AP698" si="2032">AP697</f>
        <v>0</v>
      </c>
      <c r="AQ698" s="405">
        <f t="shared" ref="AQ698" si="2033">AQ697</f>
        <v>0</v>
      </c>
      <c r="AR698" s="405">
        <f t="shared" ref="AR698" si="2034">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35">AF700</f>
        <v>0</v>
      </c>
      <c r="AG701" s="405">
        <f t="shared" ref="AG701" si="2036">AG700</f>
        <v>0</v>
      </c>
      <c r="AH701" s="405">
        <f t="shared" ref="AH701" si="2037">AH700</f>
        <v>0</v>
      </c>
      <c r="AI701" s="405">
        <f t="shared" ref="AI701" si="2038">AI700</f>
        <v>0</v>
      </c>
      <c r="AJ701" s="405">
        <f t="shared" ref="AJ701" si="2039">AJ700</f>
        <v>0</v>
      </c>
      <c r="AK701" s="405">
        <f t="shared" ref="AK701" si="2040">AK700</f>
        <v>0</v>
      </c>
      <c r="AL701" s="405">
        <f t="shared" ref="AL701" si="2041">AL700</f>
        <v>0</v>
      </c>
      <c r="AM701" s="405">
        <f t="shared" ref="AM701" si="2042">AM700</f>
        <v>0</v>
      </c>
      <c r="AN701" s="405">
        <f t="shared" ref="AN701" si="2043">AN700</f>
        <v>0</v>
      </c>
      <c r="AO701" s="405">
        <f t="shared" ref="AO701" si="2044">AO700</f>
        <v>0</v>
      </c>
      <c r="AP701" s="405">
        <f t="shared" ref="AP701" si="2045">AP700</f>
        <v>0</v>
      </c>
      <c r="AQ701" s="405">
        <f t="shared" ref="AQ701" si="2046">AQ700</f>
        <v>0</v>
      </c>
      <c r="AR701" s="405">
        <f t="shared" ref="AR701" si="2047">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30" outlineLevel="1">
      <c r="A703" s="519">
        <v>30</v>
      </c>
      <c r="B703" s="422" t="s">
        <v>122</v>
      </c>
      <c r="C703" s="286" t="s">
        <v>25</v>
      </c>
      <c r="D703" s="290"/>
      <c r="E703" s="290"/>
      <c r="F703" s="290"/>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c r="AF703" s="404"/>
      <c r="AG703" s="404"/>
      <c r="AH703" s="404"/>
      <c r="AI703" s="404"/>
      <c r="AJ703" s="404"/>
      <c r="AK703" s="404"/>
      <c r="AL703" s="409"/>
      <c r="AM703" s="409"/>
      <c r="AN703" s="409"/>
      <c r="AO703" s="409"/>
      <c r="AP703" s="409"/>
      <c r="AQ703" s="409"/>
      <c r="AR703" s="409"/>
      <c r="AS703" s="291">
        <f>SUM(AE703:AR703)</f>
        <v>0</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0</v>
      </c>
      <c r="AF704" s="405">
        <f t="shared" ref="AF704" si="2048">AF703</f>
        <v>0</v>
      </c>
      <c r="AG704" s="405">
        <f t="shared" ref="AG704" si="2049">AG703</f>
        <v>0</v>
      </c>
      <c r="AH704" s="405">
        <f t="shared" ref="AH704" si="2050">AH703</f>
        <v>0</v>
      </c>
      <c r="AI704" s="405">
        <f t="shared" ref="AI704" si="2051">AI703</f>
        <v>0</v>
      </c>
      <c r="AJ704" s="405">
        <f t="shared" ref="AJ704" si="2052">AJ703</f>
        <v>0</v>
      </c>
      <c r="AK704" s="405">
        <f t="shared" ref="AK704" si="2053">AK703</f>
        <v>0</v>
      </c>
      <c r="AL704" s="405">
        <f t="shared" ref="AL704" si="2054">AL703</f>
        <v>0</v>
      </c>
      <c r="AM704" s="405">
        <f t="shared" ref="AM704" si="2055">AM703</f>
        <v>0</v>
      </c>
      <c r="AN704" s="405">
        <f t="shared" ref="AN704" si="2056">AN703</f>
        <v>0</v>
      </c>
      <c r="AO704" s="405">
        <f t="shared" ref="AO704" si="2057">AO703</f>
        <v>0</v>
      </c>
      <c r="AP704" s="405">
        <f t="shared" ref="AP704" si="2058">AP703</f>
        <v>0</v>
      </c>
      <c r="AQ704" s="405">
        <f t="shared" ref="AQ704" si="2059">AQ703</f>
        <v>0</v>
      </c>
      <c r="AR704" s="405">
        <f t="shared" ref="AR704" si="2060">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422" t="s">
        <v>123</v>
      </c>
      <c r="C706" s="286" t="s">
        <v>25</v>
      </c>
      <c r="D706" s="290"/>
      <c r="E706" s="290"/>
      <c r="F706" s="290"/>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c r="AF706" s="404"/>
      <c r="AG706" s="404"/>
      <c r="AH706" s="404"/>
      <c r="AI706" s="404"/>
      <c r="AJ706" s="404"/>
      <c r="AK706" s="404"/>
      <c r="AL706" s="409"/>
      <c r="AM706" s="409"/>
      <c r="AN706" s="409"/>
      <c r="AO706" s="409"/>
      <c r="AP706" s="409"/>
      <c r="AQ706" s="409"/>
      <c r="AR706" s="409"/>
      <c r="AS706" s="291">
        <f>SUM(AE706:AR706)</f>
        <v>0</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v>
      </c>
      <c r="AF707" s="405">
        <f t="shared" ref="AF707" si="2061">AF706</f>
        <v>0</v>
      </c>
      <c r="AG707" s="405">
        <f t="shared" ref="AG707" si="2062">AG706</f>
        <v>0</v>
      </c>
      <c r="AH707" s="405">
        <f t="shared" ref="AH707" si="2063">AH706</f>
        <v>0</v>
      </c>
      <c r="AI707" s="405">
        <f t="shared" ref="AI707" si="2064">AI706</f>
        <v>0</v>
      </c>
      <c r="AJ707" s="405">
        <f t="shared" ref="AJ707" si="2065">AJ706</f>
        <v>0</v>
      </c>
      <c r="AK707" s="405">
        <f t="shared" ref="AK707" si="2066">AK706</f>
        <v>0</v>
      </c>
      <c r="AL707" s="405">
        <f t="shared" ref="AL707" si="2067">AL706</f>
        <v>0</v>
      </c>
      <c r="AM707" s="405">
        <f t="shared" ref="AM707" si="2068">AM706</f>
        <v>0</v>
      </c>
      <c r="AN707" s="405">
        <f t="shared" ref="AN707" si="2069">AN706</f>
        <v>0</v>
      </c>
      <c r="AO707" s="405">
        <f t="shared" ref="AO707" si="2070">AO706</f>
        <v>0</v>
      </c>
      <c r="AP707" s="405">
        <f t="shared" ref="AP707" si="2071">AP706</f>
        <v>0</v>
      </c>
      <c r="AQ707" s="405">
        <f t="shared" ref="AQ707" si="2072">AQ706</f>
        <v>0</v>
      </c>
      <c r="AR707" s="405">
        <f t="shared" ref="AR707" si="2073">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74">AF709</f>
        <v>0</v>
      </c>
      <c r="AG710" s="405">
        <f t="shared" ref="AG710" si="2075">AG709</f>
        <v>0</v>
      </c>
      <c r="AH710" s="405">
        <f t="shared" ref="AH710" si="2076">AH709</f>
        <v>0</v>
      </c>
      <c r="AI710" s="405">
        <f t="shared" ref="AI710" si="2077">AI709</f>
        <v>0</v>
      </c>
      <c r="AJ710" s="405">
        <f t="shared" ref="AJ710" si="2078">AJ709</f>
        <v>0</v>
      </c>
      <c r="AK710" s="405">
        <f t="shared" ref="AK710" si="2079">AK709</f>
        <v>0</v>
      </c>
      <c r="AL710" s="405">
        <f t="shared" ref="AL710" si="2080">AL709</f>
        <v>0</v>
      </c>
      <c r="AM710" s="405">
        <f t="shared" ref="AM710" si="2081">AM709</f>
        <v>0</v>
      </c>
      <c r="AN710" s="405">
        <f t="shared" ref="AN710" si="2082">AN709</f>
        <v>0</v>
      </c>
      <c r="AO710" s="405">
        <f t="shared" ref="AO710" si="2083">AO709</f>
        <v>0</v>
      </c>
      <c r="AP710" s="405">
        <f t="shared" ref="AP710" si="2084">AP709</f>
        <v>0</v>
      </c>
      <c r="AQ710" s="405">
        <f t="shared" ref="AQ710" si="2085">AQ709</f>
        <v>0</v>
      </c>
      <c r="AR710" s="405">
        <f t="shared" ref="AR710" si="2086">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87">AF713</f>
        <v>0</v>
      </c>
      <c r="AG714" s="405">
        <f t="shared" ref="AG714" si="2088">AG713</f>
        <v>0</v>
      </c>
      <c r="AH714" s="405">
        <f t="shared" ref="AH714" si="2089">AH713</f>
        <v>0</v>
      </c>
      <c r="AI714" s="405">
        <f t="shared" ref="AI714" si="2090">AI713</f>
        <v>0</v>
      </c>
      <c r="AJ714" s="405">
        <f t="shared" ref="AJ714" si="2091">AJ713</f>
        <v>0</v>
      </c>
      <c r="AK714" s="405">
        <f t="shared" ref="AK714" si="2092">AK713</f>
        <v>0</v>
      </c>
      <c r="AL714" s="405">
        <f t="shared" ref="AL714" si="2093">AL713</f>
        <v>0</v>
      </c>
      <c r="AM714" s="405">
        <f t="shared" ref="AM714" si="2094">AM713</f>
        <v>0</v>
      </c>
      <c r="AN714" s="405">
        <f t="shared" ref="AN714" si="2095">AN713</f>
        <v>0</v>
      </c>
      <c r="AO714" s="405">
        <f t="shared" ref="AO714" si="2096">AO713</f>
        <v>0</v>
      </c>
      <c r="AP714" s="405">
        <f t="shared" ref="AP714" si="2097">AP713</f>
        <v>0</v>
      </c>
      <c r="AQ714" s="405">
        <f t="shared" ref="AQ714" si="2098">AQ713</f>
        <v>0</v>
      </c>
      <c r="AR714" s="405">
        <f t="shared" ref="AR714" si="2099">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100">AF716</f>
        <v>0</v>
      </c>
      <c r="AG717" s="405">
        <f t="shared" ref="AG717" si="2101">AG716</f>
        <v>0</v>
      </c>
      <c r="AH717" s="405">
        <f t="shared" ref="AH717" si="2102">AH716</f>
        <v>0</v>
      </c>
      <c r="AI717" s="405">
        <f t="shared" ref="AI717" si="2103">AI716</f>
        <v>0</v>
      </c>
      <c r="AJ717" s="405">
        <f t="shared" ref="AJ717" si="2104">AJ716</f>
        <v>0</v>
      </c>
      <c r="AK717" s="405">
        <f t="shared" ref="AK717" si="2105">AK716</f>
        <v>0</v>
      </c>
      <c r="AL717" s="405">
        <f t="shared" ref="AL717" si="2106">AL716</f>
        <v>0</v>
      </c>
      <c r="AM717" s="405">
        <f t="shared" ref="AM717" si="2107">AM716</f>
        <v>0</v>
      </c>
      <c r="AN717" s="405">
        <f t="shared" ref="AN717" si="2108">AN716</f>
        <v>0</v>
      </c>
      <c r="AO717" s="405">
        <f t="shared" ref="AO717" si="2109">AO716</f>
        <v>0</v>
      </c>
      <c r="AP717" s="405">
        <f t="shared" ref="AP717" si="2110">AP716</f>
        <v>0</v>
      </c>
      <c r="AQ717" s="405">
        <f t="shared" ref="AQ717" si="2111">AQ716</f>
        <v>0</v>
      </c>
      <c r="AR717" s="405">
        <f t="shared" ref="AR717" si="2112">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879" t="s">
        <v>1034</v>
      </c>
      <c r="C719" s="286" t="s">
        <v>25</v>
      </c>
      <c r="D719" s="290"/>
      <c r="E719" s="290"/>
      <c r="F719" s="290"/>
      <c r="G719" s="290"/>
      <c r="H719" s="290"/>
      <c r="I719" s="290"/>
      <c r="J719" s="290"/>
      <c r="K719" s="290"/>
      <c r="L719" s="290"/>
      <c r="M719" s="290"/>
      <c r="N719" s="290"/>
      <c r="O719" s="290"/>
      <c r="P719" s="290"/>
      <c r="Q719" s="290">
        <v>12</v>
      </c>
      <c r="R719" s="290">
        <f>53.08</f>
        <v>53.08</v>
      </c>
      <c r="S719" s="290">
        <f>+'7.  Persistence Report'!T83</f>
        <v>53.08</v>
      </c>
      <c r="T719" s="290">
        <f>+'7.  Persistence Report'!U83</f>
        <v>53.08</v>
      </c>
      <c r="U719" s="290">
        <f>+'7.  Persistence Report'!V83</f>
        <v>53.08</v>
      </c>
      <c r="V719" s="290">
        <f>+'7.  Persistence Report'!W83</f>
        <v>53.08</v>
      </c>
      <c r="W719" s="290">
        <f>+'7.  Persistence Report'!X83</f>
        <v>53.08</v>
      </c>
      <c r="X719" s="290">
        <f>+'7.  Persistence Report'!Y83</f>
        <v>53.08</v>
      </c>
      <c r="Y719" s="290">
        <f>+'7.  Persistence Report'!Z83</f>
        <v>53.08</v>
      </c>
      <c r="Z719" s="290">
        <f>+'7.  Persistence Report'!AA83</f>
        <v>53.08</v>
      </c>
      <c r="AA719" s="290">
        <f>+'7.  Persistence Report'!AB83</f>
        <v>53.08</v>
      </c>
      <c r="AB719" s="290">
        <f>+'7.  Persistence Report'!AC83</f>
        <v>53.08</v>
      </c>
      <c r="AC719" s="290">
        <f>+'7.  Persistence Report'!AD83</f>
        <v>53.08</v>
      </c>
      <c r="AD719" s="290">
        <f>+'7.  Persistence Report'!AE83</f>
        <v>53.08</v>
      </c>
      <c r="AE719" s="420"/>
      <c r="AF719" s="404"/>
      <c r="AG719" s="404"/>
      <c r="AH719" s="404"/>
      <c r="AI719" s="404"/>
      <c r="AJ719" s="404">
        <v>1</v>
      </c>
      <c r="AK719" s="404"/>
      <c r="AL719" s="409"/>
      <c r="AM719" s="409"/>
      <c r="AN719" s="409"/>
      <c r="AO719" s="409"/>
      <c r="AP719" s="409"/>
      <c r="AQ719" s="409"/>
      <c r="AR719" s="409"/>
      <c r="AS719" s="291">
        <f>SUM(AE719:AR719)</f>
        <v>1</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v>12</v>
      </c>
      <c r="R720" s="290"/>
      <c r="S720" s="290"/>
      <c r="T720" s="290"/>
      <c r="U720" s="290"/>
      <c r="V720" s="290"/>
      <c r="W720" s="290"/>
      <c r="X720" s="290"/>
      <c r="Y720" s="290"/>
      <c r="Z720" s="290"/>
      <c r="AA720" s="290"/>
      <c r="AB720" s="290"/>
      <c r="AC720" s="290"/>
      <c r="AD720" s="290"/>
      <c r="AE720" s="405">
        <f>AE719</f>
        <v>0</v>
      </c>
      <c r="AF720" s="405">
        <f t="shared" ref="AF720" si="2113">AF719</f>
        <v>0</v>
      </c>
      <c r="AG720" s="405">
        <f t="shared" ref="AG720" si="2114">AG719</f>
        <v>0</v>
      </c>
      <c r="AH720" s="405">
        <f t="shared" ref="AH720" si="2115">AH719</f>
        <v>0</v>
      </c>
      <c r="AI720" s="405">
        <f t="shared" ref="AI720" si="2116">AI719</f>
        <v>0</v>
      </c>
      <c r="AJ720" s="405">
        <f t="shared" ref="AJ720" si="2117">AJ719</f>
        <v>1</v>
      </c>
      <c r="AK720" s="405">
        <f t="shared" ref="AK720" si="2118">AK719</f>
        <v>0</v>
      </c>
      <c r="AL720" s="405">
        <f t="shared" ref="AL720" si="2119">AL719</f>
        <v>0</v>
      </c>
      <c r="AM720" s="405">
        <f t="shared" ref="AM720" si="2120">AM719</f>
        <v>0</v>
      </c>
      <c r="AN720" s="405">
        <f t="shared" ref="AN720" si="2121">AN719</f>
        <v>0</v>
      </c>
      <c r="AO720" s="405">
        <f t="shared" ref="AO720" si="2122">AO719</f>
        <v>0</v>
      </c>
      <c r="AP720" s="405">
        <f t="shared" ref="AP720" si="2123">AP719</f>
        <v>0</v>
      </c>
      <c r="AQ720" s="405">
        <f t="shared" ref="AQ720" si="2124">AQ719</f>
        <v>0</v>
      </c>
      <c r="AR720" s="405">
        <f t="shared" ref="AR720" si="2125">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26">AF723</f>
        <v>0</v>
      </c>
      <c r="AG724" s="405">
        <f t="shared" ref="AG724" si="2127">AG723</f>
        <v>0</v>
      </c>
      <c r="AH724" s="405">
        <f t="shared" ref="AH724" si="2128">AH723</f>
        <v>0</v>
      </c>
      <c r="AI724" s="405">
        <f t="shared" ref="AI724" si="2129">AI723</f>
        <v>0</v>
      </c>
      <c r="AJ724" s="405">
        <f t="shared" ref="AJ724" si="2130">AJ723</f>
        <v>0</v>
      </c>
      <c r="AK724" s="405">
        <f t="shared" ref="AK724" si="2131">AK723</f>
        <v>0</v>
      </c>
      <c r="AL724" s="405">
        <f t="shared" ref="AL724" si="2132">AL723</f>
        <v>0</v>
      </c>
      <c r="AM724" s="405">
        <f t="shared" ref="AM724" si="2133">AM723</f>
        <v>0</v>
      </c>
      <c r="AN724" s="405">
        <f t="shared" ref="AN724" si="2134">AN723</f>
        <v>0</v>
      </c>
      <c r="AO724" s="405">
        <f t="shared" ref="AO724" si="2135">AO723</f>
        <v>0</v>
      </c>
      <c r="AP724" s="405">
        <f t="shared" ref="AP724" si="2136">AP723</f>
        <v>0</v>
      </c>
      <c r="AQ724" s="405">
        <f t="shared" ref="AQ724" si="2137">AQ723</f>
        <v>0</v>
      </c>
      <c r="AR724" s="405">
        <f t="shared" ref="AR724" si="2138">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9">AF726</f>
        <v>0</v>
      </c>
      <c r="AG727" s="405">
        <f t="shared" ref="AG727" si="2140">AG726</f>
        <v>0</v>
      </c>
      <c r="AH727" s="405">
        <f t="shared" ref="AH727" si="2141">AH726</f>
        <v>0</v>
      </c>
      <c r="AI727" s="405">
        <f t="shared" ref="AI727" si="2142">AI726</f>
        <v>0</v>
      </c>
      <c r="AJ727" s="405">
        <f t="shared" ref="AJ727" si="2143">AJ726</f>
        <v>0</v>
      </c>
      <c r="AK727" s="405">
        <f t="shared" ref="AK727" si="2144">AK726</f>
        <v>0</v>
      </c>
      <c r="AL727" s="405">
        <f t="shared" ref="AL727" si="2145">AL726</f>
        <v>0</v>
      </c>
      <c r="AM727" s="405">
        <f t="shared" ref="AM727" si="2146">AM726</f>
        <v>0</v>
      </c>
      <c r="AN727" s="405">
        <f t="shared" ref="AN727" si="2147">AN726</f>
        <v>0</v>
      </c>
      <c r="AO727" s="405">
        <f t="shared" ref="AO727" si="2148">AO726</f>
        <v>0</v>
      </c>
      <c r="AP727" s="405">
        <f t="shared" ref="AP727" si="2149">AP726</f>
        <v>0</v>
      </c>
      <c r="AQ727" s="405">
        <f t="shared" ref="AQ727" si="2150">AQ726</f>
        <v>0</v>
      </c>
      <c r="AR727" s="405">
        <f t="shared" ref="AR727" si="2151">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52">AF729</f>
        <v>0</v>
      </c>
      <c r="AG730" s="405">
        <f t="shared" ref="AG730" si="2153">AG729</f>
        <v>0</v>
      </c>
      <c r="AH730" s="405">
        <f t="shared" ref="AH730" si="2154">AH729</f>
        <v>0</v>
      </c>
      <c r="AI730" s="405">
        <f t="shared" ref="AI730" si="2155">AI729</f>
        <v>0</v>
      </c>
      <c r="AJ730" s="405">
        <f t="shared" ref="AJ730" si="2156">AJ729</f>
        <v>0</v>
      </c>
      <c r="AK730" s="405">
        <f t="shared" ref="AK730" si="2157">AK729</f>
        <v>0</v>
      </c>
      <c r="AL730" s="405">
        <f t="shared" ref="AL730" si="2158">AL729</f>
        <v>0</v>
      </c>
      <c r="AM730" s="405">
        <f t="shared" ref="AM730" si="2159">AM729</f>
        <v>0</v>
      </c>
      <c r="AN730" s="405">
        <f t="shared" ref="AN730" si="2160">AN729</f>
        <v>0</v>
      </c>
      <c r="AO730" s="405">
        <f t="shared" ref="AO730" si="2161">AO729</f>
        <v>0</v>
      </c>
      <c r="AP730" s="405">
        <f t="shared" ref="AP730" si="2162">AP729</f>
        <v>0</v>
      </c>
      <c r="AQ730" s="405">
        <f t="shared" ref="AQ730" si="2163">AQ729</f>
        <v>0</v>
      </c>
      <c r="AR730" s="405">
        <f t="shared" ref="AR730" si="2164">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65">AF732</f>
        <v>0</v>
      </c>
      <c r="AG733" s="405">
        <f t="shared" ref="AG733" si="2166">AG732</f>
        <v>0</v>
      </c>
      <c r="AH733" s="405">
        <f t="shared" ref="AH733" si="2167">AH732</f>
        <v>0</v>
      </c>
      <c r="AI733" s="405">
        <f t="shared" ref="AI733" si="2168">AI732</f>
        <v>0</v>
      </c>
      <c r="AJ733" s="405">
        <f t="shared" ref="AJ733" si="2169">AJ732</f>
        <v>0</v>
      </c>
      <c r="AK733" s="405">
        <f t="shared" ref="AK733" si="2170">AK732</f>
        <v>0</v>
      </c>
      <c r="AL733" s="405">
        <f t="shared" ref="AL733" si="2171">AL732</f>
        <v>0</v>
      </c>
      <c r="AM733" s="405">
        <f t="shared" ref="AM733" si="2172">AM732</f>
        <v>0</v>
      </c>
      <c r="AN733" s="405">
        <f t="shared" ref="AN733" si="2173">AN732</f>
        <v>0</v>
      </c>
      <c r="AO733" s="405">
        <f t="shared" ref="AO733" si="2174">AO732</f>
        <v>0</v>
      </c>
      <c r="AP733" s="405">
        <f t="shared" ref="AP733" si="2175">AP732</f>
        <v>0</v>
      </c>
      <c r="AQ733" s="405">
        <f t="shared" ref="AQ733" si="2176">AQ732</f>
        <v>0</v>
      </c>
      <c r="AR733" s="405">
        <f t="shared" ref="AR733" si="2177">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78">AF735</f>
        <v>0</v>
      </c>
      <c r="AG736" s="405">
        <f t="shared" ref="AG736" si="2179">AG735</f>
        <v>0</v>
      </c>
      <c r="AH736" s="405">
        <f t="shared" ref="AH736" si="2180">AH735</f>
        <v>0</v>
      </c>
      <c r="AI736" s="405">
        <f t="shared" ref="AI736" si="2181">AI735</f>
        <v>0</v>
      </c>
      <c r="AJ736" s="405">
        <f t="shared" ref="AJ736" si="2182">AJ735</f>
        <v>0</v>
      </c>
      <c r="AK736" s="405">
        <f t="shared" ref="AK736" si="2183">AK735</f>
        <v>0</v>
      </c>
      <c r="AL736" s="405">
        <f t="shared" ref="AL736" si="2184">AL735</f>
        <v>0</v>
      </c>
      <c r="AM736" s="405">
        <f t="shared" ref="AM736" si="2185">AM735</f>
        <v>0</v>
      </c>
      <c r="AN736" s="405">
        <f t="shared" ref="AN736" si="2186">AN735</f>
        <v>0</v>
      </c>
      <c r="AO736" s="405">
        <f t="shared" ref="AO736" si="2187">AO735</f>
        <v>0</v>
      </c>
      <c r="AP736" s="405">
        <f t="shared" ref="AP736" si="2188">AP735</f>
        <v>0</v>
      </c>
      <c r="AQ736" s="405">
        <f t="shared" ref="AQ736" si="2189">AQ735</f>
        <v>0</v>
      </c>
      <c r="AR736" s="405">
        <f t="shared" ref="AR736" si="2190">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91">AF738</f>
        <v>0</v>
      </c>
      <c r="AG739" s="405">
        <f t="shared" ref="AG739" si="2192">AG738</f>
        <v>0</v>
      </c>
      <c r="AH739" s="405">
        <f t="shared" ref="AH739" si="2193">AH738</f>
        <v>0</v>
      </c>
      <c r="AI739" s="405">
        <f t="shared" ref="AI739" si="2194">AI738</f>
        <v>0</v>
      </c>
      <c r="AJ739" s="405">
        <f t="shared" ref="AJ739" si="2195">AJ738</f>
        <v>0</v>
      </c>
      <c r="AK739" s="405">
        <f t="shared" ref="AK739" si="2196">AK738</f>
        <v>0</v>
      </c>
      <c r="AL739" s="405">
        <f t="shared" ref="AL739" si="2197">AL738</f>
        <v>0</v>
      </c>
      <c r="AM739" s="405">
        <f t="shared" ref="AM739" si="2198">AM738</f>
        <v>0</v>
      </c>
      <c r="AN739" s="405">
        <f t="shared" ref="AN739" si="2199">AN738</f>
        <v>0</v>
      </c>
      <c r="AO739" s="405">
        <f t="shared" ref="AO739" si="2200">AO738</f>
        <v>0</v>
      </c>
      <c r="AP739" s="405">
        <f t="shared" ref="AP739" si="2201">AP738</f>
        <v>0</v>
      </c>
      <c r="AQ739" s="405">
        <f t="shared" ref="AQ739" si="2202">AQ738</f>
        <v>0</v>
      </c>
      <c r="AR739" s="405">
        <f t="shared" ref="AR739" si="2203">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204">AF741</f>
        <v>0</v>
      </c>
      <c r="AG742" s="405">
        <f t="shared" ref="AG742" si="2205">AG741</f>
        <v>0</v>
      </c>
      <c r="AH742" s="405">
        <f t="shared" ref="AH742" si="2206">AH741</f>
        <v>0</v>
      </c>
      <c r="AI742" s="405">
        <f t="shared" ref="AI742" si="2207">AI741</f>
        <v>0</v>
      </c>
      <c r="AJ742" s="405">
        <f t="shared" ref="AJ742" si="2208">AJ741</f>
        <v>0</v>
      </c>
      <c r="AK742" s="405">
        <f t="shared" ref="AK742" si="2209">AK741</f>
        <v>0</v>
      </c>
      <c r="AL742" s="405">
        <f t="shared" ref="AL742" si="2210">AL741</f>
        <v>0</v>
      </c>
      <c r="AM742" s="405">
        <f t="shared" ref="AM742" si="2211">AM741</f>
        <v>0</v>
      </c>
      <c r="AN742" s="405">
        <f t="shared" ref="AN742" si="2212">AN741</f>
        <v>0</v>
      </c>
      <c r="AO742" s="405">
        <f t="shared" ref="AO742" si="2213">AO741</f>
        <v>0</v>
      </c>
      <c r="AP742" s="405">
        <f t="shared" ref="AP742" si="2214">AP741</f>
        <v>0</v>
      </c>
      <c r="AQ742" s="405">
        <f t="shared" ref="AQ742" si="2215">AQ741</f>
        <v>0</v>
      </c>
      <c r="AR742" s="405">
        <f t="shared" ref="AR742" si="2216">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17">AF744</f>
        <v>0</v>
      </c>
      <c r="AG745" s="405">
        <f t="shared" ref="AG745" si="2218">AG744</f>
        <v>0</v>
      </c>
      <c r="AH745" s="405">
        <f t="shared" ref="AH745" si="2219">AH744</f>
        <v>0</v>
      </c>
      <c r="AI745" s="405">
        <f t="shared" ref="AI745" si="2220">AI744</f>
        <v>0</v>
      </c>
      <c r="AJ745" s="405">
        <f t="shared" ref="AJ745" si="2221">AJ744</f>
        <v>0</v>
      </c>
      <c r="AK745" s="405">
        <f t="shared" ref="AK745" si="2222">AK744</f>
        <v>0</v>
      </c>
      <c r="AL745" s="405">
        <f t="shared" ref="AL745" si="2223">AL744</f>
        <v>0</v>
      </c>
      <c r="AM745" s="405">
        <f t="shared" ref="AM745" si="2224">AM744</f>
        <v>0</v>
      </c>
      <c r="AN745" s="405">
        <f t="shared" ref="AN745" si="2225">AN744</f>
        <v>0</v>
      </c>
      <c r="AO745" s="405">
        <f t="shared" ref="AO745" si="2226">AO744</f>
        <v>0</v>
      </c>
      <c r="AP745" s="405">
        <f t="shared" ref="AP745" si="2227">AP744</f>
        <v>0</v>
      </c>
      <c r="AQ745" s="405">
        <f t="shared" ref="AQ745" si="2228">AQ744</f>
        <v>0</v>
      </c>
      <c r="AR745" s="405">
        <f t="shared" ref="AR745" si="2229">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30">AF747</f>
        <v>0</v>
      </c>
      <c r="AG748" s="405">
        <f t="shared" ref="AG748" si="2231">AG747</f>
        <v>0</v>
      </c>
      <c r="AH748" s="405">
        <f t="shared" ref="AH748" si="2232">AH747</f>
        <v>0</v>
      </c>
      <c r="AI748" s="405">
        <f t="shared" ref="AI748" si="2233">AI747</f>
        <v>0</v>
      </c>
      <c r="AJ748" s="405">
        <f t="shared" ref="AJ748" si="2234">AJ747</f>
        <v>0</v>
      </c>
      <c r="AK748" s="405">
        <f t="shared" ref="AK748" si="2235">AK747</f>
        <v>0</v>
      </c>
      <c r="AL748" s="405">
        <f t="shared" ref="AL748" si="2236">AL747</f>
        <v>0</v>
      </c>
      <c r="AM748" s="405">
        <f t="shared" ref="AM748" si="2237">AM747</f>
        <v>0</v>
      </c>
      <c r="AN748" s="405">
        <f t="shared" ref="AN748" si="2238">AN747</f>
        <v>0</v>
      </c>
      <c r="AO748" s="405">
        <f t="shared" ref="AO748" si="2239">AO747</f>
        <v>0</v>
      </c>
      <c r="AP748" s="405">
        <f t="shared" ref="AP748" si="2240">AP747</f>
        <v>0</v>
      </c>
      <c r="AQ748" s="405">
        <f t="shared" ref="AQ748" si="2241">AQ747</f>
        <v>0</v>
      </c>
      <c r="AR748" s="405">
        <f t="shared" ref="AR748" si="2242">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43">AF750</f>
        <v>0</v>
      </c>
      <c r="AG751" s="405">
        <f t="shared" ref="AG751" si="2244">AG750</f>
        <v>0</v>
      </c>
      <c r="AH751" s="405">
        <f t="shared" ref="AH751" si="2245">AH750</f>
        <v>0</v>
      </c>
      <c r="AI751" s="405">
        <f t="shared" ref="AI751" si="2246">AI750</f>
        <v>0</v>
      </c>
      <c r="AJ751" s="405">
        <f t="shared" ref="AJ751" si="2247">AJ750</f>
        <v>0</v>
      </c>
      <c r="AK751" s="405">
        <f t="shared" ref="AK751" si="2248">AK750</f>
        <v>0</v>
      </c>
      <c r="AL751" s="405">
        <f t="shared" ref="AL751" si="2249">AL750</f>
        <v>0</v>
      </c>
      <c r="AM751" s="405">
        <f t="shared" ref="AM751" si="2250">AM750</f>
        <v>0</v>
      </c>
      <c r="AN751" s="405">
        <f t="shared" ref="AN751" si="2251">AN750</f>
        <v>0</v>
      </c>
      <c r="AO751" s="405">
        <f t="shared" ref="AO751" si="2252">AO750</f>
        <v>0</v>
      </c>
      <c r="AP751" s="405">
        <f t="shared" ref="AP751" si="2253">AP750</f>
        <v>0</v>
      </c>
      <c r="AQ751" s="405">
        <f t="shared" ref="AQ751" si="2254">AQ750</f>
        <v>0</v>
      </c>
      <c r="AR751" s="405">
        <f t="shared" ref="AR751" si="2255">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56">AF753</f>
        <v>0</v>
      </c>
      <c r="AG754" s="405">
        <f t="shared" ref="AG754" si="2257">AG753</f>
        <v>0</v>
      </c>
      <c r="AH754" s="405">
        <f t="shared" ref="AH754" si="2258">AH753</f>
        <v>0</v>
      </c>
      <c r="AI754" s="405">
        <f t="shared" ref="AI754" si="2259">AI753</f>
        <v>0</v>
      </c>
      <c r="AJ754" s="405">
        <f t="shared" ref="AJ754" si="2260">AJ753</f>
        <v>0</v>
      </c>
      <c r="AK754" s="405">
        <f t="shared" ref="AK754" si="2261">AK753</f>
        <v>0</v>
      </c>
      <c r="AL754" s="405">
        <f t="shared" ref="AL754" si="2262">AL753</f>
        <v>0</v>
      </c>
      <c r="AM754" s="405">
        <f t="shared" ref="AM754" si="2263">AM753</f>
        <v>0</v>
      </c>
      <c r="AN754" s="405">
        <f t="shared" ref="AN754" si="2264">AN753</f>
        <v>0</v>
      </c>
      <c r="AO754" s="405">
        <f t="shared" ref="AO754" si="2265">AO753</f>
        <v>0</v>
      </c>
      <c r="AP754" s="405">
        <f t="shared" ref="AP754" si="2266">AP753</f>
        <v>0</v>
      </c>
      <c r="AQ754" s="405">
        <f t="shared" ref="AQ754" si="2267">AQ753</f>
        <v>0</v>
      </c>
      <c r="AR754" s="405">
        <f t="shared" ref="AR754" si="2268">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9">AF756</f>
        <v>0</v>
      </c>
      <c r="AG757" s="405">
        <f t="shared" ref="AG757" si="2270">AG756</f>
        <v>0</v>
      </c>
      <c r="AH757" s="405">
        <f t="shared" ref="AH757" si="2271">AH756</f>
        <v>0</v>
      </c>
      <c r="AI757" s="405">
        <f t="shared" ref="AI757" si="2272">AI756</f>
        <v>0</v>
      </c>
      <c r="AJ757" s="405">
        <f t="shared" ref="AJ757" si="2273">AJ756</f>
        <v>0</v>
      </c>
      <c r="AK757" s="405">
        <f t="shared" ref="AK757" si="2274">AK756</f>
        <v>0</v>
      </c>
      <c r="AL757" s="405">
        <f t="shared" ref="AL757" si="2275">AL756</f>
        <v>0</v>
      </c>
      <c r="AM757" s="405">
        <f t="shared" ref="AM757" si="2276">AM756</f>
        <v>0</v>
      </c>
      <c r="AN757" s="405">
        <f t="shared" ref="AN757" si="2277">AN756</f>
        <v>0</v>
      </c>
      <c r="AO757" s="405">
        <f t="shared" ref="AO757" si="2278">AO756</f>
        <v>0</v>
      </c>
      <c r="AP757" s="405">
        <f t="shared" ref="AP757" si="2279">AP756</f>
        <v>0</v>
      </c>
      <c r="AQ757" s="405">
        <f t="shared" ref="AQ757" si="2280">AQ756</f>
        <v>0</v>
      </c>
      <c r="AR757" s="405">
        <f t="shared" ref="AR757" si="2281">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82">AF759</f>
        <v>0</v>
      </c>
      <c r="AG760" s="405">
        <f t="shared" ref="AG760" si="2283">AG759</f>
        <v>0</v>
      </c>
      <c r="AH760" s="405">
        <f t="shared" ref="AH760" si="2284">AH759</f>
        <v>0</v>
      </c>
      <c r="AI760" s="405">
        <f t="shared" ref="AI760" si="2285">AI759</f>
        <v>0</v>
      </c>
      <c r="AJ760" s="405">
        <f t="shared" ref="AJ760" si="2286">AJ759</f>
        <v>0</v>
      </c>
      <c r="AK760" s="405">
        <f t="shared" ref="AK760" si="2287">AK759</f>
        <v>0</v>
      </c>
      <c r="AL760" s="405">
        <f t="shared" ref="AL760" si="2288">AL759</f>
        <v>0</v>
      </c>
      <c r="AM760" s="405">
        <f t="shared" ref="AM760" si="2289">AM759</f>
        <v>0</v>
      </c>
      <c r="AN760" s="405">
        <f t="shared" ref="AN760" si="2290">AN759</f>
        <v>0</v>
      </c>
      <c r="AO760" s="405">
        <f t="shared" ref="AO760" si="2291">AO759</f>
        <v>0</v>
      </c>
      <c r="AP760" s="405">
        <f t="shared" ref="AP760" si="2292">AP759</f>
        <v>0</v>
      </c>
      <c r="AQ760" s="405">
        <f t="shared" ref="AQ760" si="2293">AQ759</f>
        <v>0</v>
      </c>
      <c r="AR760" s="405">
        <f t="shared" ref="AR760" si="2294">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95">AF762</f>
        <v>0</v>
      </c>
      <c r="AG763" s="405">
        <f t="shared" ref="AG763" si="2296">AG762</f>
        <v>0</v>
      </c>
      <c r="AH763" s="405">
        <f t="shared" ref="AH763" si="2297">AH762</f>
        <v>0</v>
      </c>
      <c r="AI763" s="405">
        <f t="shared" ref="AI763" si="2298">AI762</f>
        <v>0</v>
      </c>
      <c r="AJ763" s="405">
        <f t="shared" ref="AJ763" si="2299">AJ762</f>
        <v>0</v>
      </c>
      <c r="AK763" s="405">
        <f t="shared" ref="AK763" si="2300">AK762</f>
        <v>0</v>
      </c>
      <c r="AL763" s="405">
        <f t="shared" ref="AL763" si="2301">AL762</f>
        <v>0</v>
      </c>
      <c r="AM763" s="405">
        <f t="shared" ref="AM763" si="2302">AM762</f>
        <v>0</v>
      </c>
      <c r="AN763" s="405">
        <f t="shared" ref="AN763" si="2303">AN762</f>
        <v>0</v>
      </c>
      <c r="AO763" s="405">
        <f t="shared" ref="AO763" si="2304">AO762</f>
        <v>0</v>
      </c>
      <c r="AP763" s="405">
        <f t="shared" ref="AP763" si="2305">AP762</f>
        <v>0</v>
      </c>
      <c r="AQ763" s="405">
        <f t="shared" ref="AQ763" si="2306">AQ762</f>
        <v>0</v>
      </c>
      <c r="AR763" s="405">
        <f t="shared" ref="AR763" si="2307">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8271733</v>
      </c>
      <c r="E765" s="324"/>
      <c r="F765" s="324"/>
      <c r="G765" s="324"/>
      <c r="H765" s="324"/>
      <c r="I765" s="324"/>
      <c r="J765" s="324"/>
      <c r="K765" s="324"/>
      <c r="L765" s="324"/>
      <c r="M765" s="324"/>
      <c r="N765" s="324"/>
      <c r="O765" s="324"/>
      <c r="P765" s="324"/>
      <c r="Q765" s="324"/>
      <c r="R765" s="324">
        <f>SUM(R608:R763)</f>
        <v>954.01421593281418</v>
      </c>
      <c r="S765" s="324"/>
      <c r="T765" s="324"/>
      <c r="U765" s="324"/>
      <c r="V765" s="324"/>
      <c r="W765" s="324"/>
      <c r="X765" s="324"/>
      <c r="Y765" s="324"/>
      <c r="Z765" s="324"/>
      <c r="AA765" s="324"/>
      <c r="AB765" s="324"/>
      <c r="AC765" s="324"/>
      <c r="AD765" s="324"/>
      <c r="AE765" s="324">
        <f>IF(AE606="kWh",SUMPRODUCT(D608:D763,AE608:AE763))</f>
        <v>2016976</v>
      </c>
      <c r="AF765" s="324">
        <f>IF(AF606="kWh",SUMPRODUCT(D608:D763,AF608:AF763))</f>
        <v>2498683.77</v>
      </c>
      <c r="AG765" s="324">
        <f>IF(AG606="kw",SUMPRODUCT(Q608:Q763,R608:R763,AG608:AG763),SUMPRODUCT(D608:D763,AG608:AG763))</f>
        <v>4742.5976551694794</v>
      </c>
      <c r="AH765" s="324">
        <f>IF(AH606="kw",SUMPRODUCT(Q608:Q763,R608:R763,AH608:AH763),SUMPRODUCT(D608:D763,AH608:AH763))</f>
        <v>1897.0390620677915</v>
      </c>
      <c r="AI765" s="324">
        <f>IF(AI606="kw",SUMPRODUCT(Q608:Q763,R608:R763,AI608:AI763),SUMPRODUCT(D608:D763,AI608:AI763))</f>
        <v>0</v>
      </c>
      <c r="AJ765" s="324">
        <f>IF(AJ606="kw",SUMPRODUCT(Q608:Q763,R608:R763,AJ608:AJ763),SUMPRODUCT(E608:E763,AJ608:AJ763))</f>
        <v>636.96</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5375858</v>
      </c>
      <c r="AF766" s="386">
        <f>HLOOKUP(AF605,'2. LRAMVA Threshold'!$B$42:$Q$53,10,FALSE)</f>
        <v>1468669</v>
      </c>
      <c r="AG766" s="386">
        <f>HLOOKUP(AG415,'2. LRAMVA Threshold'!$B$42:$Q$53,10,FALSE)</f>
        <v>15297</v>
      </c>
      <c r="AH766" s="386">
        <f>HLOOKUP(AH415,'2. LRAMVA Threshold'!$B$42:$Q$53,10,FALSE)</f>
        <v>74149</v>
      </c>
      <c r="AI766" s="386">
        <f>HLOOKUP(AI415,'2. LRAMVA Threshold'!$B$42:$Q$53,10,FALSE)</f>
        <v>0</v>
      </c>
      <c r="AJ766" s="386">
        <f>HLOOKUP(AJ415,'2. LRAMVA Threshold'!$B$42:$Q$53,10,FALSE)</f>
        <v>5640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3"/>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23">
        <f>HLOOKUP(AE$35,'3.  Distribution Rates'!$C$122:$P$135,10,FALSE)</f>
        <v>4.7999999999999996E-3</v>
      </c>
      <c r="AF768" s="823">
        <f>HLOOKUP(AF$35,'3.  Distribution Rates'!$C$122:$P$135,10,FALSE)</f>
        <v>1.7899999999999999E-2</v>
      </c>
      <c r="AG768" s="336">
        <f>HLOOKUP(AG$35,'3.  Distribution Rates'!$C$122:$P$135,10,FALSE)</f>
        <v>3.3748999999999998</v>
      </c>
      <c r="AH768" s="336">
        <f>HLOOKUP(AH$35,'3.  Distribution Rates'!$C$122:$P$135,10,FALSE)</f>
        <v>2.8389000000000002</v>
      </c>
      <c r="AI768" s="336">
        <f>HLOOKUP(AI$35,'3.  Distribution Rates'!$C$122:$P$135,10,FALSE)</f>
        <v>6.4783999999999997</v>
      </c>
      <c r="AJ768" s="336">
        <f>HLOOKUP(AJ$35,'3.  Distribution Rates'!$C$122:$P$135,10,FALSE)</f>
        <v>6.6965000000000003</v>
      </c>
      <c r="AK768" s="336">
        <f>HLOOKUP(AK$35,'3.  Distribution Rates'!$C$122:$P$135,10,FALSE)</f>
        <v>1.1900000000000001E-2</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340"/>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0</v>
      </c>
      <c r="AF769" s="372">
        <f>'4.  2011-2014 LRAM'!AN141*AF768</f>
        <v>0</v>
      </c>
      <c r="AG769" s="372">
        <f>'4.  2011-2014 LRAM'!AO141*AG768</f>
        <v>0</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308">SUM(AE769:AR769)</f>
        <v>0</v>
      </c>
      <c r="AT769" s="437"/>
    </row>
    <row r="770" spans="2:46" ht="15">
      <c r="B770" s="319" t="s">
        <v>314</v>
      </c>
      <c r="C770" s="340"/>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0</v>
      </c>
      <c r="AF770" s="372">
        <f>'4.  2011-2014 LRAM'!AN280*AF768</f>
        <v>0</v>
      </c>
      <c r="AG770" s="372">
        <f>'4.  2011-2014 LRAM'!AO280*AG768</f>
        <v>0</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308"/>
        <v>0</v>
      </c>
      <c r="AT770" s="437"/>
    </row>
    <row r="771" spans="2:46" ht="15">
      <c r="B771" s="319" t="s">
        <v>315</v>
      </c>
      <c r="C771" s="340"/>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0</v>
      </c>
      <c r="AF771" s="372">
        <f>'4.  2011-2014 LRAM'!AN416*AF768</f>
        <v>0</v>
      </c>
      <c r="AG771" s="372">
        <f>'4.  2011-2014 LRAM'!AO416*AG768</f>
        <v>0</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308"/>
        <v>0</v>
      </c>
      <c r="AT771" s="437"/>
    </row>
    <row r="772" spans="2:46" ht="15">
      <c r="B772" s="319" t="s">
        <v>316</v>
      </c>
      <c r="C772" s="340"/>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LRAM'!AM553*AE768</f>
        <v>0</v>
      </c>
      <c r="AF772" s="372">
        <f>'4.  2011-2014 LRAM'!AN553*AF768</f>
        <v>0</v>
      </c>
      <c r="AG772" s="372">
        <f>'4.  2011-2014 LRAM'!AO553*AG768</f>
        <v>0</v>
      </c>
      <c r="AH772" s="372">
        <f>'4.  2011-2014 LRAM'!AP553*AH768</f>
        <v>0</v>
      </c>
      <c r="AI772" s="372">
        <f>'4.  2011-2014 LRAM'!AQ553*AI768</f>
        <v>0</v>
      </c>
      <c r="AJ772" s="372">
        <f>'4.  2011-2014 LRAM'!AR553*AJ768</f>
        <v>0</v>
      </c>
      <c r="AK772" s="372">
        <f>'4.  2011-2014 LRAM'!AS553*AK768</f>
        <v>0</v>
      </c>
      <c r="AL772" s="372">
        <f>'4.  2011-2014 LRAM'!AT553*AL768</f>
        <v>0</v>
      </c>
      <c r="AM772" s="372">
        <f>'4.  2011-2014 LRAM'!AU553*AM768</f>
        <v>0</v>
      </c>
      <c r="AN772" s="372">
        <f>'4.  2011-2014 LRAM'!AV553*AN768</f>
        <v>0</v>
      </c>
      <c r="AO772" s="372">
        <f>'4.  2011-2014 LRAM'!AW553*AO768</f>
        <v>0</v>
      </c>
      <c r="AP772" s="372">
        <f>'4.  2011-2014 LRAM'!AX553*AP768</f>
        <v>0</v>
      </c>
      <c r="AQ772" s="372">
        <f>'4.  2011-2014 LRAM'!AY553*AQ768</f>
        <v>0</v>
      </c>
      <c r="AR772" s="372">
        <f>'4.  2011-2014 LRAM'!AZ553*AR768</f>
        <v>0</v>
      </c>
      <c r="AS772" s="613">
        <f t="shared" si="2308"/>
        <v>0</v>
      </c>
      <c r="AT772" s="437"/>
    </row>
    <row r="773" spans="2:46" ht="15">
      <c r="B773" s="319" t="s">
        <v>317</v>
      </c>
      <c r="C773" s="340"/>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27460.075199999999</v>
      </c>
      <c r="AF773" s="372">
        <f t="shared" ref="AF773:AR773" si="2309">AF210*AF768</f>
        <v>13375.745285999998</v>
      </c>
      <c r="AG773" s="372">
        <f t="shared" si="2309"/>
        <v>0</v>
      </c>
      <c r="AH773" s="372">
        <f t="shared" si="2309"/>
        <v>54808.030512000012</v>
      </c>
      <c r="AI773" s="372">
        <f t="shared" si="2309"/>
        <v>0</v>
      </c>
      <c r="AJ773" s="372">
        <f t="shared" si="2309"/>
        <v>16147.940099999998</v>
      </c>
      <c r="AK773" s="372">
        <f t="shared" si="2309"/>
        <v>0</v>
      </c>
      <c r="AL773" s="372">
        <f t="shared" si="2309"/>
        <v>0</v>
      </c>
      <c r="AM773" s="372">
        <f t="shared" si="2309"/>
        <v>0</v>
      </c>
      <c r="AN773" s="372">
        <f t="shared" si="2309"/>
        <v>0</v>
      </c>
      <c r="AO773" s="372">
        <f t="shared" si="2309"/>
        <v>0</v>
      </c>
      <c r="AP773" s="372">
        <f t="shared" si="2309"/>
        <v>0</v>
      </c>
      <c r="AQ773" s="372">
        <f t="shared" si="2309"/>
        <v>0</v>
      </c>
      <c r="AR773" s="372">
        <f t="shared" si="2309"/>
        <v>0</v>
      </c>
      <c r="AS773" s="613">
        <f t="shared" si="2308"/>
        <v>111791.791098</v>
      </c>
      <c r="AT773" s="437"/>
    </row>
    <row r="774" spans="2:46" ht="15">
      <c r="B774" s="319" t="s">
        <v>318</v>
      </c>
      <c r="C774" s="340"/>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24329.131199999996</v>
      </c>
      <c r="AF774" s="372">
        <f t="shared" ref="AF774:AR774" si="2310">AF400*AF768</f>
        <v>28032.824482</v>
      </c>
      <c r="AG774" s="372">
        <f t="shared" si="2310"/>
        <v>4009.3811999999998</v>
      </c>
      <c r="AH774" s="372">
        <f t="shared" si="2310"/>
        <v>52578.699120000005</v>
      </c>
      <c r="AI774" s="372">
        <f t="shared" si="2310"/>
        <v>0</v>
      </c>
      <c r="AJ774" s="372">
        <f t="shared" si="2310"/>
        <v>2149.5765000000001</v>
      </c>
      <c r="AK774" s="372">
        <f t="shared" si="2310"/>
        <v>0</v>
      </c>
      <c r="AL774" s="372">
        <f t="shared" si="2310"/>
        <v>0</v>
      </c>
      <c r="AM774" s="372">
        <f t="shared" si="2310"/>
        <v>0</v>
      </c>
      <c r="AN774" s="372">
        <f t="shared" si="2310"/>
        <v>0</v>
      </c>
      <c r="AO774" s="372">
        <f t="shared" si="2310"/>
        <v>0</v>
      </c>
      <c r="AP774" s="372">
        <f t="shared" si="2310"/>
        <v>0</v>
      </c>
      <c r="AQ774" s="372">
        <f t="shared" si="2310"/>
        <v>0</v>
      </c>
      <c r="AR774" s="372">
        <f t="shared" si="2310"/>
        <v>0</v>
      </c>
      <c r="AS774" s="613">
        <f t="shared" si="2308"/>
        <v>111099.612502</v>
      </c>
      <c r="AT774" s="437"/>
    </row>
    <row r="775" spans="2:46" ht="15">
      <c r="B775" s="319" t="s">
        <v>319</v>
      </c>
      <c r="C775" s="340"/>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18555.940799999997</v>
      </c>
      <c r="AF775" s="372">
        <f t="shared" ref="AF775:AR775" si="2311">AF590*AF768</f>
        <v>103343.93786499999</v>
      </c>
      <c r="AG775" s="372">
        <f t="shared" si="2311"/>
        <v>12429.08172</v>
      </c>
      <c r="AH775" s="372">
        <f t="shared" si="2311"/>
        <v>4182.0403679999999</v>
      </c>
      <c r="AI775" s="372">
        <f t="shared" si="2311"/>
        <v>0</v>
      </c>
      <c r="AJ775" s="372">
        <f t="shared" si="2311"/>
        <v>10686.810420000002</v>
      </c>
      <c r="AK775" s="372">
        <f t="shared" si="2311"/>
        <v>0</v>
      </c>
      <c r="AL775" s="372">
        <f t="shared" si="2311"/>
        <v>0</v>
      </c>
      <c r="AM775" s="372">
        <f t="shared" si="2311"/>
        <v>0</v>
      </c>
      <c r="AN775" s="372">
        <f t="shared" si="2311"/>
        <v>0</v>
      </c>
      <c r="AO775" s="372">
        <f t="shared" si="2311"/>
        <v>0</v>
      </c>
      <c r="AP775" s="372">
        <f t="shared" si="2311"/>
        <v>0</v>
      </c>
      <c r="AQ775" s="372">
        <f t="shared" si="2311"/>
        <v>0</v>
      </c>
      <c r="AR775" s="372">
        <f t="shared" si="2311"/>
        <v>0</v>
      </c>
      <c r="AS775" s="613">
        <f t="shared" si="2308"/>
        <v>149197.81117299997</v>
      </c>
      <c r="AT775" s="437"/>
    </row>
    <row r="776" spans="2:46" ht="15">
      <c r="B776" s="319" t="s">
        <v>320</v>
      </c>
      <c r="C776" s="340"/>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9681.4847999999984</v>
      </c>
      <c r="AF776" s="372">
        <f t="shared" ref="AF776:AR776" si="2312">AF765*AF768</f>
        <v>44726.439483000002</v>
      </c>
      <c r="AG776" s="372">
        <f t="shared" si="2312"/>
        <v>16005.792826431474</v>
      </c>
      <c r="AH776" s="372">
        <f t="shared" si="2312"/>
        <v>5385.5041933042539</v>
      </c>
      <c r="AI776" s="372">
        <f t="shared" si="2312"/>
        <v>0</v>
      </c>
      <c r="AJ776" s="372">
        <f t="shared" si="2312"/>
        <v>4265.4026400000002</v>
      </c>
      <c r="AK776" s="372">
        <f t="shared" si="2312"/>
        <v>0</v>
      </c>
      <c r="AL776" s="372">
        <f t="shared" si="2312"/>
        <v>0</v>
      </c>
      <c r="AM776" s="372">
        <f t="shared" si="2312"/>
        <v>0</v>
      </c>
      <c r="AN776" s="372">
        <f t="shared" si="2312"/>
        <v>0</v>
      </c>
      <c r="AO776" s="372">
        <f t="shared" si="2312"/>
        <v>0</v>
      </c>
      <c r="AP776" s="372">
        <f t="shared" si="2312"/>
        <v>0</v>
      </c>
      <c r="AQ776" s="372">
        <f t="shared" si="2312"/>
        <v>0</v>
      </c>
      <c r="AR776" s="372">
        <f t="shared" si="2312"/>
        <v>0</v>
      </c>
      <c r="AS776" s="613">
        <f>SUM(AE776:AR776)</f>
        <v>80064.623942735721</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80026.631999999983</v>
      </c>
      <c r="AF777" s="341">
        <f>SUM(AF769:AF776)</f>
        <v>189478.94711599997</v>
      </c>
      <c r="AG777" s="341">
        <f t="shared" ref="AG777:AK777" si="2313">SUM(AG769:AG776)</f>
        <v>32444.255746431474</v>
      </c>
      <c r="AH777" s="341">
        <f t="shared" si="2313"/>
        <v>116954.27419330427</v>
      </c>
      <c r="AI777" s="341">
        <f t="shared" si="2313"/>
        <v>0</v>
      </c>
      <c r="AJ777" s="341">
        <f t="shared" si="2313"/>
        <v>33249.729659999997</v>
      </c>
      <c r="AK777" s="341">
        <f t="shared" si="2313"/>
        <v>0</v>
      </c>
      <c r="AL777" s="341">
        <f t="shared" ref="AL777:AR777" si="2314">SUM(AL769:AL776)</f>
        <v>0</v>
      </c>
      <c r="AM777" s="341">
        <f t="shared" si="2314"/>
        <v>0</v>
      </c>
      <c r="AN777" s="341">
        <f t="shared" si="2314"/>
        <v>0</v>
      </c>
      <c r="AO777" s="341">
        <f t="shared" si="2314"/>
        <v>0</v>
      </c>
      <c r="AP777" s="341">
        <f t="shared" si="2314"/>
        <v>0</v>
      </c>
      <c r="AQ777" s="341">
        <f t="shared" si="2314"/>
        <v>0</v>
      </c>
      <c r="AR777" s="341">
        <f t="shared" si="2314"/>
        <v>0</v>
      </c>
      <c r="AS777" s="401">
        <f>SUM(AS769:AS776)</f>
        <v>452153.83871573571</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25804.118399999999</v>
      </c>
      <c r="AF778" s="342">
        <f t="shared" ref="AF778:AK778" si="2315">AF766*AF768</f>
        <v>26289.1751</v>
      </c>
      <c r="AG778" s="342">
        <f t="shared" si="2315"/>
        <v>51625.845299999994</v>
      </c>
      <c r="AH778" s="342">
        <f t="shared" si="2315"/>
        <v>210501.59610000002</v>
      </c>
      <c r="AI778" s="342">
        <f t="shared" si="2315"/>
        <v>0</v>
      </c>
      <c r="AJ778" s="342">
        <f t="shared" si="2315"/>
        <v>37768.26</v>
      </c>
      <c r="AK778" s="342">
        <f t="shared" si="2315"/>
        <v>0</v>
      </c>
      <c r="AL778" s="342">
        <f t="shared" ref="AL778:AR778" si="2316">AL766*AL768</f>
        <v>0</v>
      </c>
      <c r="AM778" s="342">
        <f t="shared" si="2316"/>
        <v>0</v>
      </c>
      <c r="AN778" s="342">
        <f t="shared" si="2316"/>
        <v>0</v>
      </c>
      <c r="AO778" s="342">
        <f t="shared" si="2316"/>
        <v>0</v>
      </c>
      <c r="AP778" s="342">
        <f t="shared" si="2316"/>
        <v>0</v>
      </c>
      <c r="AQ778" s="342">
        <f t="shared" si="2316"/>
        <v>0</v>
      </c>
      <c r="AR778" s="342">
        <f t="shared" si="2316"/>
        <v>0</v>
      </c>
      <c r="AS778" s="401">
        <f>SUM(AE778:AR778)</f>
        <v>351988.99490000005</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100164.84381573566</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299"/>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1646430.2515206395</v>
      </c>
      <c r="AF781" s="286">
        <f>SUMPRODUCT($E$608:$E$763,AF608:AF763)</f>
        <v>2582350.0793016269</v>
      </c>
      <c r="AG781" s="286">
        <f>IF(AG606="kw",SUMPRODUCT($Q$608:$Q$763,$S$608:$S$763,AG608:AG763),SUMPRODUCT($E$608:$E$763,AG608:AG763))</f>
        <v>4946.4434220566072</v>
      </c>
      <c r="AH781" s="286">
        <f t="shared" ref="AH781:AR781" si="2317">IF(AH606="kw",SUMPRODUCT($Q$608:$Q$763,$S$608:$S$763,AH608:AH763),SUMPRODUCT($E$608:$E$763,AH608:AH763))</f>
        <v>1978.5773688226427</v>
      </c>
      <c r="AI781" s="286">
        <f t="shared" si="2317"/>
        <v>0</v>
      </c>
      <c r="AJ781" s="286">
        <f t="shared" si="2317"/>
        <v>636.96</v>
      </c>
      <c r="AK781" s="286">
        <f t="shared" si="2317"/>
        <v>0</v>
      </c>
      <c r="AL781" s="286">
        <f t="shared" si="2317"/>
        <v>0</v>
      </c>
      <c r="AM781" s="286">
        <f t="shared" si="2317"/>
        <v>0</v>
      </c>
      <c r="AN781" s="286">
        <f t="shared" si="2317"/>
        <v>0</v>
      </c>
      <c r="AO781" s="286">
        <f t="shared" si="2317"/>
        <v>0</v>
      </c>
      <c r="AP781" s="286">
        <f t="shared" si="2317"/>
        <v>0</v>
      </c>
      <c r="AQ781" s="286">
        <f t="shared" si="2317"/>
        <v>0</v>
      </c>
      <c r="AR781" s="286">
        <f t="shared" si="2317"/>
        <v>0</v>
      </c>
      <c r="AS781" s="332"/>
    </row>
    <row r="782" spans="2:46" ht="15">
      <c r="B782" s="433" t="s">
        <v>325</v>
      </c>
      <c r="C782" s="299"/>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1646430.2515206395</v>
      </c>
      <c r="AF782" s="286">
        <f>SUMPRODUCT($F$608:$F$763,AF608:AF763)</f>
        <v>2582350.0793016269</v>
      </c>
      <c r="AG782" s="286">
        <f>IF(AG606="kw",SUMPRODUCT($Q$608:$Q$763,$T$608:$T$763,AG608:AG763),SUMPRODUCT($F$608:$F$763,AG608:AG763))</f>
        <v>4946.4434220566072</v>
      </c>
      <c r="AH782" s="286">
        <f t="shared" ref="AH782:AR782" si="2318">IF(AH606="kw",SUMPRODUCT($Q$608:$Q$763,$T$608:$T$763,AH608:AH763),SUMPRODUCT($F$608:$F$763,AH608:AH763))</f>
        <v>1978.5773688226427</v>
      </c>
      <c r="AI782" s="286">
        <f t="shared" si="2318"/>
        <v>0</v>
      </c>
      <c r="AJ782" s="286">
        <f t="shared" si="2318"/>
        <v>636.96</v>
      </c>
      <c r="AK782" s="286">
        <f t="shared" si="2318"/>
        <v>0</v>
      </c>
      <c r="AL782" s="286">
        <f t="shared" si="2318"/>
        <v>0</v>
      </c>
      <c r="AM782" s="286">
        <f t="shared" si="2318"/>
        <v>0</v>
      </c>
      <c r="AN782" s="286">
        <f t="shared" si="2318"/>
        <v>0</v>
      </c>
      <c r="AO782" s="286">
        <f t="shared" si="2318"/>
        <v>0</v>
      </c>
      <c r="AP782" s="286">
        <f t="shared" si="2318"/>
        <v>0</v>
      </c>
      <c r="AQ782" s="286">
        <f t="shared" si="2318"/>
        <v>0</v>
      </c>
      <c r="AR782" s="286">
        <f t="shared" si="2318"/>
        <v>0</v>
      </c>
      <c r="AS782" s="332"/>
    </row>
    <row r="783" spans="2:46" ht="15">
      <c r="B783" s="433" t="s">
        <v>834</v>
      </c>
      <c r="C783" s="299"/>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1646430.2515206395</v>
      </c>
      <c r="AF783" s="286">
        <f>SUMPRODUCT($G$608:$G$763,AF608:AF763)</f>
        <v>2553499.0309639135</v>
      </c>
      <c r="AG783" s="286">
        <f>IF(AG606="kw",SUMPRODUCT($Q$608:$Q$763,$U$608:$U$763,AG608:AG763),SUMPRODUCT($G$608:$G$763,AG608:AG763))</f>
        <v>4946.4434220566072</v>
      </c>
      <c r="AH783" s="286">
        <f t="shared" ref="AH783:AR783" si="2319">IF(AH606="kw",SUMPRODUCT($Q$608:$Q$763,$U$608:$U$763,AH608:AH763),SUMPRODUCT($G$608:$G$763,AH608:AH763))</f>
        <v>1978.5773688226427</v>
      </c>
      <c r="AI783" s="286">
        <f t="shared" si="2319"/>
        <v>0</v>
      </c>
      <c r="AJ783" s="286">
        <f t="shared" si="2319"/>
        <v>636.96</v>
      </c>
      <c r="AK783" s="286">
        <f t="shared" si="2319"/>
        <v>0</v>
      </c>
      <c r="AL783" s="286">
        <f t="shared" si="2319"/>
        <v>0</v>
      </c>
      <c r="AM783" s="286">
        <f t="shared" si="2319"/>
        <v>0</v>
      </c>
      <c r="AN783" s="286">
        <f t="shared" si="2319"/>
        <v>0</v>
      </c>
      <c r="AO783" s="286">
        <f t="shared" si="2319"/>
        <v>0</v>
      </c>
      <c r="AP783" s="286">
        <f t="shared" si="2319"/>
        <v>0</v>
      </c>
      <c r="AQ783" s="286">
        <f t="shared" si="2319"/>
        <v>0</v>
      </c>
      <c r="AR783" s="286">
        <f t="shared" si="2319"/>
        <v>0</v>
      </c>
      <c r="AS783" s="332"/>
    </row>
    <row r="784" spans="2:46" ht="15">
      <c r="B784" s="433" t="s">
        <v>854</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1646430.2515206395</v>
      </c>
      <c r="AF784" s="286">
        <f>SUMPRODUCT($H$608:$H$763,AF608:AF763)</f>
        <v>2547970.3583823107</v>
      </c>
      <c r="AG784" s="286">
        <f>IF(AG606="kw",SUMPRODUCT($Q$608:$Q$763,$V$608:$V$763,AG608:AG763),SUMPRODUCT($H$608:$H$763,AG608:AG763))</f>
        <v>4946.4434220566072</v>
      </c>
      <c r="AH784" s="286">
        <f t="shared" ref="AH784:AR784" si="2320">IF(AH606="kw",SUMPRODUCT($Q$608:$Q$763,$V$608:$V$763,AH608:AH763),SUMPRODUCT($H$608:$H$763,AH608:AH763))</f>
        <v>1978.5773688226427</v>
      </c>
      <c r="AI784" s="286">
        <f t="shared" si="2320"/>
        <v>0</v>
      </c>
      <c r="AJ784" s="286">
        <f t="shared" si="2320"/>
        <v>636.96</v>
      </c>
      <c r="AK784" s="286">
        <f t="shared" si="2320"/>
        <v>0</v>
      </c>
      <c r="AL784" s="286">
        <f t="shared" si="2320"/>
        <v>0</v>
      </c>
      <c r="AM784" s="286">
        <f t="shared" si="2320"/>
        <v>0</v>
      </c>
      <c r="AN784" s="286">
        <f t="shared" si="2320"/>
        <v>0</v>
      </c>
      <c r="AO784" s="286">
        <f t="shared" si="2320"/>
        <v>0</v>
      </c>
      <c r="AP784" s="286">
        <f t="shared" si="2320"/>
        <v>0</v>
      </c>
      <c r="AQ784" s="286">
        <f t="shared" si="2320"/>
        <v>0</v>
      </c>
      <c r="AR784" s="286">
        <f t="shared" si="2320"/>
        <v>0</v>
      </c>
      <c r="AS784" s="332"/>
    </row>
    <row r="785" spans="1:45" ht="15">
      <c r="B785" s="433" t="s">
        <v>855</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1646430.2515206395</v>
      </c>
      <c r="AF785" s="286">
        <f>SUMPRODUCT($I$608:$I$763,AF608:AF763)</f>
        <v>2082471.6484419012</v>
      </c>
      <c r="AG785" s="286">
        <f>IF(AG606="kw",SUMPRODUCT($Q$608:$Q$763,$W$608:$W$763,AG608:AG763),SUMPRODUCT($I$608:$I$763,AG608:AG763))</f>
        <v>4604.426778903272</v>
      </c>
      <c r="AH785" s="286">
        <f t="shared" ref="AH785:AR785" si="2321">IF(AH606="kw",SUMPRODUCT($Q$608:$Q$763,$W$608:$W$763,AH608:AH763),SUMPRODUCT($I$608:$I$763,AH608:AH763))</f>
        <v>1841.7707115613086</v>
      </c>
      <c r="AI785" s="286">
        <f t="shared" si="2321"/>
        <v>0</v>
      </c>
      <c r="AJ785" s="286">
        <f t="shared" si="2321"/>
        <v>636.96</v>
      </c>
      <c r="AK785" s="286">
        <f t="shared" si="2321"/>
        <v>0</v>
      </c>
      <c r="AL785" s="286">
        <f t="shared" si="2321"/>
        <v>0</v>
      </c>
      <c r="AM785" s="286">
        <f t="shared" si="2321"/>
        <v>0</v>
      </c>
      <c r="AN785" s="286">
        <f t="shared" si="2321"/>
        <v>0</v>
      </c>
      <c r="AO785" s="286">
        <f t="shared" si="2321"/>
        <v>0</v>
      </c>
      <c r="AP785" s="286">
        <f t="shared" si="2321"/>
        <v>0</v>
      </c>
      <c r="AQ785" s="286">
        <f t="shared" si="2321"/>
        <v>0</v>
      </c>
      <c r="AR785" s="286">
        <f t="shared" si="2321"/>
        <v>0</v>
      </c>
      <c r="AS785" s="332"/>
    </row>
    <row r="786" spans="1:45" ht="15">
      <c r="B786" s="433" t="s">
        <v>856</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1646430.2515206395</v>
      </c>
      <c r="AF786" s="286">
        <f>SUMPRODUCT($J$608:$J$763,AF608:AF763)</f>
        <v>2052213.8424115111</v>
      </c>
      <c r="AG786" s="286">
        <f>IF(AG606="kw",SUMPRODUCT($Q$608:$Q$763,$X$608:$X$763,AG608:AG763),SUMPRODUCT($J$608:$J$763,AG608:AG763))</f>
        <v>4604.426778903272</v>
      </c>
      <c r="AH786" s="286">
        <f t="shared" ref="AH786:AR786" si="2322">IF(AH606="kw",SUMPRODUCT($Q$608:$Q$763,$X$608:$X$763,AH608:AH763),SUMPRODUCT($J$608:$J$763,AH608:AH763))</f>
        <v>1841.7707115613086</v>
      </c>
      <c r="AI786" s="286">
        <f t="shared" si="2322"/>
        <v>0</v>
      </c>
      <c r="AJ786" s="286">
        <f t="shared" si="2322"/>
        <v>636.96</v>
      </c>
      <c r="AK786" s="286">
        <f t="shared" si="2322"/>
        <v>0</v>
      </c>
      <c r="AL786" s="286">
        <f t="shared" si="2322"/>
        <v>0</v>
      </c>
      <c r="AM786" s="286">
        <f t="shared" si="2322"/>
        <v>0</v>
      </c>
      <c r="AN786" s="286">
        <f t="shared" si="2322"/>
        <v>0</v>
      </c>
      <c r="AO786" s="286">
        <f t="shared" si="2322"/>
        <v>0</v>
      </c>
      <c r="AP786" s="286">
        <f t="shared" si="2322"/>
        <v>0</v>
      </c>
      <c r="AQ786" s="286">
        <f t="shared" si="2322"/>
        <v>0</v>
      </c>
      <c r="AR786" s="286">
        <f t="shared" si="2322"/>
        <v>0</v>
      </c>
      <c r="AS786" s="332"/>
    </row>
    <row r="787" spans="1:45" ht="15">
      <c r="B787" s="433" t="s">
        <v>857</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1646413.9334306342</v>
      </c>
      <c r="AF787" s="286">
        <f>SUMPRODUCT($K$608:$K$763,AF608:AF763)</f>
        <v>2043780.3639097561</v>
      </c>
      <c r="AG787" s="286">
        <f>IF(AG606="kw",SUMPRODUCT($Q$608:$Q$763,$Y$608:$Y$763,AG608:AG763),SUMPRODUCT($K$608:$K$763,AG608:AG763))</f>
        <v>4604.426778903272</v>
      </c>
      <c r="AH787" s="286">
        <f t="shared" ref="AH787:AR787" si="2323">IF(AH606="kw",SUMPRODUCT($Q$608:$Q$763,$Y$608:$Y$763,AH608:AH763),SUMPRODUCT($K$608:$K$763,AH608:AH763))</f>
        <v>1841.7707115613086</v>
      </c>
      <c r="AI787" s="286">
        <f t="shared" si="2323"/>
        <v>0</v>
      </c>
      <c r="AJ787" s="286">
        <f t="shared" si="2323"/>
        <v>636.96</v>
      </c>
      <c r="AK787" s="286">
        <f t="shared" si="2323"/>
        <v>0</v>
      </c>
      <c r="AL787" s="286">
        <f t="shared" si="2323"/>
        <v>0</v>
      </c>
      <c r="AM787" s="286">
        <f t="shared" si="2323"/>
        <v>0</v>
      </c>
      <c r="AN787" s="286">
        <f t="shared" si="2323"/>
        <v>0</v>
      </c>
      <c r="AO787" s="286">
        <f t="shared" si="2323"/>
        <v>0</v>
      </c>
      <c r="AP787" s="286">
        <f t="shared" si="2323"/>
        <v>0</v>
      </c>
      <c r="AQ787" s="286">
        <f t="shared" si="2323"/>
        <v>0</v>
      </c>
      <c r="AR787" s="286">
        <f t="shared" si="2323"/>
        <v>0</v>
      </c>
      <c r="AS787" s="332"/>
    </row>
    <row r="788" spans="1:45" ht="15">
      <c r="B788" s="433" t="s">
        <v>858</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1646413.9334306342</v>
      </c>
      <c r="AF788" s="286">
        <f>SUMPRODUCT($L$608:$L$763,AF608:AF763)</f>
        <v>2032268.0427919012</v>
      </c>
      <c r="AG788" s="286">
        <f>IF(AG606="kw",SUMPRODUCT($Q$608:$Q$763,$Z$608:$Z$763,AG608:AG763),SUMPRODUCT($L$608:$L$763,AG608:AG763))</f>
        <v>4616.8774602597477</v>
      </c>
      <c r="AH788" s="286">
        <f t="shared" ref="AH788:AR788" si="2324">IF(AH606="kw",SUMPRODUCT($Q$608:$Q$763,$Z$608:$Z$763,AH608:AH763),SUMPRODUCT($L$608:$L$763,AH608:AH763))</f>
        <v>1846.7509841038991</v>
      </c>
      <c r="AI788" s="286">
        <f t="shared" si="2324"/>
        <v>0</v>
      </c>
      <c r="AJ788" s="286">
        <f t="shared" si="2324"/>
        <v>636.96</v>
      </c>
      <c r="AK788" s="286">
        <f t="shared" si="2324"/>
        <v>0</v>
      </c>
      <c r="AL788" s="286">
        <f t="shared" si="2324"/>
        <v>0</v>
      </c>
      <c r="AM788" s="286">
        <f t="shared" si="2324"/>
        <v>0</v>
      </c>
      <c r="AN788" s="286">
        <f t="shared" si="2324"/>
        <v>0</v>
      </c>
      <c r="AO788" s="286">
        <f t="shared" si="2324"/>
        <v>0</v>
      </c>
      <c r="AP788" s="286">
        <f t="shared" si="2324"/>
        <v>0</v>
      </c>
      <c r="AQ788" s="286">
        <f t="shared" si="2324"/>
        <v>0</v>
      </c>
      <c r="AR788" s="286">
        <f t="shared" si="2324"/>
        <v>0</v>
      </c>
      <c r="AS788" s="332"/>
    </row>
    <row r="789" spans="1:45" ht="15">
      <c r="B789" s="434" t="s">
        <v>859</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1642578.9789083102</v>
      </c>
      <c r="AF789" s="321">
        <f>SUMPRODUCT($M$608:$M$763,AF608:AF763)</f>
        <v>2018510.8536834444</v>
      </c>
      <c r="AG789" s="321">
        <f>IF(AG606="kw",SUMPRODUCT($Q$608:$Q$763,$AA$608:$AA$763,AG608:AG763),SUMPRODUCT($M$608:$M$763,AG608:AG763))</f>
        <v>4616.8774602597477</v>
      </c>
      <c r="AH789" s="321">
        <f t="shared" ref="AH789:AR789" si="2325">IF(AH606="kw",SUMPRODUCT($Q$608:$Q$763,$AA$608:$AA$763,AH608:AH763),SUMPRODUCT($M$608:$M$763,AH608:AH763))</f>
        <v>1846.7509841038991</v>
      </c>
      <c r="AI789" s="321">
        <f t="shared" si="2325"/>
        <v>0</v>
      </c>
      <c r="AJ789" s="321">
        <f t="shared" si="2325"/>
        <v>636.96</v>
      </c>
      <c r="AK789" s="321">
        <f t="shared" si="2325"/>
        <v>0</v>
      </c>
      <c r="AL789" s="321">
        <f t="shared" si="2325"/>
        <v>0</v>
      </c>
      <c r="AM789" s="321">
        <f t="shared" si="2325"/>
        <v>0</v>
      </c>
      <c r="AN789" s="321">
        <f t="shared" si="2325"/>
        <v>0</v>
      </c>
      <c r="AO789" s="321">
        <f t="shared" si="2325"/>
        <v>0</v>
      </c>
      <c r="AP789" s="321">
        <f t="shared" si="2325"/>
        <v>0</v>
      </c>
      <c r="AQ789" s="321">
        <f t="shared" si="2325"/>
        <v>0</v>
      </c>
      <c r="AR789" s="321">
        <f t="shared" si="2325"/>
        <v>0</v>
      </c>
      <c r="AS789" s="380"/>
    </row>
    <row r="790" spans="1:45" ht="20.25" customHeight="1">
      <c r="B790" s="362" t="s">
        <v>582</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946" t="s">
        <v>211</v>
      </c>
      <c r="C794" s="948" t="s">
        <v>33</v>
      </c>
      <c r="D794" s="279" t="s">
        <v>420</v>
      </c>
      <c r="E794" s="957" t="s">
        <v>209</v>
      </c>
      <c r="F794" s="958"/>
      <c r="G794" s="958"/>
      <c r="H794" s="958"/>
      <c r="I794" s="958"/>
      <c r="J794" s="958"/>
      <c r="K794" s="958"/>
      <c r="L794" s="958"/>
      <c r="M794" s="958"/>
      <c r="N794" s="958"/>
      <c r="O794" s="958"/>
      <c r="P794" s="959"/>
      <c r="Q794" s="955" t="s">
        <v>213</v>
      </c>
      <c r="R794" s="279" t="s">
        <v>421</v>
      </c>
      <c r="S794" s="952" t="s">
        <v>212</v>
      </c>
      <c r="T794" s="953"/>
      <c r="U794" s="953"/>
      <c r="V794" s="953"/>
      <c r="W794" s="953"/>
      <c r="X794" s="953"/>
      <c r="Y794" s="953"/>
      <c r="Z794" s="953"/>
      <c r="AA794" s="953"/>
      <c r="AB794" s="953"/>
      <c r="AC794" s="953"/>
      <c r="AD794" s="960"/>
      <c r="AE794" s="952" t="s">
        <v>242</v>
      </c>
      <c r="AF794" s="953"/>
      <c r="AG794" s="953"/>
      <c r="AH794" s="953"/>
      <c r="AI794" s="953"/>
      <c r="AJ794" s="953"/>
      <c r="AK794" s="953"/>
      <c r="AL794" s="953"/>
      <c r="AM794" s="953"/>
      <c r="AN794" s="953"/>
      <c r="AO794" s="953"/>
      <c r="AP794" s="953"/>
      <c r="AQ794" s="953"/>
      <c r="AR794" s="953"/>
      <c r="AS794" s="954"/>
    </row>
    <row r="795" spans="1:45" ht="65.25" customHeight="1">
      <c r="B795" s="947"/>
      <c r="C795" s="949"/>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956"/>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Residential</v>
      </c>
      <c r="AF795" s="280" t="str">
        <f>'1.  LRAMVA Summary'!$E$53</f>
        <v>GS&lt;50 kW</v>
      </c>
      <c r="AG795" s="280" t="str">
        <f>'1.  LRAMVA Summary'!$F$53</f>
        <v>GS50-999 kW</v>
      </c>
      <c r="AH795" s="280" t="str">
        <f>'1.  LRAMVA Summary'!$G$53</f>
        <v>General Service 1,000 - 4,999kW</v>
      </c>
      <c r="AI795" s="280" t="str">
        <f>'1.  LRAMVA Summary'!$H$53</f>
        <v>Sentinel</v>
      </c>
      <c r="AJ795" s="280" t="str">
        <f>'1.  LRAMVA Summary'!$I$53</f>
        <v>Street Lighting</v>
      </c>
      <c r="AK795" s="280" t="str">
        <f>'1.  LRAMVA Summary'!$J$53</f>
        <v>Unmetered Scatter Load</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v>
      </c>
      <c r="AI796" s="286" t="str">
        <f>'1.  LRAMVA Summary'!$H$54</f>
        <v>kW</v>
      </c>
      <c r="AJ796" s="286" t="str">
        <f>'1.  LRAMVA Summary'!$I$54</f>
        <v>kW</v>
      </c>
      <c r="AK796" s="286" t="str">
        <f>'1.  LRAMVA Summary'!$J$54</f>
        <v>kWh</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7"/>
      <c r="AF797" s="767"/>
      <c r="AG797" s="767"/>
      <c r="AH797" s="767"/>
      <c r="AI797" s="767"/>
      <c r="AJ797" s="767"/>
      <c r="AK797" s="767"/>
      <c r="AL797" s="767"/>
      <c r="AM797" s="767"/>
      <c r="AN797" s="767"/>
      <c r="AO797" s="767"/>
      <c r="AP797" s="767"/>
      <c r="AQ797" s="767"/>
      <c r="AR797" s="767"/>
      <c r="AS797" s="768"/>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26">AF798</f>
        <v>0</v>
      </c>
      <c r="AG799" s="405">
        <f t="shared" ref="AG799" si="2327">AG798</f>
        <v>0</v>
      </c>
      <c r="AH799" s="405">
        <f t="shared" ref="AH799" si="2328">AH798</f>
        <v>0</v>
      </c>
      <c r="AI799" s="405">
        <f t="shared" ref="AI799" si="2329">AI798</f>
        <v>0</v>
      </c>
      <c r="AJ799" s="405">
        <f t="shared" ref="AJ799" si="2330">AJ798</f>
        <v>0</v>
      </c>
      <c r="AK799" s="405">
        <f t="shared" ref="AK799" si="2331">AK798</f>
        <v>0</v>
      </c>
      <c r="AL799" s="405">
        <f t="shared" ref="AL799" si="2332">AL798</f>
        <v>0</v>
      </c>
      <c r="AM799" s="405">
        <f t="shared" ref="AM799" si="2333">AM798</f>
        <v>0</v>
      </c>
      <c r="AN799" s="405">
        <f t="shared" ref="AN799" si="2334">AN798</f>
        <v>0</v>
      </c>
      <c r="AO799" s="405">
        <f t="shared" ref="AO799" si="2335">AO798</f>
        <v>0</v>
      </c>
      <c r="AP799" s="405">
        <f t="shared" ref="AP799" si="2336">AP798</f>
        <v>0</v>
      </c>
      <c r="AQ799" s="405">
        <f t="shared" ref="AQ799" si="2337">AQ798</f>
        <v>0</v>
      </c>
      <c r="AR799" s="405">
        <f t="shared" ref="AR799" si="2338">AR798</f>
        <v>0</v>
      </c>
      <c r="AS799" s="292"/>
    </row>
    <row r="800" spans="1:45" ht="15.6" outlineLevel="1">
      <c r="A800" s="519"/>
      <c r="B800" s="293"/>
      <c r="C800" s="294"/>
      <c r="D800" s="294"/>
      <c r="E800" s="294"/>
      <c r="F800" s="294"/>
      <c r="G800" s="294"/>
      <c r="H800" s="294"/>
      <c r="I800" s="294"/>
      <c r="J800" s="746"/>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9">AF801</f>
        <v>0</v>
      </c>
      <c r="AG802" s="405">
        <f t="shared" ref="AG802" si="2340">AG801</f>
        <v>0</v>
      </c>
      <c r="AH802" s="405">
        <f t="shared" ref="AH802" si="2341">AH801</f>
        <v>0</v>
      </c>
      <c r="AI802" s="405">
        <f t="shared" ref="AI802" si="2342">AI801</f>
        <v>0</v>
      </c>
      <c r="AJ802" s="405">
        <f t="shared" ref="AJ802" si="2343">AJ801</f>
        <v>0</v>
      </c>
      <c r="AK802" s="405">
        <f t="shared" ref="AK802" si="2344">AK801</f>
        <v>0</v>
      </c>
      <c r="AL802" s="405">
        <f t="shared" ref="AL802" si="2345">AL801</f>
        <v>0</v>
      </c>
      <c r="AM802" s="405">
        <f t="shared" ref="AM802" si="2346">AM801</f>
        <v>0</v>
      </c>
      <c r="AN802" s="405">
        <f t="shared" ref="AN802" si="2347">AN801</f>
        <v>0</v>
      </c>
      <c r="AO802" s="405">
        <f t="shared" ref="AO802" si="2348">AO801</f>
        <v>0</v>
      </c>
      <c r="AP802" s="405">
        <f t="shared" ref="AP802" si="2349">AP801</f>
        <v>0</v>
      </c>
      <c r="AQ802" s="405">
        <f t="shared" ref="AQ802" si="2350">AQ801</f>
        <v>0</v>
      </c>
      <c r="AR802" s="405">
        <f t="shared" ref="AR802" si="2351">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52">AF804</f>
        <v>0</v>
      </c>
      <c r="AG805" s="405">
        <f t="shared" ref="AG805" si="2353">AG804</f>
        <v>0</v>
      </c>
      <c r="AH805" s="405">
        <f t="shared" ref="AH805" si="2354">AH804</f>
        <v>0</v>
      </c>
      <c r="AI805" s="405">
        <f t="shared" ref="AI805" si="2355">AI804</f>
        <v>0</v>
      </c>
      <c r="AJ805" s="405">
        <f t="shared" ref="AJ805" si="2356">AJ804</f>
        <v>0</v>
      </c>
      <c r="AK805" s="405">
        <f t="shared" ref="AK805" si="2357">AK804</f>
        <v>0</v>
      </c>
      <c r="AL805" s="405">
        <f t="shared" ref="AL805" si="2358">AL804</f>
        <v>0</v>
      </c>
      <c r="AM805" s="405">
        <f t="shared" ref="AM805" si="2359">AM804</f>
        <v>0</v>
      </c>
      <c r="AN805" s="405">
        <f t="shared" ref="AN805" si="2360">AN804</f>
        <v>0</v>
      </c>
      <c r="AO805" s="405">
        <f t="shared" ref="AO805" si="2361">AO804</f>
        <v>0</v>
      </c>
      <c r="AP805" s="405">
        <f t="shared" ref="AP805" si="2362">AP804</f>
        <v>0</v>
      </c>
      <c r="AQ805" s="405">
        <f t="shared" ref="AQ805" si="2363">AQ804</f>
        <v>0</v>
      </c>
      <c r="AR805" s="405">
        <f t="shared" ref="AR805" si="2364">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657</v>
      </c>
      <c r="C807" s="286" t="s">
        <v>25</v>
      </c>
      <c r="D807" s="290"/>
      <c r="E807" s="290"/>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65">AF807</f>
        <v>0</v>
      </c>
      <c r="AG808" s="405">
        <f t="shared" ref="AG808" si="2366">AG807</f>
        <v>0</v>
      </c>
      <c r="AH808" s="405">
        <f t="shared" ref="AH808" si="2367">AH807</f>
        <v>0</v>
      </c>
      <c r="AI808" s="405">
        <f t="shared" ref="AI808" si="2368">AI807</f>
        <v>0</v>
      </c>
      <c r="AJ808" s="405">
        <f t="shared" ref="AJ808" si="2369">AJ807</f>
        <v>0</v>
      </c>
      <c r="AK808" s="405">
        <f t="shared" ref="AK808" si="2370">AK807</f>
        <v>0</v>
      </c>
      <c r="AL808" s="405">
        <f t="shared" ref="AL808" si="2371">AL807</f>
        <v>0</v>
      </c>
      <c r="AM808" s="405">
        <f t="shared" ref="AM808" si="2372">AM807</f>
        <v>0</v>
      </c>
      <c r="AN808" s="405">
        <f t="shared" ref="AN808" si="2373">AN807</f>
        <v>0</v>
      </c>
      <c r="AO808" s="405">
        <f t="shared" ref="AO808" si="2374">AO807</f>
        <v>0</v>
      </c>
      <c r="AP808" s="405">
        <f t="shared" ref="AP808" si="2375">AP807</f>
        <v>0</v>
      </c>
      <c r="AQ808" s="405">
        <f t="shared" ref="AQ808" si="2376">AQ807</f>
        <v>0</v>
      </c>
      <c r="AR808" s="405">
        <f t="shared" ref="AR808" si="2377">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78">AF810</f>
        <v>0</v>
      </c>
      <c r="AG811" s="405">
        <f t="shared" ref="AG811" si="2379">AG810</f>
        <v>0</v>
      </c>
      <c r="AH811" s="405">
        <f t="shared" ref="AH811" si="2380">AH810</f>
        <v>0</v>
      </c>
      <c r="AI811" s="405">
        <f t="shared" ref="AI811" si="2381">AI810</f>
        <v>0</v>
      </c>
      <c r="AJ811" s="405">
        <f t="shared" ref="AJ811" si="2382">AJ810</f>
        <v>0</v>
      </c>
      <c r="AK811" s="405">
        <f t="shared" ref="AK811" si="2383">AK810</f>
        <v>0</v>
      </c>
      <c r="AL811" s="405">
        <f t="shared" ref="AL811" si="2384">AL810</f>
        <v>0</v>
      </c>
      <c r="AM811" s="405">
        <f t="shared" ref="AM811" si="2385">AM810</f>
        <v>0</v>
      </c>
      <c r="AN811" s="405">
        <f t="shared" ref="AN811" si="2386">AN810</f>
        <v>0</v>
      </c>
      <c r="AO811" s="405">
        <f t="shared" ref="AO811" si="2387">AO810</f>
        <v>0</v>
      </c>
      <c r="AP811" s="405">
        <f t="shared" ref="AP811" si="2388">AP810</f>
        <v>0</v>
      </c>
      <c r="AQ811" s="405">
        <f t="shared" ref="AQ811" si="2389">AQ810</f>
        <v>0</v>
      </c>
      <c r="AR811" s="405">
        <f t="shared" ref="AR811" si="2390">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91">AF814</f>
        <v>0</v>
      </c>
      <c r="AG815" s="405">
        <f t="shared" ref="AG815" si="2392">AG814</f>
        <v>0</v>
      </c>
      <c r="AH815" s="405">
        <f t="shared" ref="AH815" si="2393">AH814</f>
        <v>0</v>
      </c>
      <c r="AI815" s="405">
        <f t="shared" ref="AI815" si="2394">AI814</f>
        <v>0</v>
      </c>
      <c r="AJ815" s="405">
        <f t="shared" ref="AJ815" si="2395">AJ814</f>
        <v>0</v>
      </c>
      <c r="AK815" s="405">
        <f t="shared" ref="AK815" si="2396">AK814</f>
        <v>0</v>
      </c>
      <c r="AL815" s="405">
        <f t="shared" ref="AL815" si="2397">AL814</f>
        <v>0</v>
      </c>
      <c r="AM815" s="405">
        <f t="shared" ref="AM815" si="2398">AM814</f>
        <v>0</v>
      </c>
      <c r="AN815" s="405">
        <f t="shared" ref="AN815" si="2399">AN814</f>
        <v>0</v>
      </c>
      <c r="AO815" s="405">
        <f t="shared" ref="AO815" si="2400">AO814</f>
        <v>0</v>
      </c>
      <c r="AP815" s="405">
        <f t="shared" ref="AP815" si="2401">AP814</f>
        <v>0</v>
      </c>
      <c r="AQ815" s="405">
        <f t="shared" ref="AQ815" si="2402">AQ814</f>
        <v>0</v>
      </c>
      <c r="AR815" s="405">
        <f t="shared" ref="AR815" si="2403">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404">AF817</f>
        <v>0</v>
      </c>
      <c r="AG818" s="405">
        <f t="shared" ref="AG818" si="2405">AG817</f>
        <v>0</v>
      </c>
      <c r="AH818" s="405">
        <f t="shared" ref="AH818" si="2406">AH817</f>
        <v>0</v>
      </c>
      <c r="AI818" s="405">
        <f t="shared" ref="AI818" si="2407">AI817</f>
        <v>0</v>
      </c>
      <c r="AJ818" s="405">
        <f t="shared" ref="AJ818" si="2408">AJ817</f>
        <v>0</v>
      </c>
      <c r="AK818" s="405">
        <f t="shared" ref="AK818" si="2409">AK817</f>
        <v>0</v>
      </c>
      <c r="AL818" s="405">
        <f t="shared" ref="AL818" si="2410">AL817</f>
        <v>0</v>
      </c>
      <c r="AM818" s="405">
        <f t="shared" ref="AM818" si="2411">AM817</f>
        <v>0</v>
      </c>
      <c r="AN818" s="405">
        <f t="shared" ref="AN818" si="2412">AN817</f>
        <v>0</v>
      </c>
      <c r="AO818" s="405">
        <f t="shared" ref="AO818" si="2413">AO817</f>
        <v>0</v>
      </c>
      <c r="AP818" s="405">
        <f t="shared" ref="AP818" si="2414">AP817</f>
        <v>0</v>
      </c>
      <c r="AQ818" s="405">
        <f t="shared" ref="AQ818" si="2415">AQ817</f>
        <v>0</v>
      </c>
      <c r="AR818" s="405">
        <f t="shared" ref="AR818" si="2416">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D820" s="290"/>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17">AF820</f>
        <v>0</v>
      </c>
      <c r="AG821" s="405">
        <f t="shared" ref="AG821" si="2418">AG820</f>
        <v>0</v>
      </c>
      <c r="AH821" s="405">
        <f t="shared" ref="AH821" si="2419">AH820</f>
        <v>0</v>
      </c>
      <c r="AI821" s="405">
        <f t="shared" ref="AI821" si="2420">AI820</f>
        <v>0</v>
      </c>
      <c r="AJ821" s="405">
        <f t="shared" ref="AJ821" si="2421">AJ820</f>
        <v>0</v>
      </c>
      <c r="AK821" s="405">
        <f t="shared" ref="AK821" si="2422">AK820</f>
        <v>0</v>
      </c>
      <c r="AL821" s="405">
        <f t="shared" ref="AL821" si="2423">AL820</f>
        <v>0</v>
      </c>
      <c r="AM821" s="405">
        <f t="shared" ref="AM821" si="2424">AM820</f>
        <v>0</v>
      </c>
      <c r="AN821" s="405">
        <f t="shared" ref="AN821" si="2425">AN820</f>
        <v>0</v>
      </c>
      <c r="AO821" s="405">
        <f t="shared" ref="AO821" si="2426">AO820</f>
        <v>0</v>
      </c>
      <c r="AP821" s="405">
        <f t="shared" ref="AP821" si="2427">AP820</f>
        <v>0</v>
      </c>
      <c r="AQ821" s="405">
        <f t="shared" ref="AQ821" si="2428">AQ820</f>
        <v>0</v>
      </c>
      <c r="AR821" s="405">
        <f t="shared" ref="AR821" si="2429">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30">AF823</f>
        <v>0</v>
      </c>
      <c r="AG824" s="405">
        <f t="shared" ref="AG824" si="2431">AG823</f>
        <v>0</v>
      </c>
      <c r="AH824" s="405">
        <f t="shared" ref="AH824" si="2432">AH823</f>
        <v>0</v>
      </c>
      <c r="AI824" s="405">
        <f t="shared" ref="AI824" si="2433">AI823</f>
        <v>0</v>
      </c>
      <c r="AJ824" s="405">
        <f t="shared" ref="AJ824" si="2434">AJ823</f>
        <v>0</v>
      </c>
      <c r="AK824" s="405">
        <f t="shared" ref="AK824" si="2435">AK823</f>
        <v>0</v>
      </c>
      <c r="AL824" s="405">
        <f t="shared" ref="AL824" si="2436">AL823</f>
        <v>0</v>
      </c>
      <c r="AM824" s="405">
        <f t="shared" ref="AM824" si="2437">AM823</f>
        <v>0</v>
      </c>
      <c r="AN824" s="405">
        <f t="shared" ref="AN824" si="2438">AN823</f>
        <v>0</v>
      </c>
      <c r="AO824" s="405">
        <f t="shared" ref="AO824" si="2439">AO823</f>
        <v>0</v>
      </c>
      <c r="AP824" s="405">
        <f t="shared" ref="AP824" si="2440">AP823</f>
        <v>0</v>
      </c>
      <c r="AQ824" s="405">
        <f t="shared" ref="AQ824" si="2441">AQ823</f>
        <v>0</v>
      </c>
      <c r="AR824" s="405">
        <f t="shared" ref="AR824" si="2442">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43">AF826</f>
        <v>0</v>
      </c>
      <c r="AG827" s="405">
        <f t="shared" ref="AG827" si="2444">AG826</f>
        <v>0</v>
      </c>
      <c r="AH827" s="405">
        <f t="shared" ref="AH827" si="2445">AH826</f>
        <v>0</v>
      </c>
      <c r="AI827" s="405">
        <f t="shared" ref="AI827" si="2446">AI826</f>
        <v>0</v>
      </c>
      <c r="AJ827" s="405">
        <f t="shared" ref="AJ827" si="2447">AJ826</f>
        <v>0</v>
      </c>
      <c r="AK827" s="405">
        <f t="shared" ref="AK827" si="2448">AK826</f>
        <v>0</v>
      </c>
      <c r="AL827" s="405">
        <f t="shared" ref="AL827" si="2449">AL826</f>
        <v>0</v>
      </c>
      <c r="AM827" s="405">
        <f t="shared" ref="AM827" si="2450">AM826</f>
        <v>0</v>
      </c>
      <c r="AN827" s="405">
        <f t="shared" ref="AN827" si="2451">AN826</f>
        <v>0</v>
      </c>
      <c r="AO827" s="405">
        <f t="shared" ref="AO827" si="2452">AO826</f>
        <v>0</v>
      </c>
      <c r="AP827" s="405">
        <f t="shared" ref="AP827" si="2453">AP826</f>
        <v>0</v>
      </c>
      <c r="AQ827" s="405">
        <f t="shared" ref="AQ827" si="2454">AQ826</f>
        <v>0</v>
      </c>
      <c r="AR827" s="405">
        <f t="shared" ref="AR827" si="2455">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56">AF830</f>
        <v>0</v>
      </c>
      <c r="AG831" s="405">
        <f t="shared" ref="AG831" si="2457">AG830</f>
        <v>0</v>
      </c>
      <c r="AH831" s="405">
        <f t="shared" ref="AH831" si="2458">AH830</f>
        <v>0</v>
      </c>
      <c r="AI831" s="405">
        <f t="shared" ref="AI831" si="2459">AI830</f>
        <v>0</v>
      </c>
      <c r="AJ831" s="405">
        <f t="shared" ref="AJ831" si="2460">AJ830</f>
        <v>0</v>
      </c>
      <c r="AK831" s="405">
        <f t="shared" ref="AK831" si="2461">AK830</f>
        <v>0</v>
      </c>
      <c r="AL831" s="405">
        <f t="shared" ref="AL831" si="2462">AL830</f>
        <v>0</v>
      </c>
      <c r="AM831" s="405">
        <f t="shared" ref="AM831" si="2463">AM830</f>
        <v>0</v>
      </c>
      <c r="AN831" s="405">
        <f t="shared" ref="AN831" si="2464">AN830</f>
        <v>0</v>
      </c>
      <c r="AO831" s="405">
        <f t="shared" ref="AO831" si="2465">AO830</f>
        <v>0</v>
      </c>
      <c r="AP831" s="405">
        <f t="shared" ref="AP831" si="2466">AP830</f>
        <v>0</v>
      </c>
      <c r="AQ831" s="405">
        <f t="shared" ref="AQ831" si="2467">AQ830</f>
        <v>0</v>
      </c>
      <c r="AR831" s="405">
        <f t="shared" ref="AR831" si="2468">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9">AF833</f>
        <v>0</v>
      </c>
      <c r="AG834" s="405">
        <f t="shared" ref="AG834" si="2470">AG833</f>
        <v>0</v>
      </c>
      <c r="AH834" s="405">
        <f t="shared" ref="AH834" si="2471">AH833</f>
        <v>0</v>
      </c>
      <c r="AI834" s="405">
        <f t="shared" ref="AI834" si="2472">AI833</f>
        <v>0</v>
      </c>
      <c r="AJ834" s="405">
        <f t="shared" ref="AJ834" si="2473">AJ833</f>
        <v>0</v>
      </c>
      <c r="AK834" s="405">
        <f t="shared" ref="AK834" si="2474">AK833</f>
        <v>0</v>
      </c>
      <c r="AL834" s="405">
        <f t="shared" ref="AL834" si="2475">AL833</f>
        <v>0</v>
      </c>
      <c r="AM834" s="405">
        <f t="shared" ref="AM834" si="2476">AM833</f>
        <v>0</v>
      </c>
      <c r="AN834" s="405">
        <f t="shared" ref="AN834" si="2477">AN833</f>
        <v>0</v>
      </c>
      <c r="AO834" s="405">
        <f t="shared" ref="AO834" si="2478">AO833</f>
        <v>0</v>
      </c>
      <c r="AP834" s="405">
        <f t="shared" ref="AP834" si="2479">AP833</f>
        <v>0</v>
      </c>
      <c r="AQ834" s="405">
        <f t="shared" ref="AQ834" si="2480">AQ833</f>
        <v>0</v>
      </c>
      <c r="AR834" s="405">
        <f t="shared" ref="AR834" si="2481">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82">AF836</f>
        <v>0</v>
      </c>
      <c r="AG837" s="405">
        <f t="shared" ref="AG837" si="2483">AG836</f>
        <v>0</v>
      </c>
      <c r="AH837" s="405">
        <f t="shared" ref="AH837" si="2484">AH836</f>
        <v>0</v>
      </c>
      <c r="AI837" s="405">
        <f t="shared" ref="AI837" si="2485">AI836</f>
        <v>0</v>
      </c>
      <c r="AJ837" s="405">
        <f t="shared" ref="AJ837" si="2486">AJ836</f>
        <v>0</v>
      </c>
      <c r="AK837" s="405">
        <f t="shared" ref="AK837" si="2487">AK836</f>
        <v>0</v>
      </c>
      <c r="AL837" s="405">
        <f t="shared" ref="AL837" si="2488">AL836</f>
        <v>0</v>
      </c>
      <c r="AM837" s="405">
        <f t="shared" ref="AM837" si="2489">AM836</f>
        <v>0</v>
      </c>
      <c r="AN837" s="405">
        <f t="shared" ref="AN837" si="2490">AN836</f>
        <v>0</v>
      </c>
      <c r="AO837" s="405">
        <f t="shared" ref="AO837" si="2491">AO836</f>
        <v>0</v>
      </c>
      <c r="AP837" s="405">
        <f t="shared" ref="AP837" si="2492">AP836</f>
        <v>0</v>
      </c>
      <c r="AQ837" s="405">
        <f t="shared" ref="AQ837" si="2493">AQ836</f>
        <v>0</v>
      </c>
      <c r="AR837" s="405">
        <f t="shared" ref="AR837" si="2494">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95">AF840</f>
        <v>0</v>
      </c>
      <c r="AG841" s="405">
        <f t="shared" ref="AG841" si="2496">AG840</f>
        <v>0</v>
      </c>
      <c r="AH841" s="405">
        <f t="shared" ref="AH841" si="2497">AH840</f>
        <v>0</v>
      </c>
      <c r="AI841" s="405">
        <f t="shared" ref="AI841" si="2498">AI840</f>
        <v>0</v>
      </c>
      <c r="AJ841" s="405">
        <f t="shared" ref="AJ841" si="2499">AJ840</f>
        <v>0</v>
      </c>
      <c r="AK841" s="405">
        <f t="shared" ref="AK841" si="2500">AK840</f>
        <v>0</v>
      </c>
      <c r="AL841" s="405">
        <f t="shared" ref="AL841" si="2501">AL840</f>
        <v>0</v>
      </c>
      <c r="AM841" s="405">
        <f t="shared" ref="AM841" si="2502">AM840</f>
        <v>0</v>
      </c>
      <c r="AN841" s="405">
        <f t="shared" ref="AN841" si="2503">AN840</f>
        <v>0</v>
      </c>
      <c r="AO841" s="405">
        <f t="shared" ref="AO841" si="2504">AO840</f>
        <v>0</v>
      </c>
      <c r="AP841" s="405">
        <f t="shared" ref="AP841" si="2505">AP840</f>
        <v>0</v>
      </c>
      <c r="AQ841" s="405">
        <f t="shared" ref="AQ841" si="2506">AQ840</f>
        <v>0</v>
      </c>
      <c r="AR841" s="405">
        <f t="shared" ref="AR841" si="2507">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508">AF844</f>
        <v>0</v>
      </c>
      <c r="AG845" s="405">
        <f t="shared" si="2508"/>
        <v>0</v>
      </c>
      <c r="AH845" s="405">
        <f t="shared" si="2508"/>
        <v>0</v>
      </c>
      <c r="AI845" s="405">
        <f t="shared" si="2508"/>
        <v>0</v>
      </c>
      <c r="AJ845" s="405">
        <f t="shared" si="2508"/>
        <v>0</v>
      </c>
      <c r="AK845" s="405">
        <f t="shared" si="2508"/>
        <v>0</v>
      </c>
      <c r="AL845" s="405">
        <f t="shared" si="2508"/>
        <v>0</v>
      </c>
      <c r="AM845" s="405">
        <f t="shared" si="2508"/>
        <v>0</v>
      </c>
      <c r="AN845" s="405">
        <f t="shared" si="2508"/>
        <v>0</v>
      </c>
      <c r="AO845" s="405">
        <f t="shared" si="2508"/>
        <v>0</v>
      </c>
      <c r="AP845" s="405">
        <f t="shared" si="2508"/>
        <v>0</v>
      </c>
      <c r="AQ845" s="405">
        <f t="shared" si="2508"/>
        <v>0</v>
      </c>
      <c r="AR845" s="405">
        <f t="shared" si="2508"/>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9">AF847</f>
        <v>0</v>
      </c>
      <c r="AG848" s="405">
        <f t="shared" si="2509"/>
        <v>0</v>
      </c>
      <c r="AH848" s="405">
        <f t="shared" si="2509"/>
        <v>0</v>
      </c>
      <c r="AI848" s="405">
        <f t="shared" si="2509"/>
        <v>0</v>
      </c>
      <c r="AJ848" s="405">
        <f t="shared" si="2509"/>
        <v>0</v>
      </c>
      <c r="AK848" s="405">
        <f t="shared" si="2509"/>
        <v>0</v>
      </c>
      <c r="AL848" s="405">
        <f t="shared" si="2509"/>
        <v>0</v>
      </c>
      <c r="AM848" s="405">
        <f t="shared" si="2509"/>
        <v>0</v>
      </c>
      <c r="AN848" s="405">
        <f t="shared" si="2509"/>
        <v>0</v>
      </c>
      <c r="AO848" s="405">
        <f t="shared" si="2509"/>
        <v>0</v>
      </c>
      <c r="AP848" s="405">
        <f t="shared" si="2509"/>
        <v>0</v>
      </c>
      <c r="AQ848" s="405">
        <f t="shared" si="2509"/>
        <v>0</v>
      </c>
      <c r="AR848" s="405">
        <f t="shared" si="2509"/>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10">AF851</f>
        <v>0</v>
      </c>
      <c r="AG852" s="405">
        <f t="shared" si="2510"/>
        <v>0</v>
      </c>
      <c r="AH852" s="405">
        <f t="shared" si="2510"/>
        <v>0</v>
      </c>
      <c r="AI852" s="405">
        <f t="shared" si="2510"/>
        <v>0</v>
      </c>
      <c r="AJ852" s="405">
        <f t="shared" si="2510"/>
        <v>0</v>
      </c>
      <c r="AK852" s="405">
        <f t="shared" si="2510"/>
        <v>0</v>
      </c>
      <c r="AL852" s="405">
        <f t="shared" si="2510"/>
        <v>0</v>
      </c>
      <c r="AM852" s="405">
        <f t="shared" si="2510"/>
        <v>0</v>
      </c>
      <c r="AN852" s="405">
        <f t="shared" si="2510"/>
        <v>0</v>
      </c>
      <c r="AO852" s="405">
        <f t="shared" si="2510"/>
        <v>0</v>
      </c>
      <c r="AP852" s="405">
        <f t="shared" si="2510"/>
        <v>0</v>
      </c>
      <c r="AQ852" s="405">
        <f t="shared" si="2510"/>
        <v>0</v>
      </c>
      <c r="AR852" s="405">
        <f t="shared" si="2510"/>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11">AF854</f>
        <v>0</v>
      </c>
      <c r="AG855" s="405">
        <f t="shared" si="2511"/>
        <v>0</v>
      </c>
      <c r="AH855" s="405">
        <f t="shared" si="2511"/>
        <v>0</v>
      </c>
      <c r="AI855" s="405">
        <f t="shared" si="2511"/>
        <v>0</v>
      </c>
      <c r="AJ855" s="405">
        <f t="shared" si="2511"/>
        <v>0</v>
      </c>
      <c r="AK855" s="405">
        <f t="shared" si="2511"/>
        <v>0</v>
      </c>
      <c r="AL855" s="405">
        <f t="shared" si="2511"/>
        <v>0</v>
      </c>
      <c r="AM855" s="405">
        <f t="shared" si="2511"/>
        <v>0</v>
      </c>
      <c r="AN855" s="405">
        <f t="shared" si="2511"/>
        <v>0</v>
      </c>
      <c r="AO855" s="405">
        <f t="shared" si="2511"/>
        <v>0</v>
      </c>
      <c r="AP855" s="405">
        <f t="shared" si="2511"/>
        <v>0</v>
      </c>
      <c r="AQ855" s="405">
        <f t="shared" si="2511"/>
        <v>0</v>
      </c>
      <c r="AR855" s="405">
        <f t="shared" si="2511"/>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12">AF857</f>
        <v>0</v>
      </c>
      <c r="AG858" s="405">
        <f t="shared" si="2512"/>
        <v>0</v>
      </c>
      <c r="AH858" s="405">
        <f t="shared" si="2512"/>
        <v>0</v>
      </c>
      <c r="AI858" s="405">
        <f t="shared" si="2512"/>
        <v>0</v>
      </c>
      <c r="AJ858" s="405">
        <f t="shared" si="2512"/>
        <v>0</v>
      </c>
      <c r="AK858" s="405">
        <f t="shared" si="2512"/>
        <v>0</v>
      </c>
      <c r="AL858" s="405">
        <f t="shared" si="2512"/>
        <v>0</v>
      </c>
      <c r="AM858" s="405">
        <f t="shared" si="2512"/>
        <v>0</v>
      </c>
      <c r="AN858" s="405">
        <f t="shared" si="2512"/>
        <v>0</v>
      </c>
      <c r="AO858" s="405">
        <f t="shared" si="2512"/>
        <v>0</v>
      </c>
      <c r="AP858" s="405">
        <f t="shared" si="2512"/>
        <v>0</v>
      </c>
      <c r="AQ858" s="405">
        <f t="shared" si="2512"/>
        <v>0</v>
      </c>
      <c r="AR858" s="405">
        <f t="shared" si="2512"/>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13">AF860</f>
        <v>0</v>
      </c>
      <c r="AG861" s="405">
        <f t="shared" si="2513"/>
        <v>0</v>
      </c>
      <c r="AH861" s="405">
        <f t="shared" si="2513"/>
        <v>0</v>
      </c>
      <c r="AI861" s="405">
        <f t="shared" si="2513"/>
        <v>0</v>
      </c>
      <c r="AJ861" s="405">
        <f t="shared" si="2513"/>
        <v>0</v>
      </c>
      <c r="AK861" s="405">
        <f t="shared" si="2513"/>
        <v>0</v>
      </c>
      <c r="AL861" s="405">
        <f t="shared" si="2513"/>
        <v>0</v>
      </c>
      <c r="AM861" s="405">
        <f t="shared" si="2513"/>
        <v>0</v>
      </c>
      <c r="AN861" s="405">
        <f t="shared" si="2513"/>
        <v>0</v>
      </c>
      <c r="AO861" s="405">
        <f t="shared" si="2513"/>
        <v>0</v>
      </c>
      <c r="AP861" s="405">
        <f t="shared" si="2513"/>
        <v>0</v>
      </c>
      <c r="AQ861" s="405">
        <f t="shared" si="2513"/>
        <v>0</v>
      </c>
      <c r="AR861" s="405">
        <f t="shared" si="2513"/>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14">AF865</f>
        <v>0</v>
      </c>
      <c r="AG866" s="405">
        <f t="shared" ref="AG866" si="2515">AG865</f>
        <v>0</v>
      </c>
      <c r="AH866" s="405">
        <f t="shared" ref="AH866" si="2516">AH865</f>
        <v>0</v>
      </c>
      <c r="AI866" s="405">
        <f t="shared" ref="AI866" si="2517">AI865</f>
        <v>0</v>
      </c>
      <c r="AJ866" s="405">
        <f t="shared" ref="AJ866" si="2518">AJ865</f>
        <v>0</v>
      </c>
      <c r="AK866" s="405">
        <f t="shared" ref="AK866" si="2519">AK865</f>
        <v>0</v>
      </c>
      <c r="AL866" s="405">
        <f t="shared" ref="AL866" si="2520">AL865</f>
        <v>0</v>
      </c>
      <c r="AM866" s="405">
        <f t="shared" ref="AM866" si="2521">AM865</f>
        <v>0</v>
      </c>
      <c r="AN866" s="405">
        <f t="shared" ref="AN866" si="2522">AN865</f>
        <v>0</v>
      </c>
      <c r="AO866" s="405">
        <f t="shared" ref="AO866" si="2523">AO865</f>
        <v>0</v>
      </c>
      <c r="AP866" s="405">
        <f t="shared" ref="AP866" si="2524">AP865</f>
        <v>0</v>
      </c>
      <c r="AQ866" s="405">
        <f t="shared" ref="AQ866" si="2525">AQ865</f>
        <v>0</v>
      </c>
      <c r="AR866" s="405">
        <f t="shared" ref="AR866" si="2526">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27">AF868</f>
        <v>0</v>
      </c>
      <c r="AG869" s="405">
        <f t="shared" ref="AG869" si="2528">AG868</f>
        <v>0</v>
      </c>
      <c r="AH869" s="405">
        <f t="shared" ref="AH869" si="2529">AH868</f>
        <v>0</v>
      </c>
      <c r="AI869" s="405">
        <f t="shared" ref="AI869" si="2530">AI868</f>
        <v>0</v>
      </c>
      <c r="AJ869" s="405">
        <f t="shared" ref="AJ869" si="2531">AJ868</f>
        <v>0</v>
      </c>
      <c r="AK869" s="405">
        <f t="shared" ref="AK869" si="2532">AK868</f>
        <v>0</v>
      </c>
      <c r="AL869" s="405">
        <f t="shared" ref="AL869" si="2533">AL868</f>
        <v>0</v>
      </c>
      <c r="AM869" s="405">
        <f t="shared" ref="AM869" si="2534">AM868</f>
        <v>0</v>
      </c>
      <c r="AN869" s="405">
        <f t="shared" ref="AN869" si="2535">AN868</f>
        <v>0</v>
      </c>
      <c r="AO869" s="405">
        <f t="shared" ref="AO869" si="2536">AO868</f>
        <v>0</v>
      </c>
      <c r="AP869" s="405">
        <f t="shared" ref="AP869" si="2537">AP868</f>
        <v>0</v>
      </c>
      <c r="AQ869" s="405">
        <f t="shared" ref="AQ869" si="2538">AQ868</f>
        <v>0</v>
      </c>
      <c r="AR869" s="405">
        <f t="shared" ref="AR869" si="2539">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40">AF871</f>
        <v>0</v>
      </c>
      <c r="AG872" s="405">
        <f t="shared" ref="AG872" si="2541">AG871</f>
        <v>0</v>
      </c>
      <c r="AH872" s="405">
        <f t="shared" ref="AH872" si="2542">AH871</f>
        <v>0</v>
      </c>
      <c r="AI872" s="405">
        <f t="shared" ref="AI872" si="2543">AI871</f>
        <v>0</v>
      </c>
      <c r="AJ872" s="405">
        <f t="shared" ref="AJ872" si="2544">AJ871</f>
        <v>0</v>
      </c>
      <c r="AK872" s="405">
        <f t="shared" ref="AK872" si="2545">AK871</f>
        <v>0</v>
      </c>
      <c r="AL872" s="405">
        <f t="shared" ref="AL872" si="2546">AL871</f>
        <v>0</v>
      </c>
      <c r="AM872" s="405">
        <f t="shared" ref="AM872" si="2547">AM871</f>
        <v>0</v>
      </c>
      <c r="AN872" s="405">
        <f t="shared" ref="AN872" si="2548">AN871</f>
        <v>0</v>
      </c>
      <c r="AO872" s="405">
        <f t="shared" ref="AO872" si="2549">AO871</f>
        <v>0</v>
      </c>
      <c r="AP872" s="405">
        <f t="shared" ref="AP872" si="2550">AP871</f>
        <v>0</v>
      </c>
      <c r="AQ872" s="405">
        <f t="shared" ref="AQ872" si="2551">AQ871</f>
        <v>0</v>
      </c>
      <c r="AR872" s="405">
        <f t="shared" ref="AR872" si="2552">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53">AF874</f>
        <v>0</v>
      </c>
      <c r="AG875" s="405">
        <f t="shared" ref="AG875" si="2554">AG874</f>
        <v>0</v>
      </c>
      <c r="AH875" s="405">
        <f t="shared" ref="AH875" si="2555">AH874</f>
        <v>0</v>
      </c>
      <c r="AI875" s="405">
        <f t="shared" ref="AI875" si="2556">AI874</f>
        <v>0</v>
      </c>
      <c r="AJ875" s="405">
        <f t="shared" ref="AJ875" si="2557">AJ874</f>
        <v>0</v>
      </c>
      <c r="AK875" s="405">
        <f t="shared" ref="AK875" si="2558">AK874</f>
        <v>0</v>
      </c>
      <c r="AL875" s="405">
        <f t="shared" ref="AL875" si="2559">AL874</f>
        <v>0</v>
      </c>
      <c r="AM875" s="405">
        <f t="shared" ref="AM875" si="2560">AM874</f>
        <v>0</v>
      </c>
      <c r="AN875" s="405">
        <f t="shared" ref="AN875" si="2561">AN874</f>
        <v>0</v>
      </c>
      <c r="AO875" s="405">
        <f t="shared" ref="AO875" si="2562">AO874</f>
        <v>0</v>
      </c>
      <c r="AP875" s="405">
        <f t="shared" ref="AP875" si="2563">AP874</f>
        <v>0</v>
      </c>
      <c r="AQ875" s="405">
        <f t="shared" ref="AQ875" si="2564">AQ874</f>
        <v>0</v>
      </c>
      <c r="AR875" s="405">
        <f t="shared" ref="AR875" si="2565">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66">AF878</f>
        <v>0</v>
      </c>
      <c r="AG879" s="405">
        <f t="shared" ref="AG879" si="2567">AG878</f>
        <v>0</v>
      </c>
      <c r="AH879" s="405">
        <f t="shared" ref="AH879" si="2568">AH878</f>
        <v>0</v>
      </c>
      <c r="AI879" s="405">
        <f t="shared" ref="AI879" si="2569">AI878</f>
        <v>0</v>
      </c>
      <c r="AJ879" s="405">
        <f t="shared" ref="AJ879" si="2570">AJ878</f>
        <v>0</v>
      </c>
      <c r="AK879" s="405">
        <f t="shared" ref="AK879" si="2571">AK878</f>
        <v>0</v>
      </c>
      <c r="AL879" s="405">
        <f t="shared" ref="AL879" si="2572">AL878</f>
        <v>0</v>
      </c>
      <c r="AM879" s="405">
        <f t="shared" ref="AM879" si="2573">AM878</f>
        <v>0</v>
      </c>
      <c r="AN879" s="405">
        <f t="shared" ref="AN879" si="2574">AN878</f>
        <v>0</v>
      </c>
      <c r="AO879" s="405">
        <f t="shared" ref="AO879" si="2575">AO878</f>
        <v>0</v>
      </c>
      <c r="AP879" s="405">
        <f t="shared" ref="AP879" si="2576">AP878</f>
        <v>0</v>
      </c>
      <c r="AQ879" s="405">
        <f t="shared" ref="AQ879" si="2577">AQ878</f>
        <v>0</v>
      </c>
      <c r="AR879" s="405">
        <f t="shared" ref="AR879" si="2578">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v>1110672</v>
      </c>
      <c r="E881" s="290">
        <f>+'7.  Persistence Report'!AZ85</f>
        <v>1152797.1256935503</v>
      </c>
      <c r="F881" s="290">
        <f>+'7.  Persistence Report'!BA85</f>
        <v>1110672</v>
      </c>
      <c r="G881" s="290">
        <f>+'7.  Persistence Report'!BB85</f>
        <v>1110672</v>
      </c>
      <c r="H881" s="290">
        <f>+'7.  Persistence Report'!BC85</f>
        <v>1110672</v>
      </c>
      <c r="I881" s="290">
        <f>+'7.  Persistence Report'!BD85</f>
        <v>888756.18474980362</v>
      </c>
      <c r="J881" s="290">
        <f>+'7.  Persistence Report'!BE85</f>
        <v>1110672</v>
      </c>
      <c r="K881" s="290">
        <f>+'7.  Persistence Report'!BF85</f>
        <v>1110672</v>
      </c>
      <c r="L881" s="290">
        <f>+'7.  Persistence Report'!BG85</f>
        <v>1107676.7671218067</v>
      </c>
      <c r="M881" s="290">
        <f>+'7.  Persistence Report'!BH85</f>
        <v>1110672</v>
      </c>
      <c r="N881" s="290">
        <f>+'7.  Persistence Report'!BI85</f>
        <v>938173.06505203596</v>
      </c>
      <c r="O881" s="290">
        <f>+'7.  Persistence Report'!BJ85</f>
        <v>963104.05816601019</v>
      </c>
      <c r="P881" s="290">
        <f>+'7.  Persistence Report'!BK85</f>
        <v>108229.20124869926</v>
      </c>
      <c r="Q881" s="290">
        <v>12</v>
      </c>
      <c r="R881" s="290">
        <f>+(R691/D691)*$D$881</f>
        <v>163.61188357358327</v>
      </c>
      <c r="S881" s="290">
        <f>+'7.  Persistence Report'!U85</f>
        <v>164.40860585675716</v>
      </c>
      <c r="T881" s="290">
        <f>+'7.  Persistence Report'!V85</f>
        <v>164.40860585675716</v>
      </c>
      <c r="U881" s="290">
        <f>+'7.  Persistence Report'!W85</f>
        <v>164.40860585675716</v>
      </c>
      <c r="V881" s="290">
        <f>+'7.  Persistence Report'!X85</f>
        <v>164.40860585675716</v>
      </c>
      <c r="W881" s="290">
        <f>+'7.  Persistence Report'!Y85</f>
        <v>191.25388209854825</v>
      </c>
      <c r="X881" s="290">
        <f>+'7.  Persistence Report'!Z85</f>
        <v>191.25388209854825</v>
      </c>
      <c r="Y881" s="290">
        <f>+'7.  Persistence Report'!AA85</f>
        <v>191.25388209854825</v>
      </c>
      <c r="Z881" s="290">
        <f>+'7.  Persistence Report'!AB85</f>
        <v>192.28960740257892</v>
      </c>
      <c r="AA881" s="290">
        <f>+'7.  Persistence Report'!AC85</f>
        <v>192.28960740257892</v>
      </c>
      <c r="AB881" s="290">
        <f>+'7.  Persistence Report'!AD85</f>
        <v>212.20607776173014</v>
      </c>
      <c r="AC881" s="290">
        <f>+'7.  Persistence Report'!AE85</f>
        <v>161.56918362676947</v>
      </c>
      <c r="AD881" s="290">
        <f>+'7.  Persistence Report'!AF85</f>
        <v>162</v>
      </c>
      <c r="AE881" s="420"/>
      <c r="AF881" s="404">
        <v>0.24</v>
      </c>
      <c r="AG881" s="404">
        <v>0.54</v>
      </c>
      <c r="AH881" s="404">
        <v>0.22</v>
      </c>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v>
      </c>
      <c r="AF882" s="405">
        <f t="shared" ref="AF882" si="2579">AF881</f>
        <v>0.24</v>
      </c>
      <c r="AG882" s="405">
        <f t="shared" ref="AG882" si="2580">AG881</f>
        <v>0.54</v>
      </c>
      <c r="AH882" s="405">
        <f t="shared" ref="AH882" si="2581">AH881</f>
        <v>0.22</v>
      </c>
      <c r="AI882" s="405">
        <f t="shared" ref="AI882" si="2582">AI881</f>
        <v>0</v>
      </c>
      <c r="AJ882" s="405">
        <f t="shared" ref="AJ882" si="2583">AJ881</f>
        <v>0</v>
      </c>
      <c r="AK882" s="405">
        <f t="shared" ref="AK882" si="2584">AK881</f>
        <v>0</v>
      </c>
      <c r="AL882" s="405">
        <f t="shared" ref="AL882" si="2585">AL881</f>
        <v>0</v>
      </c>
      <c r="AM882" s="405">
        <f t="shared" ref="AM882" si="2586">AM881</f>
        <v>0</v>
      </c>
      <c r="AN882" s="405">
        <f t="shared" ref="AN882" si="2587">AN881</f>
        <v>0</v>
      </c>
      <c r="AO882" s="405">
        <f t="shared" ref="AO882" si="2588">AO881</f>
        <v>0</v>
      </c>
      <c r="AP882" s="405">
        <f t="shared" ref="AP882" si="2589">AP881</f>
        <v>0</v>
      </c>
      <c r="AQ882" s="405">
        <f t="shared" ref="AQ882" si="2590">AQ881</f>
        <v>0</v>
      </c>
      <c r="AR882" s="405">
        <f t="shared" ref="AR882" si="2591">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v>180890</v>
      </c>
      <c r="E884" s="290">
        <f>+'7.  Persistence Report'!AZ86</f>
        <v>180890</v>
      </c>
      <c r="F884" s="290">
        <f>+'7.  Persistence Report'!BA86</f>
        <v>180890</v>
      </c>
      <c r="G884" s="290">
        <f>+'7.  Persistence Report'!BB86</f>
        <v>149379.67460145301</v>
      </c>
      <c r="H884" s="290">
        <f>+'7.  Persistence Report'!BC86</f>
        <v>173578.01637215869</v>
      </c>
      <c r="I884" s="290">
        <f>+'7.  Persistence Report'!BD86</f>
        <v>169827.31987353959</v>
      </c>
      <c r="J884" s="290">
        <f>+'7.  Persistence Report'!BE86</f>
        <v>136469.99383390255</v>
      </c>
      <c r="K884" s="290">
        <f>+'7.  Persistence Report'!BF86</f>
        <v>164479.36791385911</v>
      </c>
      <c r="L884" s="290">
        <f>+'7.  Persistence Report'!BG86</f>
        <v>166826.84880727172</v>
      </c>
      <c r="M884" s="290">
        <f>+'7.  Persistence Report'!BH86</f>
        <v>148967.27058432432</v>
      </c>
      <c r="N884" s="290">
        <f>+'7.  Persistence Report'!BI86</f>
        <v>144941.84646788993</v>
      </c>
      <c r="O884" s="290">
        <f>+'7.  Persistence Report'!BJ86</f>
        <v>143953.3425121796</v>
      </c>
      <c r="P884" s="290">
        <f>+'7.  Persistence Report'!BK86</f>
        <v>177757.81265961198</v>
      </c>
      <c r="Q884" s="290">
        <v>12</v>
      </c>
      <c r="R884" s="290"/>
      <c r="S884" s="290"/>
      <c r="T884" s="290"/>
      <c r="U884" s="290"/>
      <c r="V884" s="290"/>
      <c r="W884" s="290"/>
      <c r="X884" s="290"/>
      <c r="Y884" s="290"/>
      <c r="Z884" s="290"/>
      <c r="AA884" s="290"/>
      <c r="AB884" s="290"/>
      <c r="AC884" s="290"/>
      <c r="AD884" s="290"/>
      <c r="AE884" s="420"/>
      <c r="AF884" s="409">
        <v>0.93</v>
      </c>
      <c r="AG884" s="409">
        <v>7.0000000000000007E-2</v>
      </c>
      <c r="AH884" s="409"/>
      <c r="AI884" s="409"/>
      <c r="AJ884" s="409"/>
      <c r="AK884" s="409"/>
      <c r="AL884" s="409"/>
      <c r="AM884" s="409"/>
      <c r="AN884" s="409"/>
      <c r="AO884" s="409"/>
      <c r="AP884" s="409"/>
      <c r="AQ884" s="409"/>
      <c r="AR884" s="409"/>
      <c r="AS884" s="291">
        <f>SUM(AE884:AR884)</f>
        <v>1</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92">AF884</f>
        <v>0.93</v>
      </c>
      <c r="AG885" s="405">
        <f t="shared" ref="AG885" si="2593">AG884</f>
        <v>7.0000000000000007E-2</v>
      </c>
      <c r="AH885" s="405">
        <f t="shared" ref="AH885" si="2594">AH884</f>
        <v>0</v>
      </c>
      <c r="AI885" s="405">
        <f t="shared" ref="AI885" si="2595">AI884</f>
        <v>0</v>
      </c>
      <c r="AJ885" s="405">
        <f t="shared" ref="AJ885" si="2596">AJ884</f>
        <v>0</v>
      </c>
      <c r="AK885" s="405">
        <f t="shared" ref="AK885" si="2597">AK884</f>
        <v>0</v>
      </c>
      <c r="AL885" s="405">
        <f t="shared" ref="AL885" si="2598">AL884</f>
        <v>0</v>
      </c>
      <c r="AM885" s="405">
        <f t="shared" ref="AM885" si="2599">AM884</f>
        <v>0</v>
      </c>
      <c r="AN885" s="405">
        <f t="shared" ref="AN885" si="2600">AN884</f>
        <v>0</v>
      </c>
      <c r="AO885" s="405">
        <f t="shared" ref="AO885" si="2601">AO884</f>
        <v>0</v>
      </c>
      <c r="AP885" s="405">
        <f t="shared" ref="AP885" si="2602">AP884</f>
        <v>0</v>
      </c>
      <c r="AQ885" s="405">
        <f t="shared" ref="AQ885" si="2603">AQ884</f>
        <v>0</v>
      </c>
      <c r="AR885" s="405">
        <f t="shared" ref="AR885" si="2604">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605">AF887</f>
        <v>0</v>
      </c>
      <c r="AG888" s="405">
        <f t="shared" ref="AG888" si="2606">AG887</f>
        <v>0</v>
      </c>
      <c r="AH888" s="405">
        <f t="shared" ref="AH888" si="2607">AH887</f>
        <v>0</v>
      </c>
      <c r="AI888" s="405">
        <f t="shared" ref="AI888" si="2608">AI887</f>
        <v>0</v>
      </c>
      <c r="AJ888" s="405">
        <f t="shared" ref="AJ888" si="2609">AJ887</f>
        <v>0</v>
      </c>
      <c r="AK888" s="405">
        <f t="shared" ref="AK888" si="2610">AK887</f>
        <v>0</v>
      </c>
      <c r="AL888" s="405">
        <f t="shared" ref="AL888" si="2611">AL887</f>
        <v>0</v>
      </c>
      <c r="AM888" s="405">
        <f t="shared" ref="AM888" si="2612">AM887</f>
        <v>0</v>
      </c>
      <c r="AN888" s="405">
        <f t="shared" ref="AN888" si="2613">AN887</f>
        <v>0</v>
      </c>
      <c r="AO888" s="405">
        <f t="shared" ref="AO888" si="2614">AO887</f>
        <v>0</v>
      </c>
      <c r="AP888" s="405">
        <f t="shared" ref="AP888" si="2615">AP887</f>
        <v>0</v>
      </c>
      <c r="AQ888" s="405">
        <f t="shared" ref="AQ888" si="2616">AQ887</f>
        <v>0</v>
      </c>
      <c r="AR888" s="405">
        <f t="shared" ref="AR888" si="2617">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18">AF890</f>
        <v>0</v>
      </c>
      <c r="AG891" s="405">
        <f t="shared" ref="AG891" si="2619">AG890</f>
        <v>0</v>
      </c>
      <c r="AH891" s="405">
        <f t="shared" ref="AH891" si="2620">AH890</f>
        <v>0</v>
      </c>
      <c r="AI891" s="405">
        <f t="shared" ref="AI891" si="2621">AI890</f>
        <v>0</v>
      </c>
      <c r="AJ891" s="405">
        <f t="shared" ref="AJ891" si="2622">AJ890</f>
        <v>0</v>
      </c>
      <c r="AK891" s="405">
        <f t="shared" ref="AK891" si="2623">AK890</f>
        <v>0</v>
      </c>
      <c r="AL891" s="405">
        <f t="shared" ref="AL891" si="2624">AL890</f>
        <v>0</v>
      </c>
      <c r="AM891" s="405">
        <f t="shared" ref="AM891" si="2625">AM890</f>
        <v>0</v>
      </c>
      <c r="AN891" s="405">
        <f t="shared" ref="AN891" si="2626">AN890</f>
        <v>0</v>
      </c>
      <c r="AO891" s="405">
        <f t="shared" ref="AO891" si="2627">AO890</f>
        <v>0</v>
      </c>
      <c r="AP891" s="405">
        <f t="shared" ref="AP891" si="2628">AP890</f>
        <v>0</v>
      </c>
      <c r="AQ891" s="405">
        <f t="shared" ref="AQ891" si="2629">AQ890</f>
        <v>0</v>
      </c>
      <c r="AR891" s="405">
        <f t="shared" ref="AR891" si="2630">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31">AF893</f>
        <v>0</v>
      </c>
      <c r="AG894" s="405">
        <f t="shared" ref="AG894" si="2632">AG893</f>
        <v>0</v>
      </c>
      <c r="AH894" s="405">
        <f t="shared" ref="AH894" si="2633">AH893</f>
        <v>0</v>
      </c>
      <c r="AI894" s="405">
        <f t="shared" ref="AI894" si="2634">AI893</f>
        <v>0</v>
      </c>
      <c r="AJ894" s="405">
        <f t="shared" ref="AJ894" si="2635">AJ893</f>
        <v>0</v>
      </c>
      <c r="AK894" s="405">
        <f t="shared" ref="AK894" si="2636">AK893</f>
        <v>0</v>
      </c>
      <c r="AL894" s="405">
        <f t="shared" ref="AL894" si="2637">AL893</f>
        <v>0</v>
      </c>
      <c r="AM894" s="405">
        <f t="shared" ref="AM894" si="2638">AM893</f>
        <v>0</v>
      </c>
      <c r="AN894" s="405">
        <f t="shared" ref="AN894" si="2639">AN893</f>
        <v>0</v>
      </c>
      <c r="AO894" s="405">
        <f t="shared" ref="AO894" si="2640">AO893</f>
        <v>0</v>
      </c>
      <c r="AP894" s="405">
        <f t="shared" ref="AP894" si="2641">AP893</f>
        <v>0</v>
      </c>
      <c r="AQ894" s="405">
        <f t="shared" ref="AQ894" si="2642">AQ893</f>
        <v>0</v>
      </c>
      <c r="AR894" s="405">
        <f t="shared" ref="AR894" si="2643">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44">AF896</f>
        <v>0</v>
      </c>
      <c r="AG897" s="405">
        <f t="shared" ref="AG897" si="2645">AG896</f>
        <v>0</v>
      </c>
      <c r="AH897" s="405">
        <f t="shared" ref="AH897" si="2646">AH896</f>
        <v>0</v>
      </c>
      <c r="AI897" s="405">
        <f t="shared" ref="AI897" si="2647">AI896</f>
        <v>0</v>
      </c>
      <c r="AJ897" s="405">
        <f t="shared" ref="AJ897" si="2648">AJ896</f>
        <v>0</v>
      </c>
      <c r="AK897" s="405">
        <f t="shared" ref="AK897" si="2649">AK896</f>
        <v>0</v>
      </c>
      <c r="AL897" s="405">
        <f t="shared" ref="AL897" si="2650">AL896</f>
        <v>0</v>
      </c>
      <c r="AM897" s="405">
        <f t="shared" ref="AM897" si="2651">AM896</f>
        <v>0</v>
      </c>
      <c r="AN897" s="405">
        <f t="shared" ref="AN897" si="2652">AN896</f>
        <v>0</v>
      </c>
      <c r="AO897" s="405">
        <f t="shared" ref="AO897" si="2653">AO896</f>
        <v>0</v>
      </c>
      <c r="AP897" s="405">
        <f t="shared" ref="AP897" si="2654">AP896</f>
        <v>0</v>
      </c>
      <c r="AQ897" s="405">
        <f t="shared" ref="AQ897" si="2655">AQ896</f>
        <v>0</v>
      </c>
      <c r="AR897" s="405">
        <f t="shared" ref="AR897" si="2656">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57">AF899</f>
        <v>0</v>
      </c>
      <c r="AG900" s="405">
        <f t="shared" ref="AG900" si="2658">AG899</f>
        <v>0</v>
      </c>
      <c r="AH900" s="405">
        <f t="shared" ref="AH900" si="2659">AH899</f>
        <v>0</v>
      </c>
      <c r="AI900" s="405">
        <f t="shared" ref="AI900" si="2660">AI899</f>
        <v>0</v>
      </c>
      <c r="AJ900" s="405">
        <f t="shared" ref="AJ900" si="2661">AJ899</f>
        <v>0</v>
      </c>
      <c r="AK900" s="405">
        <f t="shared" ref="AK900" si="2662">AK899</f>
        <v>0</v>
      </c>
      <c r="AL900" s="405">
        <f t="shared" ref="AL900" si="2663">AL899</f>
        <v>0</v>
      </c>
      <c r="AM900" s="405">
        <f t="shared" ref="AM900" si="2664">AM899</f>
        <v>0</v>
      </c>
      <c r="AN900" s="405">
        <f t="shared" ref="AN900" si="2665">AN899</f>
        <v>0</v>
      </c>
      <c r="AO900" s="405">
        <f t="shared" ref="AO900" si="2666">AO899</f>
        <v>0</v>
      </c>
      <c r="AP900" s="405">
        <f t="shared" ref="AP900" si="2667">AP899</f>
        <v>0</v>
      </c>
      <c r="AQ900" s="405">
        <f t="shared" ref="AQ900" si="2668">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9">AF903</f>
        <v>0</v>
      </c>
      <c r="AG904" s="405">
        <f t="shared" ref="AG904" si="2670">AG903</f>
        <v>0</v>
      </c>
      <c r="AH904" s="405">
        <f t="shared" ref="AH904" si="2671">AH903</f>
        <v>0</v>
      </c>
      <c r="AI904" s="405">
        <f t="shared" ref="AI904" si="2672">AI903</f>
        <v>0</v>
      </c>
      <c r="AJ904" s="405">
        <f t="shared" ref="AJ904" si="2673">AJ903</f>
        <v>0</v>
      </c>
      <c r="AK904" s="405">
        <f t="shared" ref="AK904" si="2674">AK903</f>
        <v>0</v>
      </c>
      <c r="AL904" s="405">
        <f t="shared" ref="AL904" si="2675">AL903</f>
        <v>0</v>
      </c>
      <c r="AM904" s="405">
        <f t="shared" ref="AM904" si="2676">AM903</f>
        <v>0</v>
      </c>
      <c r="AN904" s="405">
        <f t="shared" ref="AN904" si="2677">AN903</f>
        <v>0</v>
      </c>
      <c r="AO904" s="405">
        <f t="shared" ref="AO904" si="2678">AO903</f>
        <v>0</v>
      </c>
      <c r="AP904" s="405">
        <f t="shared" ref="AP904" si="2679">AP903</f>
        <v>0</v>
      </c>
      <c r="AQ904" s="405">
        <f t="shared" ref="AQ904" si="2680">AQ903</f>
        <v>0</v>
      </c>
      <c r="AR904" s="405">
        <f t="shared" ref="AR904" si="2681">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82">AF906</f>
        <v>0</v>
      </c>
      <c r="AG907" s="405">
        <f t="shared" ref="AG907" si="2683">AG906</f>
        <v>0</v>
      </c>
      <c r="AH907" s="405">
        <f t="shared" ref="AH907" si="2684">AH906</f>
        <v>0</v>
      </c>
      <c r="AI907" s="405">
        <f t="shared" ref="AI907" si="2685">AI906</f>
        <v>0</v>
      </c>
      <c r="AJ907" s="405">
        <f t="shared" ref="AJ907" si="2686">AJ906</f>
        <v>0</v>
      </c>
      <c r="AK907" s="405">
        <f t="shared" ref="AK907" si="2687">AK906</f>
        <v>0</v>
      </c>
      <c r="AL907" s="405">
        <f t="shared" ref="AL907" si="2688">AL906</f>
        <v>0</v>
      </c>
      <c r="AM907" s="405">
        <f t="shared" ref="AM907" si="2689">AM906</f>
        <v>0</v>
      </c>
      <c r="AN907" s="405">
        <f t="shared" ref="AN907" si="2690">AN906</f>
        <v>0</v>
      </c>
      <c r="AO907" s="405">
        <f t="shared" ref="AO907" si="2691">AO906</f>
        <v>0</v>
      </c>
      <c r="AP907" s="405">
        <f t="shared" ref="AP907" si="2692">AP906</f>
        <v>0</v>
      </c>
      <c r="AQ907" s="405">
        <f t="shared" ref="AQ907" si="2693">AQ906</f>
        <v>0</v>
      </c>
      <c r="AR907" s="405">
        <f t="shared" ref="AR907" si="2694">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879" t="s">
        <v>1034</v>
      </c>
      <c r="C909" s="286" t="s">
        <v>25</v>
      </c>
      <c r="D909" s="290"/>
      <c r="E909" s="290"/>
      <c r="F909" s="290"/>
      <c r="G909" s="290"/>
      <c r="H909" s="290"/>
      <c r="I909" s="290"/>
      <c r="J909" s="290"/>
      <c r="K909" s="290"/>
      <c r="L909" s="290"/>
      <c r="M909" s="290"/>
      <c r="N909" s="290"/>
      <c r="O909" s="290"/>
      <c r="P909" s="290"/>
      <c r="Q909" s="290">
        <v>12</v>
      </c>
      <c r="R909" s="290">
        <f>146.94</f>
        <v>146.94</v>
      </c>
      <c r="S909" s="290">
        <v>146.94</v>
      </c>
      <c r="T909" s="290">
        <v>146.94</v>
      </c>
      <c r="U909" s="290">
        <v>146.94</v>
      </c>
      <c r="V909" s="290">
        <v>146.94</v>
      </c>
      <c r="W909" s="290">
        <v>146.94</v>
      </c>
      <c r="X909" s="290">
        <v>146.94</v>
      </c>
      <c r="Y909" s="290">
        <v>146.94</v>
      </c>
      <c r="Z909" s="290">
        <v>146.94</v>
      </c>
      <c r="AA909" s="290">
        <v>146.94</v>
      </c>
      <c r="AB909" s="290">
        <v>146.94</v>
      </c>
      <c r="AC909" s="290">
        <v>146.94</v>
      </c>
      <c r="AD909" s="290">
        <v>146.94</v>
      </c>
      <c r="AE909" s="420"/>
      <c r="AF909" s="409"/>
      <c r="AG909" s="409"/>
      <c r="AH909" s="409"/>
      <c r="AI909" s="409"/>
      <c r="AJ909" s="409">
        <v>1</v>
      </c>
      <c r="AK909" s="409"/>
      <c r="AL909" s="409"/>
      <c r="AM909" s="409"/>
      <c r="AN909" s="409"/>
      <c r="AO909" s="409"/>
      <c r="AP909" s="409"/>
      <c r="AQ909" s="409"/>
      <c r="AR909" s="409"/>
      <c r="AS909" s="291">
        <f>SUM(AE909:AR909)</f>
        <v>1</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v>12</v>
      </c>
      <c r="R910" s="290"/>
      <c r="S910" s="290"/>
      <c r="T910" s="290"/>
      <c r="U910" s="290"/>
      <c r="V910" s="290"/>
      <c r="W910" s="290"/>
      <c r="X910" s="290"/>
      <c r="Y910" s="290"/>
      <c r="Z910" s="290"/>
      <c r="AA910" s="290"/>
      <c r="AB910" s="290"/>
      <c r="AC910" s="290"/>
      <c r="AD910" s="290"/>
      <c r="AE910" s="405">
        <f>AE909</f>
        <v>0</v>
      </c>
      <c r="AF910" s="405">
        <f t="shared" ref="AF910" si="2695">AF909</f>
        <v>0</v>
      </c>
      <c r="AG910" s="405">
        <f t="shared" ref="AG910" si="2696">AG909</f>
        <v>0</v>
      </c>
      <c r="AH910" s="405">
        <f t="shared" ref="AH910" si="2697">AH909</f>
        <v>0</v>
      </c>
      <c r="AI910" s="405">
        <f t="shared" ref="AI910" si="2698">AI909</f>
        <v>0</v>
      </c>
      <c r="AJ910" s="405">
        <f t="shared" ref="AJ910" si="2699">AJ909</f>
        <v>1</v>
      </c>
      <c r="AK910" s="405">
        <f t="shared" ref="AK910" si="2700">AK909</f>
        <v>0</v>
      </c>
      <c r="AL910" s="405">
        <f t="shared" ref="AL910" si="2701">AL909</f>
        <v>0</v>
      </c>
      <c r="AM910" s="405">
        <f t="shared" ref="AM910" si="2702">AM909</f>
        <v>0</v>
      </c>
      <c r="AN910" s="405">
        <f t="shared" ref="AN910" si="2703">AN909</f>
        <v>0</v>
      </c>
      <c r="AO910" s="405">
        <f t="shared" ref="AO910" si="2704">AO909</f>
        <v>0</v>
      </c>
      <c r="AP910" s="405">
        <f t="shared" ref="AP910" si="2705">AP909</f>
        <v>0</v>
      </c>
      <c r="AQ910" s="405">
        <f t="shared" ref="AQ910" si="2706">AQ909</f>
        <v>0</v>
      </c>
      <c r="AR910" s="405">
        <f t="shared" ref="AR910" si="2707">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708">AF913</f>
        <v>0</v>
      </c>
      <c r="AG914" s="405">
        <f t="shared" ref="AG914" si="2709">AG913</f>
        <v>0</v>
      </c>
      <c r="AH914" s="405">
        <f t="shared" ref="AH914" si="2710">AH913</f>
        <v>0</v>
      </c>
      <c r="AI914" s="405">
        <f t="shared" ref="AI914" si="2711">AI913</f>
        <v>0</v>
      </c>
      <c r="AJ914" s="405">
        <f t="shared" ref="AJ914" si="2712">AJ913</f>
        <v>0</v>
      </c>
      <c r="AK914" s="405">
        <f t="shared" ref="AK914" si="2713">AK913</f>
        <v>0</v>
      </c>
      <c r="AL914" s="405">
        <f t="shared" ref="AL914" si="2714">AL913</f>
        <v>0</v>
      </c>
      <c r="AM914" s="405">
        <f t="shared" ref="AM914" si="2715">AM913</f>
        <v>0</v>
      </c>
      <c r="AN914" s="405">
        <f t="shared" ref="AN914" si="2716">AN913</f>
        <v>0</v>
      </c>
      <c r="AO914" s="405">
        <f t="shared" ref="AO914" si="2717">AO913</f>
        <v>0</v>
      </c>
      <c r="AP914" s="405">
        <f t="shared" ref="AP914" si="2718">AP913</f>
        <v>0</v>
      </c>
      <c r="AQ914" s="405">
        <f t="shared" ref="AQ914" si="2719">AQ913</f>
        <v>0</v>
      </c>
      <c r="AR914" s="405">
        <f t="shared" ref="AR914" si="2720">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21">AF916</f>
        <v>0</v>
      </c>
      <c r="AG917" s="405">
        <f t="shared" ref="AG917" si="2722">AG916</f>
        <v>0</v>
      </c>
      <c r="AH917" s="405">
        <f t="shared" ref="AH917" si="2723">AH916</f>
        <v>0</v>
      </c>
      <c r="AI917" s="405">
        <f t="shared" ref="AI917" si="2724">AI916</f>
        <v>0</v>
      </c>
      <c r="AJ917" s="405">
        <f t="shared" ref="AJ917" si="2725">AJ916</f>
        <v>0</v>
      </c>
      <c r="AK917" s="405">
        <f t="shared" ref="AK917" si="2726">AK916</f>
        <v>0</v>
      </c>
      <c r="AL917" s="405">
        <f t="shared" ref="AL917" si="2727">AL916</f>
        <v>0</v>
      </c>
      <c r="AM917" s="405">
        <f t="shared" ref="AM917" si="2728">AM916</f>
        <v>0</v>
      </c>
      <c r="AN917" s="405">
        <f t="shared" ref="AN917" si="2729">AN916</f>
        <v>0</v>
      </c>
      <c r="AO917" s="405">
        <f t="shared" ref="AO917" si="2730">AO916</f>
        <v>0</v>
      </c>
      <c r="AP917" s="405">
        <f t="shared" ref="AP917" si="2731">AP916</f>
        <v>0</v>
      </c>
      <c r="AQ917" s="405">
        <f t="shared" ref="AQ917" si="2732">AQ916</f>
        <v>0</v>
      </c>
      <c r="AR917" s="405">
        <f t="shared" ref="AR917" si="2733">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34">AF919</f>
        <v>0</v>
      </c>
      <c r="AG920" s="405">
        <f t="shared" ref="AG920" si="2735">AG919</f>
        <v>0</v>
      </c>
      <c r="AH920" s="405">
        <f t="shared" ref="AH920" si="2736">AH919</f>
        <v>0</v>
      </c>
      <c r="AI920" s="405">
        <f t="shared" ref="AI920" si="2737">AI919</f>
        <v>0</v>
      </c>
      <c r="AJ920" s="405">
        <f t="shared" ref="AJ920" si="2738">AJ919</f>
        <v>0</v>
      </c>
      <c r="AK920" s="405">
        <f t="shared" ref="AK920" si="2739">AK919</f>
        <v>0</v>
      </c>
      <c r="AL920" s="405">
        <f t="shared" ref="AL920" si="2740">AL919</f>
        <v>0</v>
      </c>
      <c r="AM920" s="405">
        <f t="shared" ref="AM920" si="2741">AM919</f>
        <v>0</v>
      </c>
      <c r="AN920" s="405">
        <f t="shared" ref="AN920" si="2742">AN919</f>
        <v>0</v>
      </c>
      <c r="AO920" s="405">
        <f t="shared" ref="AO920" si="2743">AO919</f>
        <v>0</v>
      </c>
      <c r="AP920" s="405">
        <f t="shared" ref="AP920" si="2744">AP919</f>
        <v>0</v>
      </c>
      <c r="AQ920" s="405">
        <f t="shared" ref="AQ920" si="2745">AQ919</f>
        <v>0</v>
      </c>
      <c r="AR920" s="405">
        <f t="shared" ref="AR920" si="2746">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47">AF922</f>
        <v>0</v>
      </c>
      <c r="AG923" s="405">
        <f t="shared" ref="AG923" si="2748">AG922</f>
        <v>0</v>
      </c>
      <c r="AH923" s="405">
        <f t="shared" ref="AH923" si="2749">AH922</f>
        <v>0</v>
      </c>
      <c r="AI923" s="405">
        <f t="shared" ref="AI923" si="2750">AI922</f>
        <v>0</v>
      </c>
      <c r="AJ923" s="405">
        <f t="shared" ref="AJ923" si="2751">AJ922</f>
        <v>0</v>
      </c>
      <c r="AK923" s="405">
        <f t="shared" ref="AK923" si="2752">AK922</f>
        <v>0</v>
      </c>
      <c r="AL923" s="405">
        <f t="shared" ref="AL923" si="2753">AL922</f>
        <v>0</v>
      </c>
      <c r="AM923" s="405">
        <f t="shared" ref="AM923" si="2754">AM922</f>
        <v>0</v>
      </c>
      <c r="AN923" s="405">
        <f t="shared" ref="AN923" si="2755">AN922</f>
        <v>0</v>
      </c>
      <c r="AO923" s="405">
        <f t="shared" ref="AO923" si="2756">AO922</f>
        <v>0</v>
      </c>
      <c r="AP923" s="405">
        <f t="shared" ref="AP923" si="2757">AP922</f>
        <v>0</v>
      </c>
      <c r="AQ923" s="405">
        <f t="shared" ref="AQ923" si="2758">AQ922</f>
        <v>0</v>
      </c>
      <c r="AR923" s="405">
        <f t="shared" ref="AR923" si="2759">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60">AF925</f>
        <v>0</v>
      </c>
      <c r="AG926" s="405">
        <f t="shared" ref="AG926" si="2761">AG925</f>
        <v>0</v>
      </c>
      <c r="AH926" s="405">
        <f t="shared" ref="AH926" si="2762">AH925</f>
        <v>0</v>
      </c>
      <c r="AI926" s="405">
        <f t="shared" ref="AI926" si="2763">AI925</f>
        <v>0</v>
      </c>
      <c r="AJ926" s="405">
        <f t="shared" ref="AJ926" si="2764">AJ925</f>
        <v>0</v>
      </c>
      <c r="AK926" s="405">
        <f t="shared" ref="AK926" si="2765">AK925</f>
        <v>0</v>
      </c>
      <c r="AL926" s="405">
        <f t="shared" ref="AL926" si="2766">AL925</f>
        <v>0</v>
      </c>
      <c r="AM926" s="405">
        <f t="shared" ref="AM926" si="2767">AM925</f>
        <v>0</v>
      </c>
      <c r="AN926" s="405">
        <f t="shared" ref="AN926" si="2768">AN925</f>
        <v>0</v>
      </c>
      <c r="AO926" s="405">
        <f t="shared" ref="AO926" si="2769">AO925</f>
        <v>0</v>
      </c>
      <c r="AP926" s="405">
        <f t="shared" ref="AP926" si="2770">AP925</f>
        <v>0</v>
      </c>
      <c r="AQ926" s="405">
        <f t="shared" ref="AQ926" si="2771">AQ925</f>
        <v>0</v>
      </c>
      <c r="AR926" s="405">
        <f t="shared" ref="AR926" si="2772">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73">AF928</f>
        <v>0</v>
      </c>
      <c r="AG929" s="405">
        <f t="shared" ref="AG929" si="2774">AG928</f>
        <v>0</v>
      </c>
      <c r="AH929" s="405">
        <f t="shared" ref="AH929" si="2775">AH928</f>
        <v>0</v>
      </c>
      <c r="AI929" s="405">
        <f t="shared" ref="AI929" si="2776">AI928</f>
        <v>0</v>
      </c>
      <c r="AJ929" s="405">
        <f t="shared" ref="AJ929" si="2777">AJ928</f>
        <v>0</v>
      </c>
      <c r="AK929" s="405">
        <f t="shared" ref="AK929" si="2778">AK928</f>
        <v>0</v>
      </c>
      <c r="AL929" s="405">
        <f t="shared" ref="AL929" si="2779">AL928</f>
        <v>0</v>
      </c>
      <c r="AM929" s="405">
        <f t="shared" ref="AM929" si="2780">AM928</f>
        <v>0</v>
      </c>
      <c r="AN929" s="405">
        <f t="shared" ref="AN929" si="2781">AN928</f>
        <v>0</v>
      </c>
      <c r="AO929" s="405">
        <f t="shared" ref="AO929" si="2782">AO928</f>
        <v>0</v>
      </c>
      <c r="AP929" s="405">
        <f t="shared" ref="AP929" si="2783">AP928</f>
        <v>0</v>
      </c>
      <c r="AQ929" s="405">
        <f t="shared" ref="AQ929" si="2784">AQ928</f>
        <v>0</v>
      </c>
      <c r="AR929" s="405">
        <f t="shared" ref="AR929" si="2785">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86">AF931</f>
        <v>0</v>
      </c>
      <c r="AG932" s="405">
        <f t="shared" ref="AG932" si="2787">AG931</f>
        <v>0</v>
      </c>
      <c r="AH932" s="405">
        <f t="shared" ref="AH932" si="2788">AH931</f>
        <v>0</v>
      </c>
      <c r="AI932" s="405">
        <f t="shared" ref="AI932" si="2789">AI931</f>
        <v>0</v>
      </c>
      <c r="AJ932" s="405">
        <f t="shared" ref="AJ932" si="2790">AJ931</f>
        <v>0</v>
      </c>
      <c r="AK932" s="405">
        <f t="shared" ref="AK932" si="2791">AK931</f>
        <v>0</v>
      </c>
      <c r="AL932" s="405">
        <f t="shared" ref="AL932" si="2792">AL931</f>
        <v>0</v>
      </c>
      <c r="AM932" s="405">
        <f t="shared" ref="AM932" si="2793">AM931</f>
        <v>0</v>
      </c>
      <c r="AN932" s="405">
        <f t="shared" ref="AN932" si="2794">AN931</f>
        <v>0</v>
      </c>
      <c r="AO932" s="405">
        <f t="shared" ref="AO932" si="2795">AO931</f>
        <v>0</v>
      </c>
      <c r="AP932" s="405">
        <f t="shared" ref="AP932" si="2796">AP931</f>
        <v>0</v>
      </c>
      <c r="AQ932" s="405">
        <f t="shared" ref="AQ932" si="2797">AQ931</f>
        <v>0</v>
      </c>
      <c r="AR932" s="405">
        <f t="shared" ref="AR932" si="2798">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9">AF934</f>
        <v>0</v>
      </c>
      <c r="AG935" s="405">
        <f t="shared" ref="AG935" si="2800">AG934</f>
        <v>0</v>
      </c>
      <c r="AH935" s="405">
        <f t="shared" ref="AH935" si="2801">AH934</f>
        <v>0</v>
      </c>
      <c r="AI935" s="405">
        <f t="shared" ref="AI935" si="2802">AI934</f>
        <v>0</v>
      </c>
      <c r="AJ935" s="405">
        <f t="shared" ref="AJ935" si="2803">AJ934</f>
        <v>0</v>
      </c>
      <c r="AK935" s="405">
        <f t="shared" ref="AK935" si="2804">AK934</f>
        <v>0</v>
      </c>
      <c r="AL935" s="405">
        <f t="shared" ref="AL935" si="2805">AL934</f>
        <v>0</v>
      </c>
      <c r="AM935" s="405">
        <f t="shared" ref="AM935" si="2806">AM934</f>
        <v>0</v>
      </c>
      <c r="AN935" s="405">
        <f t="shared" ref="AN935" si="2807">AN934</f>
        <v>0</v>
      </c>
      <c r="AO935" s="405">
        <f t="shared" ref="AO935" si="2808">AO934</f>
        <v>0</v>
      </c>
      <c r="AP935" s="405">
        <f t="shared" ref="AP935" si="2809">AP934</f>
        <v>0</v>
      </c>
      <c r="AQ935" s="405">
        <f t="shared" ref="AQ935" si="2810">AQ934</f>
        <v>0</v>
      </c>
      <c r="AR935" s="405">
        <f t="shared" ref="AR935" si="2811">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12">AF937</f>
        <v>0</v>
      </c>
      <c r="AG938" s="405">
        <f t="shared" ref="AG938" si="2813">AG937</f>
        <v>0</v>
      </c>
      <c r="AH938" s="405">
        <f t="shared" ref="AH938" si="2814">AH937</f>
        <v>0</v>
      </c>
      <c r="AI938" s="405">
        <f t="shared" ref="AI938" si="2815">AI937</f>
        <v>0</v>
      </c>
      <c r="AJ938" s="405">
        <f t="shared" ref="AJ938" si="2816">AJ937</f>
        <v>0</v>
      </c>
      <c r="AK938" s="405">
        <f t="shared" ref="AK938" si="2817">AK937</f>
        <v>0</v>
      </c>
      <c r="AL938" s="405">
        <f t="shared" ref="AL938" si="2818">AL937</f>
        <v>0</v>
      </c>
      <c r="AM938" s="405">
        <f t="shared" ref="AM938" si="2819">AM937</f>
        <v>0</v>
      </c>
      <c r="AN938" s="405">
        <f t="shared" ref="AN938" si="2820">AN937</f>
        <v>0</v>
      </c>
      <c r="AO938" s="405">
        <f t="shared" ref="AO938" si="2821">AO937</f>
        <v>0</v>
      </c>
      <c r="AP938" s="405">
        <f t="shared" ref="AP938" si="2822">AP937</f>
        <v>0</v>
      </c>
      <c r="AQ938" s="405">
        <f t="shared" ref="AQ938" si="2823">AQ937</f>
        <v>0</v>
      </c>
      <c r="AR938" s="405">
        <f t="shared" ref="AR938" si="2824">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25">AF940</f>
        <v>0</v>
      </c>
      <c r="AG941" s="405">
        <f t="shared" ref="AG941" si="2826">AG940</f>
        <v>0</v>
      </c>
      <c r="AH941" s="405">
        <f t="shared" ref="AH941" si="2827">AH940</f>
        <v>0</v>
      </c>
      <c r="AI941" s="405">
        <f t="shared" ref="AI941" si="2828">AI940</f>
        <v>0</v>
      </c>
      <c r="AJ941" s="405">
        <f t="shared" ref="AJ941" si="2829">AJ940</f>
        <v>0</v>
      </c>
      <c r="AK941" s="405">
        <f t="shared" ref="AK941" si="2830">AK940</f>
        <v>0</v>
      </c>
      <c r="AL941" s="405">
        <f t="shared" ref="AL941" si="2831">AL940</f>
        <v>0</v>
      </c>
      <c r="AM941" s="405">
        <f t="shared" ref="AM941" si="2832">AM940</f>
        <v>0</v>
      </c>
      <c r="AN941" s="405">
        <f t="shared" ref="AN941" si="2833">AN940</f>
        <v>0</v>
      </c>
      <c r="AO941" s="405">
        <f t="shared" ref="AO941" si="2834">AO940</f>
        <v>0</v>
      </c>
      <c r="AP941" s="405">
        <f t="shared" ref="AP941" si="2835">AP940</f>
        <v>0</v>
      </c>
      <c r="AQ941" s="405">
        <f t="shared" ref="AQ941" si="2836">AQ940</f>
        <v>0</v>
      </c>
      <c r="AR941" s="405">
        <f t="shared" ref="AR941" si="2837">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38">AF943</f>
        <v>0</v>
      </c>
      <c r="AG944" s="405">
        <f t="shared" ref="AG944" si="2839">AG943</f>
        <v>0</v>
      </c>
      <c r="AH944" s="405">
        <f t="shared" ref="AH944" si="2840">AH943</f>
        <v>0</v>
      </c>
      <c r="AI944" s="405">
        <f t="shared" ref="AI944" si="2841">AI943</f>
        <v>0</v>
      </c>
      <c r="AJ944" s="405">
        <f t="shared" ref="AJ944" si="2842">AJ943</f>
        <v>0</v>
      </c>
      <c r="AK944" s="405">
        <f t="shared" ref="AK944" si="2843">AK943</f>
        <v>0</v>
      </c>
      <c r="AL944" s="405">
        <f t="shared" ref="AL944" si="2844">AL943</f>
        <v>0</v>
      </c>
      <c r="AM944" s="405">
        <f t="shared" ref="AM944" si="2845">AM943</f>
        <v>0</v>
      </c>
      <c r="AN944" s="405">
        <f t="shared" ref="AN944" si="2846">AN943</f>
        <v>0</v>
      </c>
      <c r="AO944" s="405">
        <f t="shared" ref="AO944" si="2847">AO943</f>
        <v>0</v>
      </c>
      <c r="AP944" s="405">
        <f t="shared" ref="AP944" si="2848">AP943</f>
        <v>0</v>
      </c>
      <c r="AQ944" s="405">
        <f t="shared" ref="AQ944" si="2849">AQ943</f>
        <v>0</v>
      </c>
      <c r="AR944" s="405">
        <f t="shared" ref="AR944" si="2850">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51">AF946</f>
        <v>0</v>
      </c>
      <c r="AG947" s="405">
        <f t="shared" ref="AG947" si="2852">AG946</f>
        <v>0</v>
      </c>
      <c r="AH947" s="405">
        <f t="shared" ref="AH947" si="2853">AH946</f>
        <v>0</v>
      </c>
      <c r="AI947" s="405">
        <f t="shared" ref="AI947" si="2854">AI946</f>
        <v>0</v>
      </c>
      <c r="AJ947" s="405">
        <f t="shared" ref="AJ947" si="2855">AJ946</f>
        <v>0</v>
      </c>
      <c r="AK947" s="405">
        <f t="shared" ref="AK947" si="2856">AK946</f>
        <v>0</v>
      </c>
      <c r="AL947" s="405">
        <f t="shared" ref="AL947" si="2857">AL946</f>
        <v>0</v>
      </c>
      <c r="AM947" s="405">
        <f t="shared" ref="AM947" si="2858">AM946</f>
        <v>0</v>
      </c>
      <c r="AN947" s="405">
        <f t="shared" ref="AN947" si="2859">AN946</f>
        <v>0</v>
      </c>
      <c r="AO947" s="405">
        <f t="shared" ref="AO947" si="2860">AO946</f>
        <v>0</v>
      </c>
      <c r="AP947" s="405">
        <f t="shared" ref="AP947" si="2861">AP946</f>
        <v>0</v>
      </c>
      <c r="AQ947" s="405">
        <f t="shared" ref="AQ947" si="2862">AQ946</f>
        <v>0</v>
      </c>
      <c r="AR947" s="405">
        <f t="shared" ref="AR947" si="2863">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64">AF949</f>
        <v>0</v>
      </c>
      <c r="AG950" s="405">
        <f t="shared" ref="AG950" si="2865">AG949</f>
        <v>0</v>
      </c>
      <c r="AH950" s="405">
        <f t="shared" ref="AH950" si="2866">AH949</f>
        <v>0</v>
      </c>
      <c r="AI950" s="405">
        <f t="shared" ref="AI950" si="2867">AI949</f>
        <v>0</v>
      </c>
      <c r="AJ950" s="405">
        <f t="shared" ref="AJ950" si="2868">AJ949</f>
        <v>0</v>
      </c>
      <c r="AK950" s="405">
        <f t="shared" ref="AK950" si="2869">AK949</f>
        <v>0</v>
      </c>
      <c r="AL950" s="405">
        <f t="shared" ref="AL950" si="2870">AL949</f>
        <v>0</v>
      </c>
      <c r="AM950" s="405">
        <f t="shared" ref="AM950" si="2871">AM949</f>
        <v>0</v>
      </c>
      <c r="AN950" s="405">
        <f t="shared" ref="AN950" si="2872">AN949</f>
        <v>0</v>
      </c>
      <c r="AO950" s="405">
        <f t="shared" ref="AO950" si="2873">AO949</f>
        <v>0</v>
      </c>
      <c r="AP950" s="405">
        <f t="shared" ref="AP950" si="2874">AP949</f>
        <v>0</v>
      </c>
      <c r="AQ950" s="405">
        <f t="shared" ref="AQ950" si="2875">AQ949</f>
        <v>0</v>
      </c>
      <c r="AR950" s="405">
        <f t="shared" ref="AR950" si="2876">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77">AF952</f>
        <v>0</v>
      </c>
      <c r="AG953" s="405">
        <f t="shared" ref="AG953" si="2878">AG952</f>
        <v>0</v>
      </c>
      <c r="AH953" s="405">
        <f t="shared" ref="AH953" si="2879">AH952</f>
        <v>0</v>
      </c>
      <c r="AI953" s="405">
        <f t="shared" ref="AI953" si="2880">AI952</f>
        <v>0</v>
      </c>
      <c r="AJ953" s="405">
        <f t="shared" ref="AJ953" si="2881">AJ952</f>
        <v>0</v>
      </c>
      <c r="AK953" s="405">
        <f t="shared" ref="AK953" si="2882">AK952</f>
        <v>0</v>
      </c>
      <c r="AL953" s="405">
        <f t="shared" ref="AL953" si="2883">AL952</f>
        <v>0</v>
      </c>
      <c r="AM953" s="405">
        <f t="shared" ref="AM953" si="2884">AM952</f>
        <v>0</v>
      </c>
      <c r="AN953" s="405">
        <f t="shared" ref="AN953" si="2885">AN952</f>
        <v>0</v>
      </c>
      <c r="AO953" s="405">
        <f t="shared" ref="AO953" si="2886">AO952</f>
        <v>0</v>
      </c>
      <c r="AP953" s="405">
        <f t="shared" ref="AP953" si="2887">AP952</f>
        <v>0</v>
      </c>
      <c r="AQ953" s="405">
        <f t="shared" ref="AQ953" si="2888">AQ952</f>
        <v>0</v>
      </c>
      <c r="AR953" s="405">
        <f t="shared" ref="AR953" si="2889">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62" t="s">
        <v>924</v>
      </c>
      <c r="AS955" s="758"/>
    </row>
    <row r="956" spans="1:45" ht="15" outlineLevel="1">
      <c r="A956" s="519">
        <v>50</v>
      </c>
      <c r="B956" s="289"/>
      <c r="AS956" s="758"/>
    </row>
    <row r="957" spans="1:45" ht="15.6" outlineLevel="1">
      <c r="A957" s="519"/>
      <c r="B957" s="422" t="s">
        <v>923</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90">AF957</f>
        <v>0</v>
      </c>
      <c r="AG958" s="405">
        <f t="shared" si="2890"/>
        <v>0</v>
      </c>
      <c r="AH958" s="405">
        <f t="shared" si="2890"/>
        <v>0</v>
      </c>
      <c r="AI958" s="405">
        <f t="shared" si="2890"/>
        <v>0</v>
      </c>
      <c r="AJ958" s="405">
        <f t="shared" si="2890"/>
        <v>0</v>
      </c>
      <c r="AK958" s="405">
        <f t="shared" si="2890"/>
        <v>0</v>
      </c>
      <c r="AL958" s="405">
        <f t="shared" si="2890"/>
        <v>0</v>
      </c>
      <c r="AM958" s="405">
        <f t="shared" si="2890"/>
        <v>0</v>
      </c>
      <c r="AN958" s="405">
        <f t="shared" si="2890"/>
        <v>0</v>
      </c>
      <c r="AO958" s="405">
        <f t="shared" si="2890"/>
        <v>0</v>
      </c>
      <c r="AP958" s="405">
        <f t="shared" si="2890"/>
        <v>0</v>
      </c>
      <c r="AQ958" s="405">
        <f t="shared" si="2890"/>
        <v>0</v>
      </c>
      <c r="AR958" s="405">
        <f t="shared" si="2890"/>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1291562</v>
      </c>
      <c r="E960" s="324"/>
      <c r="F960" s="324"/>
      <c r="G960" s="324"/>
      <c r="H960" s="324"/>
      <c r="I960" s="324"/>
      <c r="J960" s="324"/>
      <c r="K960" s="324"/>
      <c r="L960" s="324"/>
      <c r="M960" s="324"/>
      <c r="N960" s="324"/>
      <c r="O960" s="324"/>
      <c r="P960" s="324"/>
      <c r="Q960" s="324"/>
      <c r="R960" s="324">
        <f>SUM(R798:R953)</f>
        <v>310.55188357358327</v>
      </c>
      <c r="S960" s="324"/>
      <c r="T960" s="324"/>
      <c r="U960" s="324"/>
      <c r="V960" s="324"/>
      <c r="W960" s="324"/>
      <c r="X960" s="324"/>
      <c r="Y960" s="324"/>
      <c r="Z960" s="324"/>
      <c r="AA960" s="324"/>
      <c r="AB960" s="324"/>
      <c r="AC960" s="324"/>
      <c r="AD960" s="324"/>
      <c r="AE960" s="324">
        <f>IF(AE796="kWh",SUMPRODUCT(D798:D958,AE798:AE958))</f>
        <v>0</v>
      </c>
      <c r="AF960" s="324">
        <f t="shared" ref="AF960" si="2891">IF(AF796="kWh",SUMPRODUCT(E798:E958,AF798:AF958))</f>
        <v>444899.01016645209</v>
      </c>
      <c r="AG960" s="324">
        <f>IF(AG796="kw",SUMPRODUCT($Q$798:$Q$958,$R$798:$R$958,AG798:AG958),SUMPRODUCT($D$798:$D$958,AG798:AG958))</f>
        <v>1060.2050055568197</v>
      </c>
      <c r="AH960" s="324">
        <f>IF(AH796="kw",SUMPRODUCT($Q$798:$Q$958,$R$798:$R$958,AH798:AH958),SUMPRODUCT($D$798:$D$958,AH798:AH958))</f>
        <v>431.93537263425986</v>
      </c>
      <c r="AI960" s="324">
        <f>IF(AI796="kw",SUMPRODUCT($Q$798:$Q$958,$R$798:$R$958,AI798:AI958),SUMPRODUCT($D$798:$D$958,AI798:AI958))</f>
        <v>0</v>
      </c>
      <c r="AJ960" s="324">
        <f t="shared" ref="AJ960:AR960" si="2892">IF(AJ796="kw",SUMPRODUCT($Q$798:$Q$958,$R$798:$R$958,AJ798:AJ958),SUMPRODUCT($D$798:$D$958,AJ798:AJ958))</f>
        <v>1763.28</v>
      </c>
      <c r="AK960" s="324">
        <f t="shared" si="2892"/>
        <v>0</v>
      </c>
      <c r="AL960" s="324">
        <f t="shared" si="2892"/>
        <v>0</v>
      </c>
      <c r="AM960" s="324">
        <f t="shared" si="2892"/>
        <v>0</v>
      </c>
      <c r="AN960" s="324">
        <f t="shared" si="2892"/>
        <v>0</v>
      </c>
      <c r="AO960" s="324">
        <f t="shared" si="2892"/>
        <v>0</v>
      </c>
      <c r="AP960" s="324">
        <f t="shared" si="2892"/>
        <v>0</v>
      </c>
      <c r="AQ960" s="324">
        <f t="shared" si="2892"/>
        <v>0</v>
      </c>
      <c r="AR960" s="324">
        <f t="shared" si="2892"/>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5375858</v>
      </c>
      <c r="AF961" s="386">
        <f>HLOOKUP(AF795,'2. LRAMVA Threshold'!$B$42:$Q$53,11,FALSE)</f>
        <v>1468669</v>
      </c>
      <c r="AG961" s="386">
        <f>HLOOKUP(AG605,'2. LRAMVA Threshold'!$B$42:$Q$53,11,FALSE)</f>
        <v>15297</v>
      </c>
      <c r="AH961" s="386">
        <f>HLOOKUP(AH605,'2. LRAMVA Threshold'!$B$42:$Q$53,11,FALSE)</f>
        <v>74149</v>
      </c>
      <c r="AI961" s="386">
        <f>HLOOKUP(AI605,'2. LRAMVA Threshold'!$B$42:$Q$53,11,FALSE)</f>
        <v>0</v>
      </c>
      <c r="AJ961" s="386">
        <f>HLOOKUP(AJ605,'2. LRAMVA Threshold'!$B$42:$Q$53,11,FALSE)</f>
        <v>5640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3"/>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23">
        <f>HLOOKUP(AE$35,'3.  Distribution Rates'!$C$122:$P$135,11,FALSE)</f>
        <v>1.1999999999999999E-3</v>
      </c>
      <c r="AF963" s="823">
        <f>HLOOKUP(AF$35,'3.  Distribution Rates'!$C$122:$P$135,11,FALSE)</f>
        <v>1.7899999999999999E-2</v>
      </c>
      <c r="AG963" s="336">
        <f>HLOOKUP(AG$35,'3.  Distribution Rates'!$C$122:$P$135,11,FALSE)</f>
        <v>3.3740000000000001</v>
      </c>
      <c r="AH963" s="336">
        <f>HLOOKUP(AH$35,'3.  Distribution Rates'!$C$122:$P$135,11,FALSE)</f>
        <v>2.8437999999999999</v>
      </c>
      <c r="AI963" s="336">
        <f>HLOOKUP(AI$35,'3.  Distribution Rates'!$C$122:$P$135,11,FALSE)</f>
        <v>6.5038999999999998</v>
      </c>
      <c r="AJ963" s="336">
        <f>HLOOKUP(AJ$35,'3.  Distribution Rates'!$C$122:$P$135,11,FALSE)</f>
        <v>6.7793000000000001</v>
      </c>
      <c r="AK963" s="336">
        <f>HLOOKUP(AK$35,'3.  Distribution Rates'!$C$122:$P$135,11,FALSE)</f>
        <v>1.2E-2</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340"/>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0</v>
      </c>
      <c r="AF964" s="372">
        <f>'4.  2011-2014 LRAM'!AN142*AF963</f>
        <v>0</v>
      </c>
      <c r="AG964" s="372">
        <f>'4.  2011-2014 LRAM'!AO142*AG963</f>
        <v>0</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93">SUM(AE964:AR964)</f>
        <v>0</v>
      </c>
    </row>
    <row r="965" spans="2:45" ht="15">
      <c r="B965" s="319" t="s">
        <v>331</v>
      </c>
      <c r="C965" s="340"/>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0</v>
      </c>
      <c r="AF965" s="372">
        <f>'4.  2011-2014 LRAM'!AN281*AF963</f>
        <v>0</v>
      </c>
      <c r="AG965" s="372">
        <f>'4.  2011-2014 LRAM'!AO281*AG963</f>
        <v>0</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93"/>
        <v>0</v>
      </c>
    </row>
    <row r="966" spans="2:45" ht="15">
      <c r="B966" s="319" t="s">
        <v>332</v>
      </c>
      <c r="C966" s="340"/>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0</v>
      </c>
      <c r="AF966" s="372">
        <f>'4.  2011-2014 LRAM'!AN417*AF963</f>
        <v>0</v>
      </c>
      <c r="AG966" s="372">
        <f>'4.  2011-2014 LRAM'!AO417*AG963</f>
        <v>0</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93"/>
        <v>0</v>
      </c>
    </row>
    <row r="967" spans="2:45" ht="15">
      <c r="B967" s="319" t="s">
        <v>333</v>
      </c>
      <c r="C967" s="340"/>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LRAM'!AM554*AE963</f>
        <v>0</v>
      </c>
      <c r="AF967" s="372">
        <f>'4.  2011-2014 LRAM'!AN554*AF963</f>
        <v>0</v>
      </c>
      <c r="AG967" s="372">
        <f>'4.  2011-2014 LRAM'!AO554*AG963</f>
        <v>0</v>
      </c>
      <c r="AH967" s="372">
        <f>'4.  2011-2014 LRAM'!AP554*AH963</f>
        <v>0</v>
      </c>
      <c r="AI967" s="372">
        <f>'4.  2011-2014 LRAM'!AQ554*AI963</f>
        <v>0</v>
      </c>
      <c r="AJ967" s="372">
        <f>'4.  2011-2014 LRAM'!AR554*AJ963</f>
        <v>0</v>
      </c>
      <c r="AK967" s="372">
        <f>'4.  2011-2014 LRAM'!AS554*AK963</f>
        <v>0</v>
      </c>
      <c r="AL967" s="372">
        <f>'4.  2011-2014 LRAM'!AT554*AL963</f>
        <v>0</v>
      </c>
      <c r="AM967" s="372">
        <f>'4.  2011-2014 LRAM'!AU554*AM963</f>
        <v>0</v>
      </c>
      <c r="AN967" s="372">
        <f>'4.  2011-2014 LRAM'!AV554*AN963</f>
        <v>0</v>
      </c>
      <c r="AO967" s="372">
        <f>'4.  2011-2014 LRAM'!AW554*AO963</f>
        <v>0</v>
      </c>
      <c r="AP967" s="372">
        <f>'4.  2011-2014 LRAM'!AX554*AP963</f>
        <v>0</v>
      </c>
      <c r="AQ967" s="372">
        <f>'4.  2011-2014 LRAM'!AY554*AQ963</f>
        <v>0</v>
      </c>
      <c r="AR967" s="372">
        <f>'4.  2011-2014 LRAM'!AZ554*AR963</f>
        <v>0</v>
      </c>
      <c r="AS967" s="613">
        <f t="shared" si="2893"/>
        <v>0</v>
      </c>
    </row>
    <row r="968" spans="2:45" ht="15">
      <c r="B968" s="319" t="s">
        <v>334</v>
      </c>
      <c r="C968" s="340"/>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6832.9331999999995</v>
      </c>
      <c r="AF968" s="372">
        <f t="shared" ref="AF968:AR968" si="2894">AF211*AF963</f>
        <v>13375.745285999998</v>
      </c>
      <c r="AG968" s="372">
        <f t="shared" si="2894"/>
        <v>0</v>
      </c>
      <c r="AH968" s="372">
        <f t="shared" si="2894"/>
        <v>54902.630304000006</v>
      </c>
      <c r="AI968" s="372">
        <f t="shared" si="2894"/>
        <v>0</v>
      </c>
      <c r="AJ968" s="372">
        <f t="shared" si="2894"/>
        <v>16347.604019999997</v>
      </c>
      <c r="AK968" s="372">
        <f t="shared" si="2894"/>
        <v>0</v>
      </c>
      <c r="AL968" s="372">
        <f t="shared" si="2894"/>
        <v>0</v>
      </c>
      <c r="AM968" s="372">
        <f t="shared" si="2894"/>
        <v>0</v>
      </c>
      <c r="AN968" s="372">
        <f t="shared" si="2894"/>
        <v>0</v>
      </c>
      <c r="AO968" s="372">
        <f t="shared" si="2894"/>
        <v>0</v>
      </c>
      <c r="AP968" s="372">
        <f t="shared" si="2894"/>
        <v>0</v>
      </c>
      <c r="AQ968" s="372">
        <f t="shared" si="2894"/>
        <v>0</v>
      </c>
      <c r="AR968" s="372">
        <f t="shared" si="2894"/>
        <v>0</v>
      </c>
      <c r="AS968" s="613">
        <f t="shared" si="2893"/>
        <v>91458.912810000009</v>
      </c>
    </row>
    <row r="969" spans="2:45" ht="15">
      <c r="B969" s="319" t="s">
        <v>335</v>
      </c>
      <c r="C969" s="340"/>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6082.282799999999</v>
      </c>
      <c r="AF969" s="372">
        <f t="shared" ref="AF969:AR969" si="2895">AF401*AF963</f>
        <v>27321.192082000001</v>
      </c>
      <c r="AG969" s="372">
        <f t="shared" si="2895"/>
        <v>4008.3120000000004</v>
      </c>
      <c r="AH969" s="372">
        <f t="shared" si="2895"/>
        <v>52669.451039999993</v>
      </c>
      <c r="AI969" s="372">
        <f t="shared" si="2895"/>
        <v>0</v>
      </c>
      <c r="AJ969" s="372">
        <f t="shared" si="2895"/>
        <v>2176.1552999999999</v>
      </c>
      <c r="AK969" s="372">
        <f t="shared" si="2895"/>
        <v>0</v>
      </c>
      <c r="AL969" s="372">
        <f t="shared" si="2895"/>
        <v>0</v>
      </c>
      <c r="AM969" s="372">
        <f t="shared" si="2895"/>
        <v>0</v>
      </c>
      <c r="AN969" s="372">
        <f t="shared" si="2895"/>
        <v>0</v>
      </c>
      <c r="AO969" s="372">
        <f t="shared" si="2895"/>
        <v>0</v>
      </c>
      <c r="AP969" s="372">
        <f t="shared" si="2895"/>
        <v>0</v>
      </c>
      <c r="AQ969" s="372">
        <f t="shared" si="2895"/>
        <v>0</v>
      </c>
      <c r="AR969" s="372">
        <f t="shared" si="2895"/>
        <v>0</v>
      </c>
      <c r="AS969" s="613">
        <f t="shared" si="2893"/>
        <v>92257.393221999999</v>
      </c>
    </row>
    <row r="970" spans="2:45" ht="15">
      <c r="B970" s="319" t="s">
        <v>336</v>
      </c>
      <c r="C970" s="340"/>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4638.9851999999992</v>
      </c>
      <c r="AF970" s="372">
        <f t="shared" ref="AF970:AR970" si="2896">AF591*AF963</f>
        <v>103343.93786499999</v>
      </c>
      <c r="AG970" s="372">
        <f t="shared" si="2896"/>
        <v>12425.7672</v>
      </c>
      <c r="AH970" s="372">
        <f t="shared" si="2896"/>
        <v>4189.2586559999991</v>
      </c>
      <c r="AI970" s="372">
        <f t="shared" si="2896"/>
        <v>0</v>
      </c>
      <c r="AJ970" s="372">
        <f t="shared" si="2896"/>
        <v>10818.949284</v>
      </c>
      <c r="AK970" s="372">
        <f t="shared" si="2896"/>
        <v>0</v>
      </c>
      <c r="AL970" s="372">
        <f t="shared" si="2896"/>
        <v>0</v>
      </c>
      <c r="AM970" s="372">
        <f t="shared" si="2896"/>
        <v>0</v>
      </c>
      <c r="AN970" s="372">
        <f t="shared" si="2896"/>
        <v>0</v>
      </c>
      <c r="AO970" s="372">
        <f t="shared" si="2896"/>
        <v>0</v>
      </c>
      <c r="AP970" s="372">
        <f t="shared" si="2896"/>
        <v>0</v>
      </c>
      <c r="AQ970" s="372">
        <f t="shared" si="2896"/>
        <v>0</v>
      </c>
      <c r="AR970" s="372">
        <f t="shared" si="2896"/>
        <v>0</v>
      </c>
      <c r="AS970" s="613">
        <f t="shared" si="2893"/>
        <v>135416.89820499998</v>
      </c>
    </row>
    <row r="971" spans="2:45" ht="15">
      <c r="B971" s="319" t="s">
        <v>337</v>
      </c>
      <c r="C971" s="340"/>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1975.7163018247672</v>
      </c>
      <c r="AF971" s="372">
        <f t="shared" ref="AF971:AR971" si="2897">AF781*AF963</f>
        <v>46224.066419499119</v>
      </c>
      <c r="AG971" s="372">
        <f t="shared" si="2897"/>
        <v>16689.300106018993</v>
      </c>
      <c r="AH971" s="372">
        <f t="shared" si="2897"/>
        <v>5626.6783214578309</v>
      </c>
      <c r="AI971" s="372">
        <f t="shared" si="2897"/>
        <v>0</v>
      </c>
      <c r="AJ971" s="372">
        <f t="shared" si="2897"/>
        <v>4318.1429280000002</v>
      </c>
      <c r="AK971" s="372">
        <f t="shared" si="2897"/>
        <v>0</v>
      </c>
      <c r="AL971" s="372">
        <f t="shared" si="2897"/>
        <v>0</v>
      </c>
      <c r="AM971" s="372">
        <f t="shared" si="2897"/>
        <v>0</v>
      </c>
      <c r="AN971" s="372">
        <f t="shared" si="2897"/>
        <v>0</v>
      </c>
      <c r="AO971" s="372">
        <f t="shared" si="2897"/>
        <v>0</v>
      </c>
      <c r="AP971" s="372">
        <f t="shared" si="2897"/>
        <v>0</v>
      </c>
      <c r="AQ971" s="372">
        <f t="shared" si="2897"/>
        <v>0</v>
      </c>
      <c r="AR971" s="372">
        <f t="shared" si="2897"/>
        <v>0</v>
      </c>
      <c r="AS971" s="613">
        <f t="shared" si="2893"/>
        <v>74833.904076800711</v>
      </c>
    </row>
    <row r="972" spans="2:45" ht="15">
      <c r="B972" s="319" t="s">
        <v>338</v>
      </c>
      <c r="C972" s="340"/>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0</v>
      </c>
      <c r="AF972" s="372">
        <f t="shared" ref="AF972:AR972" si="2898">AF960*AF963</f>
        <v>7963.6922819794918</v>
      </c>
      <c r="AG972" s="372">
        <f t="shared" si="2898"/>
        <v>3577.1316887487101</v>
      </c>
      <c r="AH972" s="372">
        <f t="shared" si="2898"/>
        <v>1228.3378126973082</v>
      </c>
      <c r="AI972" s="372">
        <f t="shared" si="2898"/>
        <v>0</v>
      </c>
      <c r="AJ972" s="372">
        <f t="shared" si="2898"/>
        <v>11953.804104000001</v>
      </c>
      <c r="AK972" s="372">
        <f t="shared" si="2898"/>
        <v>0</v>
      </c>
      <c r="AL972" s="372">
        <f t="shared" si="2898"/>
        <v>0</v>
      </c>
      <c r="AM972" s="372">
        <f t="shared" si="2898"/>
        <v>0</v>
      </c>
      <c r="AN972" s="372">
        <f t="shared" si="2898"/>
        <v>0</v>
      </c>
      <c r="AO972" s="372">
        <f t="shared" si="2898"/>
        <v>0</v>
      </c>
      <c r="AP972" s="372">
        <f t="shared" si="2898"/>
        <v>0</v>
      </c>
      <c r="AQ972" s="372">
        <f t="shared" si="2898"/>
        <v>0</v>
      </c>
      <c r="AR972" s="372">
        <f t="shared" si="2898"/>
        <v>0</v>
      </c>
      <c r="AS972" s="613">
        <f>SUM(AE972:AR972)</f>
        <v>24722.965887425511</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19529.917501824762</v>
      </c>
      <c r="AF973" s="341">
        <f>SUM(AF964:AF972)</f>
        <v>198228.63393447857</v>
      </c>
      <c r="AG973" s="341">
        <f t="shared" ref="AG973:AK973" si="2899">SUM(AG964:AG972)</f>
        <v>36700.510994767705</v>
      </c>
      <c r="AH973" s="341">
        <f>SUM(AH964:AH972)</f>
        <v>118616.35613415515</v>
      </c>
      <c r="AI973" s="341">
        <f t="shared" si="2899"/>
        <v>0</v>
      </c>
      <c r="AJ973" s="341">
        <f t="shared" si="2899"/>
        <v>45614.655636000003</v>
      </c>
      <c r="AK973" s="341">
        <f t="shared" si="2899"/>
        <v>0</v>
      </c>
      <c r="AL973" s="341">
        <f>SUM(AL964:AL972)</f>
        <v>0</v>
      </c>
      <c r="AM973" s="341">
        <f t="shared" ref="AM973:AR973" si="2900">SUM(AM964:AM972)</f>
        <v>0</v>
      </c>
      <c r="AN973" s="341">
        <f t="shared" si="2900"/>
        <v>0</v>
      </c>
      <c r="AO973" s="341">
        <f t="shared" si="2900"/>
        <v>0</v>
      </c>
      <c r="AP973" s="341">
        <f t="shared" si="2900"/>
        <v>0</v>
      </c>
      <c r="AQ973" s="341">
        <f t="shared" si="2900"/>
        <v>0</v>
      </c>
      <c r="AR973" s="341">
        <f t="shared" si="2900"/>
        <v>0</v>
      </c>
      <c r="AS973" s="401">
        <f>SUM(AS964:AS972)</f>
        <v>418690.07420122618</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6451.0295999999998</v>
      </c>
      <c r="AF974" s="342">
        <f t="shared" ref="AF974:AK974" si="2901">AF961*AF963</f>
        <v>26289.1751</v>
      </c>
      <c r="AG974" s="342">
        <f t="shared" si="2901"/>
        <v>51612.078000000001</v>
      </c>
      <c r="AH974" s="342">
        <f t="shared" si="2901"/>
        <v>210864.92619999999</v>
      </c>
      <c r="AI974" s="342">
        <f t="shared" si="2901"/>
        <v>0</v>
      </c>
      <c r="AJ974" s="342">
        <f t="shared" si="2901"/>
        <v>38235.252</v>
      </c>
      <c r="AK974" s="342">
        <f t="shared" si="2901"/>
        <v>0</v>
      </c>
      <c r="AL974" s="342">
        <f>AL961*AL963</f>
        <v>0</v>
      </c>
      <c r="AM974" s="342">
        <f t="shared" ref="AM974:AR974" si="2902">AM961*AM963</f>
        <v>0</v>
      </c>
      <c r="AN974" s="342">
        <f t="shared" si="2902"/>
        <v>0</v>
      </c>
      <c r="AO974" s="342">
        <f t="shared" si="2902"/>
        <v>0</v>
      </c>
      <c r="AP974" s="342">
        <f t="shared" si="2902"/>
        <v>0</v>
      </c>
      <c r="AQ974" s="342">
        <f t="shared" si="2902"/>
        <v>0</v>
      </c>
      <c r="AR974" s="342">
        <f t="shared" si="2902"/>
        <v>0</v>
      </c>
      <c r="AS974" s="401">
        <f>SUM(AE974:AR974)</f>
        <v>333452.46089999995</v>
      </c>
    </row>
    <row r="975" spans="2:45" ht="15.6">
      <c r="B975" s="344" t="s">
        <v>344</v>
      </c>
      <c r="C975" s="340"/>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85237.613301226229</v>
      </c>
    </row>
    <row r="976" spans="2:45" ht="15">
      <c r="B976" s="319"/>
      <c r="C976" s="345"/>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345"/>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9">
        <f>SUMPRODUCT($E$798:$E$958,AE798:AE958)</f>
        <v>0</v>
      </c>
      <c r="AF977" s="769">
        <f>SUMPRODUCT($E$798:$E$958,AF798:AF958)</f>
        <v>444899.01016645209</v>
      </c>
      <c r="AG977" s="286">
        <f>IF($AG$796="kw",SUMPRODUCT($Q$798:$Q$958,$S$798:$S$958,AG798:AG958),SUMPRODUCT($E$798:$E$958,AG798:AG958))</f>
        <v>1065.3677659517864</v>
      </c>
      <c r="AH977" s="286">
        <f>IF($AG$796="kw",SUMPRODUCT($Q$798:$Q$958,$S$798:$S$958,AH798:AH958),SUMPRODUCT($E$798:$E$958,AH798:AH958))</f>
        <v>434.03871946183892</v>
      </c>
      <c r="AI977" s="286">
        <f t="shared" ref="AI977:AR977" si="2903">IF(AI796="kw",SUMPRODUCT($Q$798:$Q$958,$S$798:$S$958,AI798:AI958),SUMPRODUCT($E$798:$E$958,AI798:AI958))</f>
        <v>0</v>
      </c>
      <c r="AJ977" s="286">
        <f t="shared" si="2903"/>
        <v>1763.28</v>
      </c>
      <c r="AK977" s="286">
        <f t="shared" si="2903"/>
        <v>0</v>
      </c>
      <c r="AL977" s="286">
        <f t="shared" si="2903"/>
        <v>0</v>
      </c>
      <c r="AM977" s="286">
        <f t="shared" si="2903"/>
        <v>0</v>
      </c>
      <c r="AN977" s="286">
        <f t="shared" si="2903"/>
        <v>0</v>
      </c>
      <c r="AO977" s="286">
        <f t="shared" si="2903"/>
        <v>0</v>
      </c>
      <c r="AP977" s="286">
        <f t="shared" si="2903"/>
        <v>0</v>
      </c>
      <c r="AQ977" s="286">
        <f t="shared" si="2903"/>
        <v>0</v>
      </c>
      <c r="AR977" s="286">
        <f t="shared" si="2903"/>
        <v>0</v>
      </c>
      <c r="AS977" s="332"/>
    </row>
    <row r="978" spans="1:45" ht="15">
      <c r="B978" s="319" t="s">
        <v>835</v>
      </c>
      <c r="C978" s="345"/>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9">
        <f>SUMPRODUCT($F$798:$F$958,AE798:AE958)</f>
        <v>0</v>
      </c>
      <c r="AF978" s="769">
        <f>SUMPRODUCT($F$798:$F$958,AF798:AF958)</f>
        <v>434788.98</v>
      </c>
      <c r="AG978" s="286">
        <f>IF(AG796="kw",SUMPRODUCT($Q$798:$Q$958,$T$798:$T$958,AG798:AG958),SUMPRODUCT($F$798:$F$958,AG798:AG958))</f>
        <v>1065.3677659517864</v>
      </c>
      <c r="AH978" s="286">
        <f t="shared" ref="AH978:AR978" si="2904">IF(AH796="kw",SUMPRODUCT($Q$798:$Q$958,$T$798:$T$958,AH798:AH958),SUMPRODUCT($F$798:$F$958,AH798:AH958))</f>
        <v>434.03871946183892</v>
      </c>
      <c r="AI978" s="286">
        <f t="shared" si="2904"/>
        <v>0</v>
      </c>
      <c r="AJ978" s="286">
        <f t="shared" si="2904"/>
        <v>1763.28</v>
      </c>
      <c r="AK978" s="286">
        <f t="shared" si="2904"/>
        <v>0</v>
      </c>
      <c r="AL978" s="286">
        <f t="shared" si="2904"/>
        <v>0</v>
      </c>
      <c r="AM978" s="286">
        <f t="shared" si="2904"/>
        <v>0</v>
      </c>
      <c r="AN978" s="286">
        <f t="shared" si="2904"/>
        <v>0</v>
      </c>
      <c r="AO978" s="286">
        <f t="shared" si="2904"/>
        <v>0</v>
      </c>
      <c r="AP978" s="286">
        <f t="shared" si="2904"/>
        <v>0</v>
      </c>
      <c r="AQ978" s="286">
        <f t="shared" si="2904"/>
        <v>0</v>
      </c>
      <c r="AR978" s="286">
        <f t="shared" si="2904"/>
        <v>0</v>
      </c>
      <c r="AS978" s="332"/>
    </row>
    <row r="979" spans="1:45" ht="15">
      <c r="B979" s="319" t="s">
        <v>860</v>
      </c>
      <c r="C979" s="345"/>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9">
        <f>SUMPRODUCT($G$798:$G$958,AE798:AE958)</f>
        <v>0</v>
      </c>
      <c r="AF979" s="769">
        <f>SUMPRODUCT($G$798:$G$958,AF798:AF958)</f>
        <v>405484.3773793513</v>
      </c>
      <c r="AG979" s="286">
        <f>IF(AG796="kw",SUMPRODUCT($Q$798:$Q$958,$U$798:$U$958,AG798:AG958),SUMPRODUCT($G$798:$G$958,AG798:AG958))</f>
        <v>1065.3677659517864</v>
      </c>
      <c r="AH979" s="286">
        <f t="shared" ref="AH979:AR979" si="2905">IF(AH796="kw",SUMPRODUCT($Q$798:$Q$958,$U$798:$U$958,AH798:AH958),SUMPRODUCT($G$798:$G$958,AH798:AH958))</f>
        <v>434.03871946183892</v>
      </c>
      <c r="AI979" s="286">
        <f t="shared" si="2905"/>
        <v>0</v>
      </c>
      <c r="AJ979" s="286">
        <f t="shared" si="2905"/>
        <v>1763.28</v>
      </c>
      <c r="AK979" s="286">
        <f t="shared" si="2905"/>
        <v>0</v>
      </c>
      <c r="AL979" s="286">
        <f t="shared" si="2905"/>
        <v>0</v>
      </c>
      <c r="AM979" s="286">
        <f t="shared" si="2905"/>
        <v>0</v>
      </c>
      <c r="AN979" s="286">
        <f t="shared" si="2905"/>
        <v>0</v>
      </c>
      <c r="AO979" s="286">
        <f t="shared" si="2905"/>
        <v>0</v>
      </c>
      <c r="AP979" s="286">
        <f t="shared" si="2905"/>
        <v>0</v>
      </c>
      <c r="AQ979" s="286">
        <f t="shared" si="2905"/>
        <v>0</v>
      </c>
      <c r="AR979" s="286">
        <f t="shared" si="2905"/>
        <v>0</v>
      </c>
      <c r="AS979" s="332"/>
    </row>
    <row r="980" spans="1:45" ht="15">
      <c r="B980" s="319" t="s">
        <v>861</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9">
        <f>SUMPRODUCT($H$798:$H$958,AE798:AE958)</f>
        <v>0</v>
      </c>
      <c r="AF980" s="769">
        <f>SUMPRODUCT($H$798:$H$958,AF798:AF958)</f>
        <v>427988.83522610756</v>
      </c>
      <c r="AG980" s="286">
        <f>IF(AG796="kw",SUMPRODUCT($Q$798:$Q$958,$V$798:$V$958,AG798:AG958),SUMPRODUCT($H$798:$H$958,AG798:AG958))</f>
        <v>1065.3677659517864</v>
      </c>
      <c r="AH980" s="286">
        <f t="shared" ref="AH980:AR980" si="2906">IF(AH796="kw",SUMPRODUCT($Q$798:$Q$958,$V$798:$V$958,AH798:AH958),SUMPRODUCT($H$798:$H$958,AH798:AH958))</f>
        <v>434.03871946183892</v>
      </c>
      <c r="AI980" s="286">
        <f t="shared" si="2906"/>
        <v>0</v>
      </c>
      <c r="AJ980" s="286">
        <f t="shared" si="2906"/>
        <v>1763.28</v>
      </c>
      <c r="AK980" s="286">
        <f t="shared" si="2906"/>
        <v>0</v>
      </c>
      <c r="AL980" s="286">
        <f t="shared" si="2906"/>
        <v>0</v>
      </c>
      <c r="AM980" s="286">
        <f t="shared" si="2906"/>
        <v>0</v>
      </c>
      <c r="AN980" s="286">
        <f t="shared" si="2906"/>
        <v>0</v>
      </c>
      <c r="AO980" s="286">
        <f t="shared" si="2906"/>
        <v>0</v>
      </c>
      <c r="AP980" s="286">
        <f t="shared" si="2906"/>
        <v>0</v>
      </c>
      <c r="AQ980" s="286">
        <f t="shared" si="2906"/>
        <v>0</v>
      </c>
      <c r="AR980" s="286">
        <f t="shared" si="2906"/>
        <v>0</v>
      </c>
      <c r="AS980" s="332"/>
    </row>
    <row r="981" spans="1:45" ht="15">
      <c r="B981" s="319" t="s">
        <v>862</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9">
        <f>SUMPRODUCT($I$798:$I$958,AE798:AE958)</f>
        <v>0</v>
      </c>
      <c r="AF981" s="769">
        <f>SUMPRODUCT($I$798:$I$958,AF798:AF958)</f>
        <v>371240.89182234468</v>
      </c>
      <c r="AG981" s="286">
        <f>IF(AG796="kw",SUMPRODUCT($Q$798:$Q$958,$W$798:$W$958,AG798:AG958),SUMPRODUCT($I$798:$I$958,AG798:AG958))</f>
        <v>1239.3251559985927</v>
      </c>
      <c r="AH981" s="286">
        <f t="shared" ref="AH981:AR981" si="2907">IF(AH796="kw",SUMPRODUCT($Q$798:$Q$958,$W$798:$W$958,AH798:AH958),SUMPRODUCT($I$798:$I$958,AH798:AH958))</f>
        <v>504.91024874016733</v>
      </c>
      <c r="AI981" s="286">
        <f t="shared" si="2907"/>
        <v>0</v>
      </c>
      <c r="AJ981" s="286">
        <f t="shared" si="2907"/>
        <v>1763.28</v>
      </c>
      <c r="AK981" s="286">
        <f t="shared" si="2907"/>
        <v>0</v>
      </c>
      <c r="AL981" s="286">
        <f t="shared" si="2907"/>
        <v>0</v>
      </c>
      <c r="AM981" s="286">
        <f t="shared" si="2907"/>
        <v>0</v>
      </c>
      <c r="AN981" s="286">
        <f t="shared" si="2907"/>
        <v>0</v>
      </c>
      <c r="AO981" s="286">
        <f t="shared" si="2907"/>
        <v>0</v>
      </c>
      <c r="AP981" s="286">
        <f t="shared" si="2907"/>
        <v>0</v>
      </c>
      <c r="AQ981" s="286">
        <f t="shared" si="2907"/>
        <v>0</v>
      </c>
      <c r="AR981" s="286">
        <f t="shared" si="2907"/>
        <v>0</v>
      </c>
      <c r="AS981" s="332"/>
    </row>
    <row r="982" spans="1:45" ht="15">
      <c r="B982" s="319" t="s">
        <v>863</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9">
        <f>SUMPRODUCT($J$798:$J$958,AE798:AE958)</f>
        <v>0</v>
      </c>
      <c r="AF982" s="769">
        <f>SUMPRODUCT($J$798:$J$958,AF798:AF958)</f>
        <v>393478.37426552933</v>
      </c>
      <c r="AG982" s="286">
        <f>IF(AG796="kw",SUMPRODUCT($Q$798:$Q$958,$X$798:$X$958,AG798:AG958),SUMPRODUCT($J$798:$J$958,AG798:AG958))</f>
        <v>1239.3251559985927</v>
      </c>
      <c r="AH982" s="286">
        <f t="shared" ref="AH982:AR982" si="2908">IF(AH796="kw",SUMPRODUCT($Q$798:$Q$958,$X$798:$X$958,AH798:AH958),SUMPRODUCT($J$798:$J$958,AH798:AH958))</f>
        <v>504.91024874016733</v>
      </c>
      <c r="AI982" s="286">
        <f t="shared" si="2908"/>
        <v>0</v>
      </c>
      <c r="AJ982" s="286">
        <f t="shared" si="2908"/>
        <v>1763.28</v>
      </c>
      <c r="AK982" s="286">
        <f t="shared" si="2908"/>
        <v>0</v>
      </c>
      <c r="AL982" s="286">
        <f t="shared" si="2908"/>
        <v>0</v>
      </c>
      <c r="AM982" s="286">
        <f t="shared" si="2908"/>
        <v>0</v>
      </c>
      <c r="AN982" s="286">
        <f t="shared" si="2908"/>
        <v>0</v>
      </c>
      <c r="AO982" s="286">
        <f t="shared" si="2908"/>
        <v>0</v>
      </c>
      <c r="AP982" s="286">
        <f t="shared" si="2908"/>
        <v>0</v>
      </c>
      <c r="AQ982" s="286">
        <f t="shared" si="2908"/>
        <v>0</v>
      </c>
      <c r="AR982" s="286">
        <f t="shared" si="2908"/>
        <v>0</v>
      </c>
      <c r="AS982" s="332"/>
    </row>
    <row r="983" spans="1:45" ht="15">
      <c r="B983" s="319" t="s">
        <v>864</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9">
        <f>SUMPRODUCT($K$798:$K$958,AE798:AE958)</f>
        <v>0</v>
      </c>
      <c r="AF983" s="769">
        <f>SUMPRODUCT($K$798:$K$958,AF798:AF958)</f>
        <v>419527.09215988894</v>
      </c>
      <c r="AG983" s="286">
        <f>IF(AG796="kw",SUMPRODUCT($Q$798:$Q$958,$Y$798:$Y$958,AG798:AG958),SUMPRODUCT($K$798:$K$958,AG798:AG958))</f>
        <v>1239.3251559985927</v>
      </c>
      <c r="AH983" s="286">
        <f t="shared" ref="AH983:AR983" si="2909">IF(AH796="kw",SUMPRODUCT($Q$798:$Q$958,$Y$798:$Y$958,AH798:AH958),SUMPRODUCT($K$798:$K$958,AH798:AH958))</f>
        <v>504.91024874016733</v>
      </c>
      <c r="AI983" s="286">
        <f t="shared" si="2909"/>
        <v>0</v>
      </c>
      <c r="AJ983" s="286">
        <f t="shared" si="2909"/>
        <v>1763.28</v>
      </c>
      <c r="AK983" s="286">
        <f t="shared" si="2909"/>
        <v>0</v>
      </c>
      <c r="AL983" s="286">
        <f t="shared" si="2909"/>
        <v>0</v>
      </c>
      <c r="AM983" s="286">
        <f t="shared" si="2909"/>
        <v>0</v>
      </c>
      <c r="AN983" s="286">
        <f t="shared" si="2909"/>
        <v>0</v>
      </c>
      <c r="AO983" s="286">
        <f t="shared" si="2909"/>
        <v>0</v>
      </c>
      <c r="AP983" s="286">
        <f t="shared" si="2909"/>
        <v>0</v>
      </c>
      <c r="AQ983" s="286">
        <f t="shared" si="2909"/>
        <v>0</v>
      </c>
      <c r="AR983" s="286">
        <f t="shared" si="2909"/>
        <v>0</v>
      </c>
      <c r="AS983" s="332"/>
    </row>
    <row r="984" spans="1:45" ht="15">
      <c r="B984" s="434" t="s">
        <v>865</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70">
        <f>SUMPRODUCT($L$798:$L$958,AE798:AE958)</f>
        <v>0</v>
      </c>
      <c r="AF984" s="770">
        <f>SUMPRODUCT($L$798:$L$958,AF798:AF958)</f>
        <v>420991.39349999628</v>
      </c>
      <c r="AG984" s="321">
        <f>IF(AG796="kw",SUMPRODUCT($Q$798:$Q$958,$Z$798:$Z$958,AG798:AG958),SUMPRODUCT($L$798:$L$958,AG798:AG958))</f>
        <v>1246.0366559687116</v>
      </c>
      <c r="AH984" s="321">
        <f t="shared" ref="AH984:AR984" si="2910">IF(AH796="kw",SUMPRODUCT($Q$798:$Q$958,$Z$798:$Z$958,AH798:AH958),SUMPRODUCT($L$798:$L$958,AH798:AH958))</f>
        <v>507.64456354280838</v>
      </c>
      <c r="AI984" s="321">
        <f t="shared" si="2910"/>
        <v>0</v>
      </c>
      <c r="AJ984" s="321">
        <f t="shared" si="2910"/>
        <v>1763.28</v>
      </c>
      <c r="AK984" s="321">
        <f t="shared" si="2910"/>
        <v>0</v>
      </c>
      <c r="AL984" s="321">
        <f t="shared" si="2910"/>
        <v>0</v>
      </c>
      <c r="AM984" s="321">
        <f t="shared" si="2910"/>
        <v>0</v>
      </c>
      <c r="AN984" s="321">
        <f t="shared" si="2910"/>
        <v>0</v>
      </c>
      <c r="AO984" s="321">
        <f t="shared" si="2910"/>
        <v>0</v>
      </c>
      <c r="AP984" s="321">
        <f t="shared" si="2910"/>
        <v>0</v>
      </c>
      <c r="AQ984" s="321">
        <f t="shared" si="2910"/>
        <v>0</v>
      </c>
      <c r="AR984" s="321">
        <f t="shared" si="2910"/>
        <v>0</v>
      </c>
      <c r="AS984" s="380"/>
    </row>
    <row r="985" spans="1:45" ht="18.75" customHeight="1">
      <c r="B985" s="362" t="s">
        <v>582</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946" t="s">
        <v>211</v>
      </c>
      <c r="C989" s="948" t="s">
        <v>33</v>
      </c>
      <c r="D989" s="279" t="s">
        <v>420</v>
      </c>
      <c r="E989" s="957" t="s">
        <v>209</v>
      </c>
      <c r="F989" s="958"/>
      <c r="G989" s="958"/>
      <c r="H989" s="958"/>
      <c r="I989" s="958"/>
      <c r="J989" s="958"/>
      <c r="K989" s="958"/>
      <c r="L989" s="958"/>
      <c r="M989" s="958"/>
      <c r="N989" s="958"/>
      <c r="O989" s="958"/>
      <c r="P989" s="959"/>
      <c r="Q989" s="955" t="s">
        <v>213</v>
      </c>
      <c r="R989" s="279" t="s">
        <v>421</v>
      </c>
      <c r="S989" s="952" t="s">
        <v>212</v>
      </c>
      <c r="T989" s="953"/>
      <c r="U989" s="953"/>
      <c r="V989" s="953"/>
      <c r="W989" s="953"/>
      <c r="X989" s="953"/>
      <c r="Y989" s="953"/>
      <c r="Z989" s="953"/>
      <c r="AA989" s="953"/>
      <c r="AB989" s="953"/>
      <c r="AC989" s="953"/>
      <c r="AD989" s="960"/>
      <c r="AE989" s="952" t="s">
        <v>242</v>
      </c>
      <c r="AF989" s="953"/>
      <c r="AG989" s="953"/>
      <c r="AH989" s="953"/>
      <c r="AI989" s="953"/>
      <c r="AJ989" s="953"/>
      <c r="AK989" s="953"/>
      <c r="AL989" s="953"/>
      <c r="AM989" s="953"/>
      <c r="AN989" s="953"/>
      <c r="AO989" s="953"/>
      <c r="AP989" s="953"/>
      <c r="AQ989" s="953"/>
      <c r="AR989" s="953"/>
      <c r="AS989" s="954"/>
    </row>
    <row r="990" spans="1:45" ht="65.25" customHeight="1">
      <c r="B990" s="947"/>
      <c r="C990" s="949"/>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956"/>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Residential</v>
      </c>
      <c r="AF990" s="280" t="str">
        <f>'1.  LRAMVA Summary'!$E$53</f>
        <v>GS&lt;50 kW</v>
      </c>
      <c r="AG990" s="280" t="str">
        <f>'1.  LRAMVA Summary'!$F$53</f>
        <v>GS50-999 kW</v>
      </c>
      <c r="AH990" s="280" t="str">
        <f>'1.  LRAMVA Summary'!$G$53</f>
        <v>General Service 1,000 - 4,999kW</v>
      </c>
      <c r="AI990" s="280" t="str">
        <f>'1.  LRAMVA Summary'!$H$53</f>
        <v>Sentinel</v>
      </c>
      <c r="AJ990" s="280" t="str">
        <f>'1.  LRAMVA Summary'!$I$53</f>
        <v>Street Lighting</v>
      </c>
      <c r="AK990" s="280" t="str">
        <f>'1.  LRAMVA Summary'!$J$53</f>
        <v>Unmetered Scatter Load</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v>
      </c>
      <c r="AI991" s="286" t="str">
        <f>'1.  LRAMVA Summary'!$H$54</f>
        <v>kW</v>
      </c>
      <c r="AJ991" s="286" t="str">
        <f>'1.  LRAMVA Summary'!$I$54</f>
        <v>kW</v>
      </c>
      <c r="AK991" s="286" t="str">
        <f>'1.  LRAMVA Summary'!$J$54</f>
        <v>kWh</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11">AF993</f>
        <v>0</v>
      </c>
      <c r="AG994" s="405">
        <f t="shared" ref="AG994" si="2912">AG993</f>
        <v>0</v>
      </c>
      <c r="AH994" s="405">
        <f t="shared" ref="AH994" si="2913">AH993</f>
        <v>0</v>
      </c>
      <c r="AI994" s="405">
        <f t="shared" ref="AI994" si="2914">AI993</f>
        <v>0</v>
      </c>
      <c r="AJ994" s="405">
        <f t="shared" ref="AJ994" si="2915">AJ993</f>
        <v>0</v>
      </c>
      <c r="AK994" s="405">
        <f t="shared" ref="AK994" si="2916">AK993</f>
        <v>0</v>
      </c>
      <c r="AL994" s="405">
        <f t="shared" ref="AL994" si="2917">AL993</f>
        <v>0</v>
      </c>
      <c r="AM994" s="405">
        <f t="shared" ref="AM994" si="2918">AM993</f>
        <v>0</v>
      </c>
      <c r="AN994" s="405">
        <f t="shared" ref="AN994" si="2919">AN993</f>
        <v>0</v>
      </c>
      <c r="AO994" s="405">
        <f t="shared" ref="AO994" si="2920">AO993</f>
        <v>0</v>
      </c>
      <c r="AP994" s="405">
        <f t="shared" ref="AP994" si="2921">AP993</f>
        <v>0</v>
      </c>
      <c r="AQ994" s="405">
        <f t="shared" ref="AQ994" si="2922">AQ993</f>
        <v>0</v>
      </c>
      <c r="AR994" s="405">
        <f t="shared" ref="AR994" si="2923">AR993</f>
        <v>0</v>
      </c>
      <c r="AS994" s="292"/>
    </row>
    <row r="995" spans="1:45" ht="15" customHeight="1" outlineLevel="1">
      <c r="A995" s="519"/>
      <c r="B995" s="293"/>
      <c r="C995" s="294"/>
      <c r="D995" s="294"/>
      <c r="E995" s="294"/>
      <c r="F995" s="294"/>
      <c r="G995" s="294"/>
      <c r="H995" s="294"/>
      <c r="I995" s="294"/>
      <c r="J995" s="746"/>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24">AF996</f>
        <v>0</v>
      </c>
      <c r="AG997" s="405">
        <f t="shared" ref="AG997" si="2925">AG996</f>
        <v>0</v>
      </c>
      <c r="AH997" s="405">
        <f t="shared" ref="AH997" si="2926">AH996</f>
        <v>0</v>
      </c>
      <c r="AI997" s="405">
        <f t="shared" ref="AI997" si="2927">AI996</f>
        <v>0</v>
      </c>
      <c r="AJ997" s="405">
        <f t="shared" ref="AJ997" si="2928">AJ996</f>
        <v>0</v>
      </c>
      <c r="AK997" s="405">
        <f t="shared" ref="AK997" si="2929">AK996</f>
        <v>0</v>
      </c>
      <c r="AL997" s="405">
        <f t="shared" ref="AL997" si="2930">AL996</f>
        <v>0</v>
      </c>
      <c r="AM997" s="405">
        <f t="shared" ref="AM997" si="2931">AM996</f>
        <v>0</v>
      </c>
      <c r="AN997" s="405">
        <f t="shared" ref="AN997" si="2932">AN996</f>
        <v>0</v>
      </c>
      <c r="AO997" s="405">
        <f t="shared" ref="AO997" si="2933">AO996</f>
        <v>0</v>
      </c>
      <c r="AP997" s="405">
        <f t="shared" ref="AP997" si="2934">AP996</f>
        <v>0</v>
      </c>
      <c r="AQ997" s="405">
        <f t="shared" ref="AQ997" si="2935">AQ996</f>
        <v>0</v>
      </c>
      <c r="AR997" s="405">
        <f t="shared" ref="AR997" si="2936">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37">AF999</f>
        <v>0</v>
      </c>
      <c r="AG1000" s="405">
        <f t="shared" ref="AG1000" si="2938">AG999</f>
        <v>0</v>
      </c>
      <c r="AH1000" s="405">
        <f t="shared" ref="AH1000" si="2939">AH999</f>
        <v>0</v>
      </c>
      <c r="AI1000" s="405">
        <f t="shared" ref="AI1000" si="2940">AI999</f>
        <v>0</v>
      </c>
      <c r="AJ1000" s="405">
        <f t="shared" ref="AJ1000" si="2941">AJ999</f>
        <v>0</v>
      </c>
      <c r="AK1000" s="405">
        <f t="shared" ref="AK1000" si="2942">AK999</f>
        <v>0</v>
      </c>
      <c r="AL1000" s="405">
        <f t="shared" ref="AL1000" si="2943">AL999</f>
        <v>0</v>
      </c>
      <c r="AM1000" s="405">
        <f t="shared" ref="AM1000" si="2944">AM999</f>
        <v>0</v>
      </c>
      <c r="AN1000" s="405">
        <f t="shared" ref="AN1000" si="2945">AN999</f>
        <v>0</v>
      </c>
      <c r="AO1000" s="405">
        <f t="shared" ref="AO1000" si="2946">AO999</f>
        <v>0</v>
      </c>
      <c r="AP1000" s="405">
        <f t="shared" ref="AP1000" si="2947">AP999</f>
        <v>0</v>
      </c>
      <c r="AQ1000" s="405">
        <f t="shared" ref="AQ1000" si="2948">AQ999</f>
        <v>0</v>
      </c>
      <c r="AR1000" s="405">
        <f t="shared" ref="AR1000" si="2949">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657</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50">AF1002</f>
        <v>0</v>
      </c>
      <c r="AG1003" s="405">
        <f t="shared" ref="AG1003" si="2951">AG1002</f>
        <v>0</v>
      </c>
      <c r="AH1003" s="405">
        <f t="shared" ref="AH1003" si="2952">AH1002</f>
        <v>0</v>
      </c>
      <c r="AI1003" s="405">
        <f t="shared" ref="AI1003" si="2953">AI1002</f>
        <v>0</v>
      </c>
      <c r="AJ1003" s="405">
        <f t="shared" ref="AJ1003" si="2954">AJ1002</f>
        <v>0</v>
      </c>
      <c r="AK1003" s="405">
        <f t="shared" ref="AK1003" si="2955">AK1002</f>
        <v>0</v>
      </c>
      <c r="AL1003" s="405">
        <f t="shared" ref="AL1003" si="2956">AL1002</f>
        <v>0</v>
      </c>
      <c r="AM1003" s="405">
        <f t="shared" ref="AM1003" si="2957">AM1002</f>
        <v>0</v>
      </c>
      <c r="AN1003" s="405">
        <f t="shared" ref="AN1003" si="2958">AN1002</f>
        <v>0</v>
      </c>
      <c r="AO1003" s="405">
        <f t="shared" ref="AO1003" si="2959">AO1002</f>
        <v>0</v>
      </c>
      <c r="AP1003" s="405">
        <f t="shared" ref="AP1003" si="2960">AP1002</f>
        <v>0</v>
      </c>
      <c r="AQ1003" s="405">
        <f t="shared" ref="AQ1003" si="2961">AQ1002</f>
        <v>0</v>
      </c>
      <c r="AR1003" s="405">
        <f t="shared" ref="AR1003" si="2962">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63">AF1005</f>
        <v>0</v>
      </c>
      <c r="AG1006" s="405">
        <f t="shared" ref="AG1006" si="2964">AG1005</f>
        <v>0</v>
      </c>
      <c r="AH1006" s="405">
        <f t="shared" ref="AH1006" si="2965">AH1005</f>
        <v>0</v>
      </c>
      <c r="AI1006" s="405">
        <f t="shared" ref="AI1006" si="2966">AI1005</f>
        <v>0</v>
      </c>
      <c r="AJ1006" s="405">
        <f t="shared" ref="AJ1006" si="2967">AJ1005</f>
        <v>0</v>
      </c>
      <c r="AK1006" s="405">
        <f t="shared" ref="AK1006" si="2968">AK1005</f>
        <v>0</v>
      </c>
      <c r="AL1006" s="405">
        <f t="shared" ref="AL1006" si="2969">AL1005</f>
        <v>0</v>
      </c>
      <c r="AM1006" s="405">
        <f t="shared" ref="AM1006" si="2970">AM1005</f>
        <v>0</v>
      </c>
      <c r="AN1006" s="405">
        <f t="shared" ref="AN1006" si="2971">AN1005</f>
        <v>0</v>
      </c>
      <c r="AO1006" s="405">
        <f t="shared" ref="AO1006" si="2972">AO1005</f>
        <v>0</v>
      </c>
      <c r="AP1006" s="405">
        <f t="shared" ref="AP1006" si="2973">AP1005</f>
        <v>0</v>
      </c>
      <c r="AQ1006" s="405">
        <f t="shared" ref="AQ1006" si="2974">AQ1005</f>
        <v>0</v>
      </c>
      <c r="AR1006" s="405">
        <f t="shared" ref="AR1006" si="2975">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76">AF1009</f>
        <v>0</v>
      </c>
      <c r="AG1010" s="405">
        <f t="shared" ref="AG1010" si="2977">AG1009</f>
        <v>0</v>
      </c>
      <c r="AH1010" s="405">
        <f t="shared" ref="AH1010" si="2978">AH1009</f>
        <v>0</v>
      </c>
      <c r="AI1010" s="405">
        <f t="shared" ref="AI1010" si="2979">AI1009</f>
        <v>0</v>
      </c>
      <c r="AJ1010" s="405">
        <f t="shared" ref="AJ1010" si="2980">AJ1009</f>
        <v>0</v>
      </c>
      <c r="AK1010" s="405">
        <f t="shared" ref="AK1010" si="2981">AK1009</f>
        <v>0</v>
      </c>
      <c r="AL1010" s="405">
        <f t="shared" ref="AL1010" si="2982">AL1009</f>
        <v>0</v>
      </c>
      <c r="AM1010" s="405">
        <f t="shared" ref="AM1010" si="2983">AM1009</f>
        <v>0</v>
      </c>
      <c r="AN1010" s="405">
        <f t="shared" ref="AN1010" si="2984">AN1009</f>
        <v>0</v>
      </c>
      <c r="AO1010" s="405">
        <f t="shared" ref="AO1010" si="2985">AO1009</f>
        <v>0</v>
      </c>
      <c r="AP1010" s="405">
        <f t="shared" ref="AP1010" si="2986">AP1009</f>
        <v>0</v>
      </c>
      <c r="AQ1010" s="405">
        <f t="shared" ref="AQ1010" si="2987">AQ1009</f>
        <v>0</v>
      </c>
      <c r="AR1010" s="405">
        <f t="shared" ref="AR1010" si="2988">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9">AF1012</f>
        <v>0</v>
      </c>
      <c r="AG1013" s="405">
        <f t="shared" ref="AG1013" si="2990">AG1012</f>
        <v>0</v>
      </c>
      <c r="AH1013" s="405">
        <f t="shared" ref="AH1013" si="2991">AH1012</f>
        <v>0</v>
      </c>
      <c r="AI1013" s="405">
        <f t="shared" ref="AI1013" si="2992">AI1012</f>
        <v>0</v>
      </c>
      <c r="AJ1013" s="405">
        <f t="shared" ref="AJ1013" si="2993">AJ1012</f>
        <v>0</v>
      </c>
      <c r="AK1013" s="405">
        <f t="shared" ref="AK1013" si="2994">AK1012</f>
        <v>0</v>
      </c>
      <c r="AL1013" s="405">
        <f t="shared" ref="AL1013" si="2995">AL1012</f>
        <v>0</v>
      </c>
      <c r="AM1013" s="405">
        <f t="shared" ref="AM1013" si="2996">AM1012</f>
        <v>0</v>
      </c>
      <c r="AN1013" s="405">
        <f t="shared" ref="AN1013" si="2997">AN1012</f>
        <v>0</v>
      </c>
      <c r="AO1013" s="405">
        <f t="shared" ref="AO1013" si="2998">AO1012</f>
        <v>0</v>
      </c>
      <c r="AP1013" s="405">
        <f t="shared" ref="AP1013" si="2999">AP1012</f>
        <v>0</v>
      </c>
      <c r="AQ1013" s="405">
        <f t="shared" ref="AQ1013" si="3000">AQ1012</f>
        <v>0</v>
      </c>
      <c r="AR1013" s="405">
        <f t="shared" ref="AR1013" si="3001">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3002">AF1015</f>
        <v>0</v>
      </c>
      <c r="AG1016" s="405">
        <f t="shared" ref="AG1016" si="3003">AG1015</f>
        <v>0</v>
      </c>
      <c r="AH1016" s="405">
        <f t="shared" ref="AH1016" si="3004">AH1015</f>
        <v>0</v>
      </c>
      <c r="AI1016" s="405">
        <f t="shared" ref="AI1016" si="3005">AI1015</f>
        <v>0</v>
      </c>
      <c r="AJ1016" s="405">
        <f t="shared" ref="AJ1016" si="3006">AJ1015</f>
        <v>0</v>
      </c>
      <c r="AK1016" s="405">
        <f t="shared" ref="AK1016" si="3007">AK1015</f>
        <v>0</v>
      </c>
      <c r="AL1016" s="405">
        <f t="shared" ref="AL1016" si="3008">AL1015</f>
        <v>0</v>
      </c>
      <c r="AM1016" s="405">
        <f t="shared" ref="AM1016" si="3009">AM1015</f>
        <v>0</v>
      </c>
      <c r="AN1016" s="405">
        <f t="shared" ref="AN1016" si="3010">AN1015</f>
        <v>0</v>
      </c>
      <c r="AO1016" s="405">
        <f t="shared" ref="AO1016" si="3011">AO1015</f>
        <v>0</v>
      </c>
      <c r="AP1016" s="405">
        <f t="shared" ref="AP1016" si="3012">AP1015</f>
        <v>0</v>
      </c>
      <c r="AQ1016" s="405">
        <f t="shared" ref="AQ1016" si="3013">AQ1015</f>
        <v>0</v>
      </c>
      <c r="AR1016" s="405">
        <f t="shared" ref="AR1016" si="3014">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15">AF1018</f>
        <v>0</v>
      </c>
      <c r="AG1019" s="405">
        <f t="shared" ref="AG1019" si="3016">AG1018</f>
        <v>0</v>
      </c>
      <c r="AH1019" s="405">
        <f t="shared" ref="AH1019" si="3017">AH1018</f>
        <v>0</v>
      </c>
      <c r="AI1019" s="405">
        <f t="shared" ref="AI1019" si="3018">AI1018</f>
        <v>0</v>
      </c>
      <c r="AJ1019" s="405">
        <f t="shared" ref="AJ1019" si="3019">AJ1018</f>
        <v>0</v>
      </c>
      <c r="AK1019" s="405">
        <f t="shared" ref="AK1019" si="3020">AK1018</f>
        <v>0</v>
      </c>
      <c r="AL1019" s="405">
        <f t="shared" ref="AL1019" si="3021">AL1018</f>
        <v>0</v>
      </c>
      <c r="AM1019" s="405">
        <f t="shared" ref="AM1019" si="3022">AM1018</f>
        <v>0</v>
      </c>
      <c r="AN1019" s="405">
        <f t="shared" ref="AN1019" si="3023">AN1018</f>
        <v>0</v>
      </c>
      <c r="AO1019" s="405">
        <f t="shared" ref="AO1019" si="3024">AO1018</f>
        <v>0</v>
      </c>
      <c r="AP1019" s="405">
        <f t="shared" ref="AP1019" si="3025">AP1018</f>
        <v>0</v>
      </c>
      <c r="AQ1019" s="405">
        <f t="shared" ref="AQ1019" si="3026">AQ1018</f>
        <v>0</v>
      </c>
      <c r="AR1019" s="405">
        <f t="shared" ref="AR1019" si="3027">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28">AF1021</f>
        <v>0</v>
      </c>
      <c r="AG1022" s="405">
        <f t="shared" ref="AG1022" si="3029">AG1021</f>
        <v>0</v>
      </c>
      <c r="AH1022" s="405">
        <f t="shared" ref="AH1022" si="3030">AH1021</f>
        <v>0</v>
      </c>
      <c r="AI1022" s="405">
        <f t="shared" ref="AI1022" si="3031">AI1021</f>
        <v>0</v>
      </c>
      <c r="AJ1022" s="405">
        <f t="shared" ref="AJ1022" si="3032">AJ1021</f>
        <v>0</v>
      </c>
      <c r="AK1022" s="405">
        <f t="shared" ref="AK1022" si="3033">AK1021</f>
        <v>0</v>
      </c>
      <c r="AL1022" s="405">
        <f t="shared" ref="AL1022" si="3034">AL1021</f>
        <v>0</v>
      </c>
      <c r="AM1022" s="405">
        <f t="shared" ref="AM1022" si="3035">AM1021</f>
        <v>0</v>
      </c>
      <c r="AN1022" s="405">
        <f t="shared" ref="AN1022" si="3036">AN1021</f>
        <v>0</v>
      </c>
      <c r="AO1022" s="405">
        <f t="shared" ref="AO1022" si="3037">AO1021</f>
        <v>0</v>
      </c>
      <c r="AP1022" s="405">
        <f t="shared" ref="AP1022" si="3038">AP1021</f>
        <v>0</v>
      </c>
      <c r="AQ1022" s="405">
        <f t="shared" ref="AQ1022" si="3039">AQ1021</f>
        <v>0</v>
      </c>
      <c r="AR1022" s="405">
        <f t="shared" ref="AR1022" si="3040">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41">AF1025</f>
        <v>0</v>
      </c>
      <c r="AG1026" s="405">
        <f t="shared" ref="AG1026" si="3042">AG1025</f>
        <v>0</v>
      </c>
      <c r="AH1026" s="405">
        <f t="shared" ref="AH1026" si="3043">AH1025</f>
        <v>0</v>
      </c>
      <c r="AI1026" s="405">
        <f t="shared" ref="AI1026" si="3044">AI1025</f>
        <v>0</v>
      </c>
      <c r="AJ1026" s="405">
        <f t="shared" ref="AJ1026" si="3045">AJ1025</f>
        <v>0</v>
      </c>
      <c r="AK1026" s="405">
        <f t="shared" ref="AK1026" si="3046">AK1025</f>
        <v>0</v>
      </c>
      <c r="AL1026" s="405">
        <f t="shared" ref="AL1026" si="3047">AL1025</f>
        <v>0</v>
      </c>
      <c r="AM1026" s="405">
        <f t="shared" ref="AM1026" si="3048">AM1025</f>
        <v>0</v>
      </c>
      <c r="AN1026" s="405">
        <f t="shared" ref="AN1026" si="3049">AN1025</f>
        <v>0</v>
      </c>
      <c r="AO1026" s="405">
        <f t="shared" ref="AO1026" si="3050">AO1025</f>
        <v>0</v>
      </c>
      <c r="AP1026" s="405">
        <f t="shared" ref="AP1026" si="3051">AP1025</f>
        <v>0</v>
      </c>
      <c r="AQ1026" s="405">
        <f t="shared" ref="AQ1026" si="3052">AQ1025</f>
        <v>0</v>
      </c>
      <c r="AR1026" s="405">
        <f t="shared" ref="AR1026" si="3053">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54">AF1028</f>
        <v>0</v>
      </c>
      <c r="AG1029" s="405">
        <f t="shared" ref="AG1029" si="3055">AG1028</f>
        <v>0</v>
      </c>
      <c r="AH1029" s="405">
        <f t="shared" ref="AH1029" si="3056">AH1028</f>
        <v>0</v>
      </c>
      <c r="AI1029" s="405">
        <f t="shared" ref="AI1029" si="3057">AI1028</f>
        <v>0</v>
      </c>
      <c r="AJ1029" s="405">
        <f t="shared" ref="AJ1029" si="3058">AJ1028</f>
        <v>0</v>
      </c>
      <c r="AK1029" s="405">
        <f t="shared" ref="AK1029" si="3059">AK1028</f>
        <v>0</v>
      </c>
      <c r="AL1029" s="405">
        <f t="shared" ref="AL1029" si="3060">AL1028</f>
        <v>0</v>
      </c>
      <c r="AM1029" s="405">
        <f t="shared" ref="AM1029" si="3061">AM1028</f>
        <v>0</v>
      </c>
      <c r="AN1029" s="405">
        <f t="shared" ref="AN1029" si="3062">AN1028</f>
        <v>0</v>
      </c>
      <c r="AO1029" s="405">
        <f t="shared" ref="AO1029" si="3063">AO1028</f>
        <v>0</v>
      </c>
      <c r="AP1029" s="405">
        <f t="shared" ref="AP1029" si="3064">AP1028</f>
        <v>0</v>
      </c>
      <c r="AQ1029" s="405">
        <f t="shared" ref="AQ1029" si="3065">AQ1028</f>
        <v>0</v>
      </c>
      <c r="AR1029" s="405">
        <f t="shared" ref="AR1029" si="3066">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67">AF1031</f>
        <v>0</v>
      </c>
      <c r="AG1032" s="405">
        <f t="shared" ref="AG1032" si="3068">AG1031</f>
        <v>0</v>
      </c>
      <c r="AH1032" s="405">
        <f t="shared" ref="AH1032" si="3069">AH1031</f>
        <v>0</v>
      </c>
      <c r="AI1032" s="405">
        <f t="shared" ref="AI1032" si="3070">AI1031</f>
        <v>0</v>
      </c>
      <c r="AJ1032" s="405">
        <f t="shared" ref="AJ1032" si="3071">AJ1031</f>
        <v>0</v>
      </c>
      <c r="AK1032" s="405">
        <f t="shared" ref="AK1032" si="3072">AK1031</f>
        <v>0</v>
      </c>
      <c r="AL1032" s="405">
        <f t="shared" ref="AL1032" si="3073">AL1031</f>
        <v>0</v>
      </c>
      <c r="AM1032" s="405">
        <f t="shared" ref="AM1032" si="3074">AM1031</f>
        <v>0</v>
      </c>
      <c r="AN1032" s="405">
        <f t="shared" ref="AN1032" si="3075">AN1031</f>
        <v>0</v>
      </c>
      <c r="AO1032" s="405">
        <f t="shared" ref="AO1032" si="3076">AO1031</f>
        <v>0</v>
      </c>
      <c r="AP1032" s="405">
        <f t="shared" ref="AP1032" si="3077">AP1031</f>
        <v>0</v>
      </c>
      <c r="AQ1032" s="405">
        <f t="shared" ref="AQ1032" si="3078">AQ1031</f>
        <v>0</v>
      </c>
      <c r="AR1032" s="405">
        <f t="shared" ref="AR1032" si="3079">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80">AF1035</f>
        <v>0</v>
      </c>
      <c r="AG1036" s="405">
        <f t="shared" ref="AG1036" si="3081">AG1035</f>
        <v>0</v>
      </c>
      <c r="AH1036" s="405">
        <f t="shared" ref="AH1036" si="3082">AH1035</f>
        <v>0</v>
      </c>
      <c r="AI1036" s="405">
        <f t="shared" ref="AI1036" si="3083">AI1035</f>
        <v>0</v>
      </c>
      <c r="AJ1036" s="405">
        <f t="shared" ref="AJ1036" si="3084">AJ1035</f>
        <v>0</v>
      </c>
      <c r="AK1036" s="405">
        <f t="shared" ref="AK1036" si="3085">AK1035</f>
        <v>0</v>
      </c>
      <c r="AL1036" s="405">
        <f t="shared" ref="AL1036" si="3086">AL1035</f>
        <v>0</v>
      </c>
      <c r="AM1036" s="405">
        <f t="shared" ref="AM1036" si="3087">AM1035</f>
        <v>0</v>
      </c>
      <c r="AN1036" s="405">
        <f t="shared" ref="AN1036" si="3088">AN1035</f>
        <v>0</v>
      </c>
      <c r="AO1036" s="405">
        <f t="shared" ref="AO1036" si="3089">AO1035</f>
        <v>0</v>
      </c>
      <c r="AP1036" s="405">
        <f t="shared" ref="AP1036" si="3090">AP1035</f>
        <v>0</v>
      </c>
      <c r="AQ1036" s="405">
        <f t="shared" ref="AQ1036" si="3091">AQ1035</f>
        <v>0</v>
      </c>
      <c r="AR1036" s="405">
        <f t="shared" ref="AR1036" si="3092">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93">AG1039</f>
        <v>0</v>
      </c>
      <c r="AH1040" s="405">
        <f t="shared" si="3093"/>
        <v>0</v>
      </c>
      <c r="AI1040" s="405">
        <f t="shared" si="3093"/>
        <v>0</v>
      </c>
      <c r="AJ1040" s="405">
        <f>AJ1039</f>
        <v>0</v>
      </c>
      <c r="AK1040" s="405">
        <f t="shared" si="3093"/>
        <v>0</v>
      </c>
      <c r="AL1040" s="405">
        <f t="shared" si="3093"/>
        <v>0</v>
      </c>
      <c r="AM1040" s="405">
        <f t="shared" si="3093"/>
        <v>0</v>
      </c>
      <c r="AN1040" s="405">
        <f t="shared" si="3093"/>
        <v>0</v>
      </c>
      <c r="AO1040" s="405">
        <f t="shared" si="3093"/>
        <v>0</v>
      </c>
      <c r="AP1040" s="405">
        <f t="shared" si="3093"/>
        <v>0</v>
      </c>
      <c r="AQ1040" s="405">
        <f t="shared" si="3093"/>
        <v>0</v>
      </c>
      <c r="AR1040" s="405">
        <f t="shared" si="3093"/>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94">AF1042</f>
        <v>0</v>
      </c>
      <c r="AG1043" s="405">
        <f t="shared" si="3094"/>
        <v>0</v>
      </c>
      <c r="AH1043" s="405">
        <f t="shared" si="3094"/>
        <v>0</v>
      </c>
      <c r="AI1043" s="405">
        <f t="shared" si="3094"/>
        <v>0</v>
      </c>
      <c r="AJ1043" s="405">
        <f t="shared" si="3094"/>
        <v>0</v>
      </c>
      <c r="AK1043" s="405">
        <f t="shared" si="3094"/>
        <v>0</v>
      </c>
      <c r="AL1043" s="405">
        <f t="shared" si="3094"/>
        <v>0</v>
      </c>
      <c r="AM1043" s="405">
        <f t="shared" si="3094"/>
        <v>0</v>
      </c>
      <c r="AN1043" s="405">
        <f t="shared" si="3094"/>
        <v>0</v>
      </c>
      <c r="AO1043" s="405">
        <f t="shared" si="3094"/>
        <v>0</v>
      </c>
      <c r="AP1043" s="405">
        <f t="shared" si="3094"/>
        <v>0</v>
      </c>
      <c r="AQ1043" s="405">
        <f t="shared" si="3094"/>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95">AF1046</f>
        <v>0</v>
      </c>
      <c r="AG1047" s="405">
        <f t="shared" si="3095"/>
        <v>0</v>
      </c>
      <c r="AH1047" s="405">
        <f t="shared" si="3095"/>
        <v>0</v>
      </c>
      <c r="AI1047" s="405">
        <f t="shared" si="3095"/>
        <v>0</v>
      </c>
      <c r="AJ1047" s="405">
        <f t="shared" si="3095"/>
        <v>0</v>
      </c>
      <c r="AK1047" s="405">
        <f t="shared" si="3095"/>
        <v>0</v>
      </c>
      <c r="AL1047" s="405">
        <f t="shared" si="3095"/>
        <v>0</v>
      </c>
      <c r="AM1047" s="405">
        <f t="shared" si="3095"/>
        <v>0</v>
      </c>
      <c r="AN1047" s="405">
        <f t="shared" si="3095"/>
        <v>0</v>
      </c>
      <c r="AO1047" s="405">
        <f t="shared" si="3095"/>
        <v>0</v>
      </c>
      <c r="AP1047" s="405">
        <f t="shared" si="3095"/>
        <v>0</v>
      </c>
      <c r="AQ1047" s="405">
        <f t="shared" si="3095"/>
        <v>0</v>
      </c>
      <c r="AR1047" s="405">
        <f t="shared" si="3095"/>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96">AF1049</f>
        <v>0</v>
      </c>
      <c r="AG1050" s="405">
        <f t="shared" si="3096"/>
        <v>0</v>
      </c>
      <c r="AH1050" s="405">
        <f t="shared" si="3096"/>
        <v>0</v>
      </c>
      <c r="AI1050" s="405">
        <f t="shared" si="3096"/>
        <v>0</v>
      </c>
      <c r="AJ1050" s="405">
        <f t="shared" si="3096"/>
        <v>0</v>
      </c>
      <c r="AK1050" s="405">
        <f t="shared" si="3096"/>
        <v>0</v>
      </c>
      <c r="AL1050" s="405">
        <f t="shared" si="3096"/>
        <v>0</v>
      </c>
      <c r="AM1050" s="405">
        <f t="shared" si="3096"/>
        <v>0</v>
      </c>
      <c r="AN1050" s="405">
        <f t="shared" si="3096"/>
        <v>0</v>
      </c>
      <c r="AO1050" s="405">
        <f t="shared" si="3096"/>
        <v>0</v>
      </c>
      <c r="AP1050" s="405">
        <f t="shared" si="3096"/>
        <v>0</v>
      </c>
      <c r="AQ1050" s="405">
        <f t="shared" si="3096"/>
        <v>0</v>
      </c>
      <c r="AR1050" s="405">
        <f t="shared" si="3096"/>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97">AF1052</f>
        <v>0</v>
      </c>
      <c r="AG1053" s="405">
        <f t="shared" si="3097"/>
        <v>0</v>
      </c>
      <c r="AH1053" s="405">
        <f t="shared" si="3097"/>
        <v>0</v>
      </c>
      <c r="AI1053" s="405">
        <f t="shared" si="3097"/>
        <v>0</v>
      </c>
      <c r="AJ1053" s="405">
        <f t="shared" si="3097"/>
        <v>0</v>
      </c>
      <c r="AK1053" s="405">
        <f t="shared" si="3097"/>
        <v>0</v>
      </c>
      <c r="AL1053" s="405">
        <f t="shared" si="3097"/>
        <v>0</v>
      </c>
      <c r="AM1053" s="405">
        <f t="shared" si="3097"/>
        <v>0</v>
      </c>
      <c r="AN1053" s="405">
        <f t="shared" si="3097"/>
        <v>0</v>
      </c>
      <c r="AO1053" s="405">
        <f t="shared" si="3097"/>
        <v>0</v>
      </c>
      <c r="AP1053" s="405">
        <f t="shared" si="3097"/>
        <v>0</v>
      </c>
      <c r="AQ1053" s="405">
        <f t="shared" si="3097"/>
        <v>0</v>
      </c>
      <c r="AR1053" s="405">
        <f t="shared" si="3097"/>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98">AE1055</f>
        <v>0</v>
      </c>
      <c r="AF1056" s="405">
        <f t="shared" si="3098"/>
        <v>0</v>
      </c>
      <c r="AG1056" s="405">
        <f t="shared" si="3098"/>
        <v>0</v>
      </c>
      <c r="AH1056" s="405">
        <f t="shared" si="3098"/>
        <v>0</v>
      </c>
      <c r="AI1056" s="405">
        <f t="shared" si="3098"/>
        <v>0</v>
      </c>
      <c r="AJ1056" s="405">
        <f t="shared" si="3098"/>
        <v>0</v>
      </c>
      <c r="AK1056" s="405">
        <f t="shared" si="3098"/>
        <v>0</v>
      </c>
      <c r="AL1056" s="405">
        <f t="shared" si="3098"/>
        <v>0</v>
      </c>
      <c r="AM1056" s="405">
        <f t="shared" si="3098"/>
        <v>0</v>
      </c>
      <c r="AN1056" s="405">
        <f t="shared" si="3098"/>
        <v>0</v>
      </c>
      <c r="AO1056" s="405">
        <f t="shared" si="3098"/>
        <v>0</v>
      </c>
      <c r="AP1056" s="405">
        <f t="shared" si="3098"/>
        <v>0</v>
      </c>
      <c r="AQ1056" s="405">
        <f t="shared" si="3098"/>
        <v>0</v>
      </c>
      <c r="AR1056" s="405">
        <f t="shared" si="3098"/>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9">AF1060</f>
        <v>0</v>
      </c>
      <c r="AG1061" s="405">
        <f t="shared" ref="AG1061" si="3100">AG1060</f>
        <v>0</v>
      </c>
      <c r="AH1061" s="405">
        <f t="shared" ref="AH1061" si="3101">AH1060</f>
        <v>0</v>
      </c>
      <c r="AI1061" s="405">
        <f t="shared" ref="AI1061" si="3102">AI1060</f>
        <v>0</v>
      </c>
      <c r="AJ1061" s="405">
        <f t="shared" ref="AJ1061" si="3103">AJ1060</f>
        <v>0</v>
      </c>
      <c r="AK1061" s="405">
        <f t="shared" ref="AK1061" si="3104">AK1060</f>
        <v>0</v>
      </c>
      <c r="AL1061" s="405">
        <f t="shared" ref="AL1061" si="3105">AL1060</f>
        <v>0</v>
      </c>
      <c r="AM1061" s="405">
        <f t="shared" ref="AM1061" si="3106">AM1060</f>
        <v>0</v>
      </c>
      <c r="AN1061" s="405">
        <f t="shared" ref="AN1061" si="3107">AN1060</f>
        <v>0</v>
      </c>
      <c r="AO1061" s="405">
        <f t="shared" ref="AO1061" si="3108">AO1060</f>
        <v>0</v>
      </c>
      <c r="AP1061" s="405">
        <f t="shared" ref="AP1061" si="3109">AP1060</f>
        <v>0</v>
      </c>
      <c r="AQ1061" s="405">
        <f t="shared" ref="AQ1061" si="3110">AQ1060</f>
        <v>0</v>
      </c>
      <c r="AR1061" s="405">
        <f t="shared" ref="AR1061" si="3111">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12">AF1063</f>
        <v>0</v>
      </c>
      <c r="AG1064" s="405">
        <f t="shared" ref="AG1064" si="3113">AG1063</f>
        <v>0</v>
      </c>
      <c r="AH1064" s="405">
        <f t="shared" ref="AH1064" si="3114">AH1063</f>
        <v>0</v>
      </c>
      <c r="AI1064" s="405">
        <f t="shared" ref="AI1064" si="3115">AI1063</f>
        <v>0</v>
      </c>
      <c r="AJ1064" s="405">
        <f t="shared" ref="AJ1064" si="3116">AJ1063</f>
        <v>0</v>
      </c>
      <c r="AK1064" s="405">
        <f t="shared" ref="AK1064" si="3117">AK1063</f>
        <v>0</v>
      </c>
      <c r="AL1064" s="405">
        <f t="shared" ref="AL1064" si="3118">AL1063</f>
        <v>0</v>
      </c>
      <c r="AM1064" s="405">
        <f t="shared" ref="AM1064" si="3119">AM1063</f>
        <v>0</v>
      </c>
      <c r="AN1064" s="405">
        <f t="shared" ref="AN1064" si="3120">AN1063</f>
        <v>0</v>
      </c>
      <c r="AO1064" s="405">
        <f t="shared" ref="AO1064" si="3121">AO1063</f>
        <v>0</v>
      </c>
      <c r="AP1064" s="405">
        <f t="shared" ref="AP1064" si="3122">AP1063</f>
        <v>0</v>
      </c>
      <c r="AQ1064" s="405">
        <f t="shared" ref="AQ1064" si="3123">AQ1063</f>
        <v>0</v>
      </c>
      <c r="AR1064" s="405">
        <f t="shared" ref="AR1064" si="3124">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25">AF1066</f>
        <v>0</v>
      </c>
      <c r="AG1067" s="405">
        <f t="shared" ref="AG1067" si="3126">AG1066</f>
        <v>0</v>
      </c>
      <c r="AH1067" s="405">
        <f t="shared" ref="AH1067" si="3127">AH1066</f>
        <v>0</v>
      </c>
      <c r="AI1067" s="405">
        <f t="shared" ref="AI1067" si="3128">AI1066</f>
        <v>0</v>
      </c>
      <c r="AJ1067" s="405">
        <f t="shared" ref="AJ1067" si="3129">AJ1066</f>
        <v>0</v>
      </c>
      <c r="AK1067" s="405">
        <f t="shared" ref="AK1067" si="3130">AK1066</f>
        <v>0</v>
      </c>
      <c r="AL1067" s="405">
        <f t="shared" ref="AL1067" si="3131">AL1066</f>
        <v>0</v>
      </c>
      <c r="AM1067" s="405">
        <f t="shared" ref="AM1067" si="3132">AM1066</f>
        <v>0</v>
      </c>
      <c r="AN1067" s="405">
        <f t="shared" ref="AN1067" si="3133">AN1066</f>
        <v>0</v>
      </c>
      <c r="AO1067" s="405">
        <f t="shared" ref="AO1067" si="3134">AO1066</f>
        <v>0</v>
      </c>
      <c r="AP1067" s="405">
        <f t="shared" ref="AP1067" si="3135">AP1066</f>
        <v>0</v>
      </c>
      <c r="AQ1067" s="405">
        <f t="shared" ref="AQ1067" si="3136">AQ1066</f>
        <v>0</v>
      </c>
      <c r="AR1067" s="405">
        <f t="shared" ref="AR1067" si="3137">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38">AF1069</f>
        <v>0</v>
      </c>
      <c r="AG1070" s="405">
        <f t="shared" ref="AG1070" si="3139">AG1069</f>
        <v>0</v>
      </c>
      <c r="AH1070" s="405">
        <f t="shared" ref="AH1070" si="3140">AH1069</f>
        <v>0</v>
      </c>
      <c r="AI1070" s="405">
        <f t="shared" ref="AI1070" si="3141">AI1069</f>
        <v>0</v>
      </c>
      <c r="AJ1070" s="405">
        <f t="shared" ref="AJ1070" si="3142">AJ1069</f>
        <v>0</v>
      </c>
      <c r="AK1070" s="405">
        <f t="shared" ref="AK1070" si="3143">AK1069</f>
        <v>0</v>
      </c>
      <c r="AL1070" s="405">
        <f t="shared" ref="AL1070" si="3144">AL1069</f>
        <v>0</v>
      </c>
      <c r="AM1070" s="405">
        <f t="shared" ref="AM1070" si="3145">AM1069</f>
        <v>0</v>
      </c>
      <c r="AN1070" s="405">
        <f t="shared" ref="AN1070" si="3146">AN1069</f>
        <v>0</v>
      </c>
      <c r="AO1070" s="405">
        <f t="shared" ref="AO1070" si="3147">AO1069</f>
        <v>0</v>
      </c>
      <c r="AP1070" s="405">
        <f t="shared" ref="AP1070" si="3148">AP1069</f>
        <v>0</v>
      </c>
      <c r="AQ1070" s="405">
        <f t="shared" ref="AQ1070" si="3149">AQ1069</f>
        <v>0</v>
      </c>
      <c r="AR1070" s="405">
        <f t="shared" ref="AR1070" si="3150">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51">AF1073</f>
        <v>0</v>
      </c>
      <c r="AG1074" s="405">
        <f t="shared" ref="AG1074" si="3152">AG1073</f>
        <v>0</v>
      </c>
      <c r="AH1074" s="405">
        <f t="shared" ref="AH1074" si="3153">AH1073</f>
        <v>0</v>
      </c>
      <c r="AI1074" s="405">
        <f t="shared" ref="AI1074" si="3154">AI1073</f>
        <v>0</v>
      </c>
      <c r="AJ1074" s="405">
        <f t="shared" ref="AJ1074" si="3155">AJ1073</f>
        <v>0</v>
      </c>
      <c r="AK1074" s="405">
        <f t="shared" ref="AK1074" si="3156">AK1073</f>
        <v>0</v>
      </c>
      <c r="AL1074" s="405">
        <f t="shared" ref="AL1074" si="3157">AL1073</f>
        <v>0</v>
      </c>
      <c r="AM1074" s="405">
        <f t="shared" ref="AM1074" si="3158">AM1073</f>
        <v>0</v>
      </c>
      <c r="AN1074" s="405">
        <f t="shared" ref="AN1074" si="3159">AN1073</f>
        <v>0</v>
      </c>
      <c r="AO1074" s="405">
        <f t="shared" ref="AO1074" si="3160">AO1073</f>
        <v>0</v>
      </c>
      <c r="AP1074" s="405">
        <f t="shared" ref="AP1074" si="3161">AP1073</f>
        <v>0</v>
      </c>
      <c r="AQ1074" s="405">
        <f t="shared" ref="AQ1074" si="3162">AQ1073</f>
        <v>0</v>
      </c>
      <c r="AR1074" s="405">
        <f t="shared" ref="AR1074" si="3163">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290">
        <v>16490</v>
      </c>
      <c r="E1076" s="290">
        <f>+'7.  Persistence Report'!BA89</f>
        <v>16490.091380529047</v>
      </c>
      <c r="F1076" s="290">
        <f>+'7.  Persistence Report'!BB89</f>
        <v>16490.091380529047</v>
      </c>
      <c r="G1076" s="290">
        <f>+'7.  Persistence Report'!BC89</f>
        <v>16490.091380529047</v>
      </c>
      <c r="H1076" s="290">
        <f>+'7.  Persistence Report'!BD89</f>
        <v>16490.091380529047</v>
      </c>
      <c r="I1076" s="290">
        <f>+'7.  Persistence Report'!BE89</f>
        <v>13695.785208049705</v>
      </c>
      <c r="J1076" s="290">
        <f>+'7.  Persistence Report'!BF89</f>
        <v>13695.785208049705</v>
      </c>
      <c r="K1076" s="290">
        <f>+'7.  Persistence Report'!BG89</f>
        <v>13695.785208049705</v>
      </c>
      <c r="L1076" s="290">
        <f>+'7.  Persistence Report'!BH89</f>
        <v>13658.85075201964</v>
      </c>
      <c r="M1076" s="290">
        <f>+'7.  Persistence Report'!BI89</f>
        <v>13658.85075201964</v>
      </c>
      <c r="N1076" s="290">
        <f>+'7.  Persistence Report'!BJ89</f>
        <v>11537.488903214067</v>
      </c>
      <c r="O1076" s="290">
        <f>+'7.  Persistence Report'!BK89</f>
        <v>10004.575953774633</v>
      </c>
      <c r="P1076" s="290">
        <f>+'7.  Persistence Report'!BL89</f>
        <v>974.89381591412405</v>
      </c>
      <c r="Q1076" s="290">
        <v>12</v>
      </c>
      <c r="R1076" s="290">
        <v>2.429137415068416</v>
      </c>
      <c r="S1076" s="290">
        <f>+'7.  Persistence Report'!V89</f>
        <v>2.429137415068416</v>
      </c>
      <c r="T1076" s="290">
        <f>+'7.  Persistence Report'!W89</f>
        <v>2.429137415068416</v>
      </c>
      <c r="U1076" s="290">
        <f>+'7.  Persistence Report'!X89</f>
        <v>2.429137415068416</v>
      </c>
      <c r="V1076" s="290">
        <f>+'7.  Persistence Report'!Y89</f>
        <v>2.429137415068416</v>
      </c>
      <c r="W1076" s="290">
        <f>+'7.  Persistence Report'!Z89</f>
        <v>2.429137415068416</v>
      </c>
      <c r="X1076" s="290">
        <f>+'7.  Persistence Report'!AA89</f>
        <v>1.9587330267535799</v>
      </c>
      <c r="Y1076" s="290">
        <f>+'7.  Persistence Report'!AB89</f>
        <v>1.9587330267535799</v>
      </c>
      <c r="Z1076" s="290">
        <f>+'7.  Persistence Report'!AC89</f>
        <v>1.9587330267535799</v>
      </c>
      <c r="AA1076" s="290">
        <f>+'7.  Persistence Report'!AD89</f>
        <v>1.9587330267535799</v>
      </c>
      <c r="AB1076" s="290">
        <f>+'7.  Persistence Report'!AE89</f>
        <v>1.9587330267535799</v>
      </c>
      <c r="AC1076" s="290">
        <f>+'7.  Persistence Report'!AF89</f>
        <v>1.5423094698847084</v>
      </c>
      <c r="AD1076" s="290">
        <f>+'7.  Persistence Report'!AG89</f>
        <v>0.88297217150899565</v>
      </c>
      <c r="AE1076" s="420"/>
      <c r="AF1076" s="409"/>
      <c r="AG1076" s="409">
        <v>1</v>
      </c>
      <c r="AH1076" s="409"/>
      <c r="AI1076" s="409"/>
      <c r="AJ1076" s="409"/>
      <c r="AK1076" s="409"/>
      <c r="AL1076" s="409"/>
      <c r="AM1076" s="409"/>
      <c r="AN1076" s="409"/>
      <c r="AO1076" s="409"/>
      <c r="AP1076" s="409"/>
      <c r="AQ1076" s="409"/>
      <c r="AR1076" s="409"/>
      <c r="AS1076" s="291">
        <f>SUM(AE1076:AR1076)</f>
        <v>1</v>
      </c>
    </row>
    <row r="1077" spans="1:45" ht="15" customHeight="1" outlineLevel="1">
      <c r="A1077" s="519"/>
      <c r="B1077" s="289" t="s">
        <v>345</v>
      </c>
      <c r="C1077" s="286" t="s">
        <v>163</v>
      </c>
      <c r="D1077" s="290"/>
      <c r="E1077" s="290"/>
      <c r="F1077" s="290"/>
      <c r="G1077" s="290"/>
      <c r="H1077" s="290"/>
      <c r="I1077" s="290"/>
      <c r="J1077" s="290"/>
      <c r="K1077" s="290"/>
      <c r="L1077" s="290"/>
      <c r="M1077" s="290"/>
      <c r="N1077" s="290"/>
      <c r="O1077" s="290"/>
      <c r="P1077" s="290"/>
      <c r="Q1077" s="290">
        <f>Q1076</f>
        <v>12</v>
      </c>
      <c r="R1077" s="290"/>
      <c r="S1077" s="290"/>
      <c r="T1077" s="290"/>
      <c r="U1077" s="290"/>
      <c r="V1077" s="290"/>
      <c r="W1077" s="290"/>
      <c r="X1077" s="290"/>
      <c r="Y1077" s="290"/>
      <c r="Z1077" s="290"/>
      <c r="AA1077" s="290"/>
      <c r="AB1077" s="290"/>
      <c r="AC1077" s="290"/>
      <c r="AD1077" s="290"/>
      <c r="AE1077" s="405">
        <f>AE1076</f>
        <v>0</v>
      </c>
      <c r="AF1077" s="405">
        <f t="shared" ref="AF1077" si="3164">AF1076</f>
        <v>0</v>
      </c>
      <c r="AG1077" s="405">
        <f t="shared" ref="AG1077" si="3165">AG1076</f>
        <v>1</v>
      </c>
      <c r="AH1077" s="405">
        <f t="shared" ref="AH1077" si="3166">AH1076</f>
        <v>0</v>
      </c>
      <c r="AI1077" s="405">
        <f t="shared" ref="AI1077" si="3167">AI1076</f>
        <v>0</v>
      </c>
      <c r="AJ1077" s="405">
        <f t="shared" ref="AJ1077" si="3168">AJ1076</f>
        <v>0</v>
      </c>
      <c r="AK1077" s="405">
        <f t="shared" ref="AK1077" si="3169">AK1076</f>
        <v>0</v>
      </c>
      <c r="AL1077" s="405">
        <f t="shared" ref="AL1077" si="3170">AL1076</f>
        <v>0</v>
      </c>
      <c r="AM1077" s="405">
        <f t="shared" ref="AM1077" si="3171">AM1076</f>
        <v>0</v>
      </c>
      <c r="AN1077" s="405">
        <f t="shared" ref="AN1077" si="3172">AN1076</f>
        <v>0</v>
      </c>
      <c r="AO1077" s="405">
        <f t="shared" ref="AO1077" si="3173">AO1076</f>
        <v>0</v>
      </c>
      <c r="AP1077" s="405">
        <f t="shared" ref="AP1077" si="3174">AP1076</f>
        <v>0</v>
      </c>
      <c r="AQ1077" s="405">
        <f t="shared" ref="AQ1077" si="3175">AQ1076</f>
        <v>0</v>
      </c>
      <c r="AR1077" s="405">
        <f t="shared" ref="AR1077" si="3176">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77">AF1079</f>
        <v>0</v>
      </c>
      <c r="AG1080" s="405">
        <f t="shared" ref="AG1080" si="3178">AG1079</f>
        <v>0</v>
      </c>
      <c r="AH1080" s="405">
        <f t="shared" ref="AH1080" si="3179">AH1079</f>
        <v>0</v>
      </c>
      <c r="AI1080" s="405">
        <f t="shared" ref="AI1080" si="3180">AI1079</f>
        <v>0</v>
      </c>
      <c r="AJ1080" s="405">
        <f t="shared" ref="AJ1080" si="3181">AJ1079</f>
        <v>0</v>
      </c>
      <c r="AK1080" s="405">
        <f t="shared" ref="AK1080" si="3182">AK1079</f>
        <v>0</v>
      </c>
      <c r="AL1080" s="405">
        <f t="shared" ref="AL1080" si="3183">AL1079</f>
        <v>0</v>
      </c>
      <c r="AM1080" s="405">
        <f t="shared" ref="AM1080" si="3184">AM1079</f>
        <v>0</v>
      </c>
      <c r="AN1080" s="405">
        <f t="shared" ref="AN1080" si="3185">AN1079</f>
        <v>0</v>
      </c>
      <c r="AO1080" s="405">
        <f t="shared" ref="AO1080" si="3186">AO1079</f>
        <v>0</v>
      </c>
      <c r="AP1080" s="405">
        <f t="shared" ref="AP1080" si="3187">AP1079</f>
        <v>0</v>
      </c>
      <c r="AQ1080" s="405">
        <f t="shared" ref="AQ1080" si="3188">AQ1079</f>
        <v>0</v>
      </c>
      <c r="AR1080" s="405">
        <f t="shared" ref="AR1080" si="3189">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90">AG1082</f>
        <v>0</v>
      </c>
      <c r="AH1083" s="405">
        <f t="shared" ref="AH1083" si="3191">AH1082</f>
        <v>0</v>
      </c>
      <c r="AI1083" s="405">
        <f t="shared" ref="AI1083" si="3192">AI1082</f>
        <v>0</v>
      </c>
      <c r="AJ1083" s="405">
        <f t="shared" ref="AJ1083" si="3193">AJ1082</f>
        <v>0</v>
      </c>
      <c r="AK1083" s="405">
        <f>AK1082</f>
        <v>0</v>
      </c>
      <c r="AL1083" s="405">
        <f t="shared" ref="AL1083" si="3194">AL1082</f>
        <v>0</v>
      </c>
      <c r="AM1083" s="405">
        <f t="shared" ref="AM1083" si="3195">AM1082</f>
        <v>0</v>
      </c>
      <c r="AN1083" s="405">
        <f t="shared" ref="AN1083" si="3196">AN1082</f>
        <v>0</v>
      </c>
      <c r="AO1083" s="405">
        <f t="shared" ref="AO1083" si="3197">AO1082</f>
        <v>0</v>
      </c>
      <c r="AP1083" s="405">
        <f t="shared" ref="AP1083" si="3198">AP1082</f>
        <v>0</v>
      </c>
      <c r="AQ1083" s="405">
        <f t="shared" ref="AQ1083" si="3199">AQ1082</f>
        <v>0</v>
      </c>
      <c r="AR1083" s="405">
        <f t="shared" ref="AR1083" si="3200">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201">AF1085</f>
        <v>0</v>
      </c>
      <c r="AG1086" s="405">
        <f t="shared" ref="AG1086" si="3202">AG1085</f>
        <v>0</v>
      </c>
      <c r="AH1086" s="405">
        <f t="shared" ref="AH1086" si="3203">AH1085</f>
        <v>0</v>
      </c>
      <c r="AI1086" s="405">
        <f t="shared" ref="AI1086" si="3204">AI1085</f>
        <v>0</v>
      </c>
      <c r="AJ1086" s="405">
        <f t="shared" ref="AJ1086" si="3205">AJ1085</f>
        <v>0</v>
      </c>
      <c r="AK1086" s="405">
        <f t="shared" ref="AK1086" si="3206">AK1085</f>
        <v>0</v>
      </c>
      <c r="AL1086" s="405">
        <f t="shared" ref="AL1086" si="3207">AL1085</f>
        <v>0</v>
      </c>
      <c r="AM1086" s="405">
        <f t="shared" ref="AM1086" si="3208">AM1085</f>
        <v>0</v>
      </c>
      <c r="AN1086" s="405">
        <f t="shared" ref="AN1086" si="3209">AN1085</f>
        <v>0</v>
      </c>
      <c r="AO1086" s="405">
        <f t="shared" ref="AO1086" si="3210">AO1085</f>
        <v>0</v>
      </c>
      <c r="AP1086" s="405">
        <f t="shared" ref="AP1086" si="3211">AP1085</f>
        <v>0</v>
      </c>
      <c r="AQ1086" s="405">
        <f t="shared" ref="AQ1086" si="3212">AQ1085</f>
        <v>0</v>
      </c>
      <c r="AR1086" s="405">
        <f t="shared" ref="AR1086" si="3213">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14">AF1088</f>
        <v>0</v>
      </c>
      <c r="AG1089" s="405">
        <f t="shared" ref="AG1089" si="3215">AG1088</f>
        <v>0</v>
      </c>
      <c r="AH1089" s="405">
        <f t="shared" ref="AH1089" si="3216">AH1088</f>
        <v>0</v>
      </c>
      <c r="AI1089" s="405">
        <f t="shared" ref="AI1089" si="3217">AI1088</f>
        <v>0</v>
      </c>
      <c r="AJ1089" s="405">
        <f t="shared" ref="AJ1089" si="3218">AJ1088</f>
        <v>0</v>
      </c>
      <c r="AK1089" s="405">
        <f t="shared" ref="AK1089" si="3219">AK1088</f>
        <v>0</v>
      </c>
      <c r="AL1089" s="405">
        <f t="shared" ref="AL1089" si="3220">AL1088</f>
        <v>0</v>
      </c>
      <c r="AM1089" s="405">
        <f t="shared" ref="AM1089" si="3221">AM1088</f>
        <v>0</v>
      </c>
      <c r="AN1089" s="405">
        <f t="shared" ref="AN1089" si="3222">AN1088</f>
        <v>0</v>
      </c>
      <c r="AO1089" s="405">
        <f t="shared" ref="AO1089" si="3223">AO1088</f>
        <v>0</v>
      </c>
      <c r="AP1089" s="405">
        <f t="shared" ref="AP1089" si="3224">AP1088</f>
        <v>0</v>
      </c>
      <c r="AQ1089" s="405">
        <f t="shared" ref="AQ1089" si="3225">AQ1088</f>
        <v>0</v>
      </c>
      <c r="AR1089" s="405">
        <f t="shared" ref="AR1089" si="3226">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27">AF1091</f>
        <v>0</v>
      </c>
      <c r="AG1092" s="405">
        <f t="shared" ref="AG1092" si="3228">AG1091</f>
        <v>0</v>
      </c>
      <c r="AH1092" s="405">
        <f t="shared" ref="AH1092" si="3229">AH1091</f>
        <v>0</v>
      </c>
      <c r="AI1092" s="405">
        <f t="shared" ref="AI1092" si="3230">AI1091</f>
        <v>0</v>
      </c>
      <c r="AJ1092" s="405">
        <f t="shared" ref="AJ1092" si="3231">AJ1091</f>
        <v>0</v>
      </c>
      <c r="AK1092" s="405">
        <f t="shared" ref="AK1092" si="3232">AK1091</f>
        <v>0</v>
      </c>
      <c r="AL1092" s="405">
        <f t="shared" ref="AL1092" si="3233">AL1091</f>
        <v>0</v>
      </c>
      <c r="AM1092" s="405">
        <f t="shared" ref="AM1092" si="3234">AM1091</f>
        <v>0</v>
      </c>
      <c r="AN1092" s="405">
        <f t="shared" ref="AN1092" si="3235">AN1091</f>
        <v>0</v>
      </c>
      <c r="AO1092" s="405">
        <f t="shared" ref="AO1092" si="3236">AO1091</f>
        <v>0</v>
      </c>
      <c r="AP1092" s="405">
        <f t="shared" ref="AP1092" si="3237">AP1091</f>
        <v>0</v>
      </c>
      <c r="AQ1092" s="405">
        <f t="shared" ref="AQ1092" si="3238">AQ1091</f>
        <v>0</v>
      </c>
      <c r="AR1092" s="405">
        <f t="shared" ref="AR1092" si="3239">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40">AF1094</f>
        <v>0</v>
      </c>
      <c r="AG1095" s="405">
        <f t="shared" ref="AG1095" si="3241">AG1094</f>
        <v>0</v>
      </c>
      <c r="AH1095" s="405">
        <f t="shared" ref="AH1095" si="3242">AH1094</f>
        <v>0</v>
      </c>
      <c r="AI1095" s="405">
        <f t="shared" ref="AI1095" si="3243">AI1094</f>
        <v>0</v>
      </c>
      <c r="AJ1095" s="405">
        <f t="shared" ref="AJ1095" si="3244">AJ1094</f>
        <v>0</v>
      </c>
      <c r="AK1095" s="405">
        <f t="shared" ref="AK1095" si="3245">AK1094</f>
        <v>0</v>
      </c>
      <c r="AL1095" s="405">
        <f t="shared" ref="AL1095" si="3246">AL1094</f>
        <v>0</v>
      </c>
      <c r="AM1095" s="405">
        <f t="shared" ref="AM1095" si="3247">AM1094</f>
        <v>0</v>
      </c>
      <c r="AN1095" s="405">
        <f t="shared" ref="AN1095" si="3248">AN1094</f>
        <v>0</v>
      </c>
      <c r="AO1095" s="405">
        <f t="shared" ref="AO1095" si="3249">AO1094</f>
        <v>0</v>
      </c>
      <c r="AP1095" s="405">
        <f t="shared" ref="AP1095" si="3250">AP1094</f>
        <v>0</v>
      </c>
      <c r="AQ1095" s="405">
        <f t="shared" ref="AQ1095" si="3251">AQ1094</f>
        <v>0</v>
      </c>
      <c r="AR1095" s="405">
        <f t="shared" ref="AR1095" si="3252">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53">AF1098</f>
        <v>0</v>
      </c>
      <c r="AG1099" s="405">
        <f t="shared" ref="AG1099" si="3254">AG1098</f>
        <v>0</v>
      </c>
      <c r="AH1099" s="405">
        <f t="shared" ref="AH1099" si="3255">AH1098</f>
        <v>0</v>
      </c>
      <c r="AI1099" s="405">
        <f t="shared" ref="AI1099" si="3256">AI1098</f>
        <v>0</v>
      </c>
      <c r="AJ1099" s="405">
        <f t="shared" ref="AJ1099" si="3257">AJ1098</f>
        <v>0</v>
      </c>
      <c r="AK1099" s="405">
        <f t="shared" ref="AK1099" si="3258">AK1098</f>
        <v>0</v>
      </c>
      <c r="AL1099" s="405">
        <f t="shared" ref="AL1099" si="3259">AL1098</f>
        <v>0</v>
      </c>
      <c r="AM1099" s="405">
        <f t="shared" ref="AM1099" si="3260">AM1098</f>
        <v>0</v>
      </c>
      <c r="AN1099" s="405">
        <f t="shared" ref="AN1099" si="3261">AN1098</f>
        <v>0</v>
      </c>
      <c r="AO1099" s="405">
        <f t="shared" ref="AO1099" si="3262">AO1098</f>
        <v>0</v>
      </c>
      <c r="AP1099" s="405">
        <f t="shared" ref="AP1099" si="3263">AP1098</f>
        <v>0</v>
      </c>
      <c r="AQ1099" s="405">
        <f t="shared" ref="AQ1099" si="3264">AQ1098</f>
        <v>0</v>
      </c>
      <c r="AR1099" s="405">
        <f t="shared" ref="AR1099" si="3265">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879" t="s">
        <v>1034</v>
      </c>
      <c r="C1101" s="286" t="s">
        <v>25</v>
      </c>
      <c r="D1101" s="290"/>
      <c r="E1101" s="290"/>
      <c r="F1101" s="290"/>
      <c r="G1101" s="290"/>
      <c r="H1101" s="290"/>
      <c r="I1101" s="290"/>
      <c r="J1101" s="290"/>
      <c r="K1101" s="290"/>
      <c r="L1101" s="290"/>
      <c r="M1101" s="290"/>
      <c r="N1101" s="290"/>
      <c r="O1101" s="290"/>
      <c r="P1101" s="290"/>
      <c r="Q1101" s="290">
        <v>12</v>
      </c>
      <c r="R1101" s="290">
        <f>42.88</f>
        <v>42.88</v>
      </c>
      <c r="S1101" s="290">
        <f>+'7.  Persistence Report'!V90</f>
        <v>42.88</v>
      </c>
      <c r="T1101" s="290">
        <f>+'7.  Persistence Report'!W90</f>
        <v>42.88</v>
      </c>
      <c r="U1101" s="290">
        <f>+'7.  Persistence Report'!X90</f>
        <v>42.88</v>
      </c>
      <c r="V1101" s="290">
        <f>+'7.  Persistence Report'!Y90</f>
        <v>42.88</v>
      </c>
      <c r="W1101" s="290">
        <f>+'7.  Persistence Report'!Z90</f>
        <v>42.88</v>
      </c>
      <c r="X1101" s="290">
        <f>+'7.  Persistence Report'!AA90</f>
        <v>42.88</v>
      </c>
      <c r="Y1101" s="290">
        <f>+'7.  Persistence Report'!AB90</f>
        <v>42.88</v>
      </c>
      <c r="Z1101" s="290">
        <f>+'7.  Persistence Report'!AC90</f>
        <v>42.88</v>
      </c>
      <c r="AA1101" s="290">
        <f>+'7.  Persistence Report'!AD90</f>
        <v>42.88</v>
      </c>
      <c r="AB1101" s="290">
        <f>+'7.  Persistence Report'!AE90</f>
        <v>42.88</v>
      </c>
      <c r="AC1101" s="290">
        <f>+'7.  Persistence Report'!AF90</f>
        <v>42.88</v>
      </c>
      <c r="AD1101" s="290">
        <f>+'7.  Persistence Report'!AG90</f>
        <v>42.88</v>
      </c>
      <c r="AE1101" s="420"/>
      <c r="AF1101" s="409"/>
      <c r="AG1101" s="409"/>
      <c r="AH1101" s="409"/>
      <c r="AI1101" s="409"/>
      <c r="AJ1101" s="409">
        <v>1</v>
      </c>
      <c r="AK1101" s="409"/>
      <c r="AL1101" s="409"/>
      <c r="AM1101" s="409"/>
      <c r="AN1101" s="409"/>
      <c r="AO1101" s="409"/>
      <c r="AP1101" s="409"/>
      <c r="AQ1101" s="409"/>
      <c r="AR1101" s="409"/>
      <c r="AS1101" s="291">
        <f>SUM(AE1101:AR1101)</f>
        <v>1</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v>12</v>
      </c>
      <c r="R1102" s="290"/>
      <c r="S1102" s="290"/>
      <c r="T1102" s="290"/>
      <c r="U1102" s="290"/>
      <c r="V1102" s="290"/>
      <c r="W1102" s="290"/>
      <c r="X1102" s="290"/>
      <c r="Y1102" s="290"/>
      <c r="Z1102" s="290"/>
      <c r="AA1102" s="290"/>
      <c r="AB1102" s="290"/>
      <c r="AC1102" s="290"/>
      <c r="AD1102" s="290"/>
      <c r="AE1102" s="405">
        <f>AE1101</f>
        <v>0</v>
      </c>
      <c r="AF1102" s="405">
        <f t="shared" ref="AF1102" si="3266">AF1101</f>
        <v>0</v>
      </c>
      <c r="AG1102" s="405">
        <f t="shared" ref="AG1102" si="3267">AG1101</f>
        <v>0</v>
      </c>
      <c r="AH1102" s="405">
        <f t="shared" ref="AH1102" si="3268">AH1101</f>
        <v>0</v>
      </c>
      <c r="AI1102" s="405">
        <f t="shared" ref="AI1102" si="3269">AI1101</f>
        <v>0</v>
      </c>
      <c r="AJ1102" s="405">
        <f t="shared" ref="AJ1102" si="3270">AJ1101</f>
        <v>1</v>
      </c>
      <c r="AK1102" s="405">
        <f t="shared" ref="AK1102" si="3271">AK1101</f>
        <v>0</v>
      </c>
      <c r="AL1102" s="405">
        <f t="shared" ref="AL1102" si="3272">AL1101</f>
        <v>0</v>
      </c>
      <c r="AM1102" s="405">
        <f t="shared" ref="AM1102" si="3273">AM1101</f>
        <v>0</v>
      </c>
      <c r="AN1102" s="405">
        <f t="shared" ref="AN1102" si="3274">AN1101</f>
        <v>0</v>
      </c>
      <c r="AO1102" s="405">
        <f t="shared" ref="AO1102" si="3275">AO1101</f>
        <v>0</v>
      </c>
      <c r="AP1102" s="405">
        <f t="shared" ref="AP1102" si="3276">AP1101</f>
        <v>0</v>
      </c>
      <c r="AQ1102" s="405">
        <f t="shared" ref="AQ1102" si="3277">AQ1101</f>
        <v>0</v>
      </c>
      <c r="AR1102" s="405">
        <f t="shared" ref="AR1102" si="3278">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881" t="s">
        <v>1032</v>
      </c>
      <c r="C1104" s="286" t="s">
        <v>25</v>
      </c>
      <c r="D1104" s="290">
        <v>157348</v>
      </c>
      <c r="E1104" s="290">
        <f>+'7.  Persistence Report'!BA91</f>
        <v>157348</v>
      </c>
      <c r="F1104" s="290">
        <f>+'7.  Persistence Report'!BB91</f>
        <v>157348</v>
      </c>
      <c r="G1104" s="290">
        <f>+'7.  Persistence Report'!BC91</f>
        <v>157348</v>
      </c>
      <c r="H1104" s="290">
        <f>+'7.  Persistence Report'!BD91</f>
        <v>157348</v>
      </c>
      <c r="I1104" s="290">
        <f>+'7.  Persistence Report'!BE91</f>
        <v>157348</v>
      </c>
      <c r="J1104" s="290">
        <f>+'7.  Persistence Report'!BF91</f>
        <v>157348</v>
      </c>
      <c r="K1104" s="290">
        <f>+'7.  Persistence Report'!BG91</f>
        <v>157348</v>
      </c>
      <c r="L1104" s="290">
        <f>+'7.  Persistence Report'!BH91</f>
        <v>157348</v>
      </c>
      <c r="M1104" s="290">
        <f>+'7.  Persistence Report'!BI91</f>
        <v>157348</v>
      </c>
      <c r="N1104" s="290">
        <f>+'7.  Persistence Report'!BJ91</f>
        <v>0</v>
      </c>
      <c r="O1104" s="290">
        <f>+'7.  Persistence Report'!BK91</f>
        <v>0</v>
      </c>
      <c r="P1104" s="290">
        <f>+'7.  Persistence Report'!BL91</f>
        <v>0</v>
      </c>
      <c r="Q1104" s="290">
        <v>12</v>
      </c>
      <c r="R1104" s="290"/>
      <c r="S1104" s="290"/>
      <c r="T1104" s="290"/>
      <c r="U1104" s="290"/>
      <c r="V1104" s="290"/>
      <c r="W1104" s="290"/>
      <c r="X1104" s="290"/>
      <c r="Y1104" s="290"/>
      <c r="Z1104" s="290"/>
      <c r="AA1104" s="290"/>
      <c r="AB1104" s="290"/>
      <c r="AC1104" s="290"/>
      <c r="AD1104" s="290"/>
      <c r="AE1104" s="420">
        <v>1</v>
      </c>
      <c r="AF1104" s="409"/>
      <c r="AG1104" s="409"/>
      <c r="AH1104" s="409"/>
      <c r="AI1104" s="409"/>
      <c r="AJ1104" s="409"/>
      <c r="AK1104" s="409"/>
      <c r="AL1104" s="409"/>
      <c r="AM1104" s="409"/>
      <c r="AN1104" s="409"/>
      <c r="AO1104" s="409"/>
      <c r="AP1104" s="409"/>
      <c r="AQ1104" s="409"/>
      <c r="AR1104" s="409"/>
      <c r="AS1104" s="291">
        <f>SUM(AE1104:AR1104)</f>
        <v>1</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12</v>
      </c>
      <c r="R1105" s="290"/>
      <c r="S1105" s="290"/>
      <c r="T1105" s="290"/>
      <c r="U1105" s="290"/>
      <c r="V1105" s="290"/>
      <c r="W1105" s="290"/>
      <c r="X1105" s="290"/>
      <c r="Y1105" s="290"/>
      <c r="Z1105" s="290"/>
      <c r="AA1105" s="290"/>
      <c r="AB1105" s="290"/>
      <c r="AC1105" s="290"/>
      <c r="AD1105" s="290"/>
      <c r="AE1105" s="405">
        <f>AE1104</f>
        <v>1</v>
      </c>
      <c r="AF1105" s="405">
        <f t="shared" ref="AF1105" si="3279">AF1104</f>
        <v>0</v>
      </c>
      <c r="AG1105" s="405">
        <f t="shared" ref="AG1105" si="3280">AG1104</f>
        <v>0</v>
      </c>
      <c r="AH1105" s="405">
        <f t="shared" ref="AH1105" si="3281">AH1104</f>
        <v>0</v>
      </c>
      <c r="AI1105" s="405">
        <f t="shared" ref="AI1105" si="3282">AI1104</f>
        <v>0</v>
      </c>
      <c r="AJ1105" s="405">
        <f t="shared" ref="AJ1105" si="3283">AJ1104</f>
        <v>0</v>
      </c>
      <c r="AK1105" s="405">
        <f t="shared" ref="AK1105" si="3284">AK1104</f>
        <v>0</v>
      </c>
      <c r="AL1105" s="405">
        <f t="shared" ref="AL1105" si="3285">AL1104</f>
        <v>0</v>
      </c>
      <c r="AM1105" s="405">
        <f t="shared" ref="AM1105" si="3286">AM1104</f>
        <v>0</v>
      </c>
      <c r="AN1105" s="405">
        <f t="shared" ref="AN1105" si="3287">AN1104</f>
        <v>0</v>
      </c>
      <c r="AO1105" s="405">
        <f t="shared" ref="AO1105" si="3288">AO1104</f>
        <v>0</v>
      </c>
      <c r="AP1105" s="405">
        <f t="shared" ref="AP1105" si="3289">AP1104</f>
        <v>0</v>
      </c>
      <c r="AQ1105" s="405">
        <f t="shared" ref="AQ1105" si="3290">AQ1104</f>
        <v>0</v>
      </c>
      <c r="AR1105" s="405">
        <f t="shared" ref="AR1105" si="3291">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92">AF1108</f>
        <v>0</v>
      </c>
      <c r="AG1109" s="405">
        <f t="shared" ref="AG1109" si="3293">AG1108</f>
        <v>0</v>
      </c>
      <c r="AH1109" s="405">
        <f t="shared" ref="AH1109" si="3294">AH1108</f>
        <v>0</v>
      </c>
      <c r="AI1109" s="405">
        <f t="shared" ref="AI1109" si="3295">AI1108</f>
        <v>0</v>
      </c>
      <c r="AJ1109" s="405">
        <f t="shared" ref="AJ1109" si="3296">AJ1108</f>
        <v>0</v>
      </c>
      <c r="AK1109" s="405">
        <f t="shared" ref="AK1109" si="3297">AK1108</f>
        <v>0</v>
      </c>
      <c r="AL1109" s="405">
        <f t="shared" ref="AL1109" si="3298">AL1108</f>
        <v>0</v>
      </c>
      <c r="AM1109" s="405">
        <f t="shared" ref="AM1109" si="3299">AM1108</f>
        <v>0</v>
      </c>
      <c r="AN1109" s="405">
        <f t="shared" ref="AN1109" si="3300">AN1108</f>
        <v>0</v>
      </c>
      <c r="AO1109" s="405">
        <f t="shared" ref="AO1109" si="3301">AO1108</f>
        <v>0</v>
      </c>
      <c r="AP1109" s="405">
        <f t="shared" ref="AP1109" si="3302">AP1108</f>
        <v>0</v>
      </c>
      <c r="AQ1109" s="405">
        <f t="shared" ref="AQ1109" si="3303">AQ1108</f>
        <v>0</v>
      </c>
      <c r="AR1109" s="405">
        <f t="shared" ref="AR1109" si="3304">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305">AF1111</f>
        <v>0</v>
      </c>
      <c r="AG1112" s="405">
        <f t="shared" ref="AG1112" si="3306">AG1111</f>
        <v>0</v>
      </c>
      <c r="AH1112" s="405">
        <f t="shared" ref="AH1112" si="3307">AH1111</f>
        <v>0</v>
      </c>
      <c r="AI1112" s="405">
        <f t="shared" ref="AI1112" si="3308">AI1111</f>
        <v>0</v>
      </c>
      <c r="AJ1112" s="405">
        <f t="shared" ref="AJ1112" si="3309">AJ1111</f>
        <v>0</v>
      </c>
      <c r="AK1112" s="405">
        <f t="shared" ref="AK1112" si="3310">AK1111</f>
        <v>0</v>
      </c>
      <c r="AL1112" s="405">
        <f t="shared" ref="AL1112" si="3311">AL1111</f>
        <v>0</v>
      </c>
      <c r="AM1112" s="405">
        <f t="shared" ref="AM1112" si="3312">AM1111</f>
        <v>0</v>
      </c>
      <c r="AN1112" s="405">
        <f t="shared" ref="AN1112" si="3313">AN1111</f>
        <v>0</v>
      </c>
      <c r="AO1112" s="405">
        <f t="shared" ref="AO1112" si="3314">AO1111</f>
        <v>0</v>
      </c>
      <c r="AP1112" s="405">
        <f t="shared" ref="AP1112" si="3315">AP1111</f>
        <v>0</v>
      </c>
      <c r="AQ1112" s="405">
        <f t="shared" ref="AQ1112" si="3316">AQ1111</f>
        <v>0</v>
      </c>
      <c r="AR1112" s="405">
        <f t="shared" ref="AR1112" si="3317">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18">AF1114</f>
        <v>0</v>
      </c>
      <c r="AG1115" s="405">
        <f t="shared" ref="AG1115" si="3319">AG1114</f>
        <v>0</v>
      </c>
      <c r="AH1115" s="405">
        <f t="shared" ref="AH1115" si="3320">AH1114</f>
        <v>0</v>
      </c>
      <c r="AI1115" s="405">
        <f t="shared" ref="AI1115" si="3321">AI1114</f>
        <v>0</v>
      </c>
      <c r="AJ1115" s="405">
        <f t="shared" ref="AJ1115" si="3322">AJ1114</f>
        <v>0</v>
      </c>
      <c r="AK1115" s="405">
        <f t="shared" ref="AK1115" si="3323">AK1114</f>
        <v>0</v>
      </c>
      <c r="AL1115" s="405">
        <f t="shared" ref="AL1115" si="3324">AL1114</f>
        <v>0</v>
      </c>
      <c r="AM1115" s="405">
        <f t="shared" ref="AM1115" si="3325">AM1114</f>
        <v>0</v>
      </c>
      <c r="AN1115" s="405">
        <f t="shared" ref="AN1115" si="3326">AN1114</f>
        <v>0</v>
      </c>
      <c r="AO1115" s="405">
        <f t="shared" ref="AO1115" si="3327">AO1114</f>
        <v>0</v>
      </c>
      <c r="AP1115" s="405">
        <f t="shared" ref="AP1115" si="3328">AP1114</f>
        <v>0</v>
      </c>
      <c r="AQ1115" s="405">
        <f t="shared" ref="AQ1115" si="3329">AQ1114</f>
        <v>0</v>
      </c>
      <c r="AR1115" s="405">
        <f t="shared" ref="AR1115" si="3330">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31">AF1117</f>
        <v>0</v>
      </c>
      <c r="AG1118" s="405">
        <f t="shared" ref="AG1118" si="3332">AG1117</f>
        <v>0</v>
      </c>
      <c r="AH1118" s="405">
        <f t="shared" ref="AH1118" si="3333">AH1117</f>
        <v>0</v>
      </c>
      <c r="AI1118" s="405">
        <f t="shared" ref="AI1118" si="3334">AI1117</f>
        <v>0</v>
      </c>
      <c r="AJ1118" s="405">
        <f t="shared" ref="AJ1118" si="3335">AJ1117</f>
        <v>0</v>
      </c>
      <c r="AK1118" s="405">
        <f t="shared" ref="AK1118" si="3336">AK1117</f>
        <v>0</v>
      </c>
      <c r="AL1118" s="405">
        <f t="shared" ref="AL1118" si="3337">AL1117</f>
        <v>0</v>
      </c>
      <c r="AM1118" s="405">
        <f t="shared" ref="AM1118" si="3338">AM1117</f>
        <v>0</v>
      </c>
      <c r="AN1118" s="405">
        <f t="shared" ref="AN1118" si="3339">AN1117</f>
        <v>0</v>
      </c>
      <c r="AO1118" s="405">
        <f t="shared" ref="AO1118" si="3340">AO1117</f>
        <v>0</v>
      </c>
      <c r="AP1118" s="405">
        <f t="shared" ref="AP1118" si="3341">AP1117</f>
        <v>0</v>
      </c>
      <c r="AQ1118" s="405">
        <f t="shared" ref="AQ1118" si="3342">AQ1117</f>
        <v>0</v>
      </c>
      <c r="AR1118" s="405">
        <f t="shared" ref="AR1118" si="3343">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44">AF1120</f>
        <v>0</v>
      </c>
      <c r="AG1121" s="405">
        <f t="shared" ref="AG1121" si="3345">AG1120</f>
        <v>0</v>
      </c>
      <c r="AH1121" s="405">
        <f t="shared" ref="AH1121" si="3346">AH1120</f>
        <v>0</v>
      </c>
      <c r="AI1121" s="405">
        <f t="shared" ref="AI1121" si="3347">AI1120</f>
        <v>0</v>
      </c>
      <c r="AJ1121" s="405">
        <f t="shared" ref="AJ1121" si="3348">AJ1120</f>
        <v>0</v>
      </c>
      <c r="AK1121" s="405">
        <f t="shared" ref="AK1121" si="3349">AK1120</f>
        <v>0</v>
      </c>
      <c r="AL1121" s="405">
        <f t="shared" ref="AL1121" si="3350">AL1120</f>
        <v>0</v>
      </c>
      <c r="AM1121" s="405">
        <f t="shared" ref="AM1121" si="3351">AM1120</f>
        <v>0</v>
      </c>
      <c r="AN1121" s="405">
        <f t="shared" ref="AN1121" si="3352">AN1120</f>
        <v>0</v>
      </c>
      <c r="AO1121" s="405">
        <f t="shared" ref="AO1121" si="3353">AO1120</f>
        <v>0</v>
      </c>
      <c r="AP1121" s="405">
        <f t="shared" ref="AP1121" si="3354">AP1120</f>
        <v>0</v>
      </c>
      <c r="AQ1121" s="405">
        <f t="shared" ref="AQ1121" si="3355">AQ1120</f>
        <v>0</v>
      </c>
      <c r="AR1121" s="405">
        <f t="shared" ref="AR1121" si="3356">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57">AF1123</f>
        <v>0</v>
      </c>
      <c r="AG1124" s="405">
        <f t="shared" ref="AG1124" si="3358">AG1123</f>
        <v>0</v>
      </c>
      <c r="AH1124" s="405">
        <f t="shared" ref="AH1124" si="3359">AH1123</f>
        <v>0</v>
      </c>
      <c r="AI1124" s="405">
        <f t="shared" ref="AI1124" si="3360">AI1123</f>
        <v>0</v>
      </c>
      <c r="AJ1124" s="405">
        <f t="shared" ref="AJ1124" si="3361">AJ1123</f>
        <v>0</v>
      </c>
      <c r="AK1124" s="405">
        <f t="shared" ref="AK1124" si="3362">AK1123</f>
        <v>0</v>
      </c>
      <c r="AL1124" s="405">
        <f t="shared" ref="AL1124" si="3363">AL1123</f>
        <v>0</v>
      </c>
      <c r="AM1124" s="405">
        <f t="shared" ref="AM1124" si="3364">AM1123</f>
        <v>0</v>
      </c>
      <c r="AN1124" s="405">
        <f t="shared" ref="AN1124" si="3365">AN1123</f>
        <v>0</v>
      </c>
      <c r="AO1124" s="405">
        <f t="shared" ref="AO1124" si="3366">AO1123</f>
        <v>0</v>
      </c>
      <c r="AP1124" s="405">
        <f t="shared" ref="AP1124" si="3367">AP1123</f>
        <v>0</v>
      </c>
      <c r="AQ1124" s="405">
        <f t="shared" ref="AQ1124" si="3368">AQ1123</f>
        <v>0</v>
      </c>
      <c r="AR1124" s="405">
        <f t="shared" ref="AR1124" si="3369">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70">AF1126</f>
        <v>0</v>
      </c>
      <c r="AG1127" s="405">
        <f t="shared" ref="AG1127" si="3371">AG1126</f>
        <v>0</v>
      </c>
      <c r="AH1127" s="405">
        <f t="shared" ref="AH1127" si="3372">AH1126</f>
        <v>0</v>
      </c>
      <c r="AI1127" s="405">
        <f t="shared" ref="AI1127" si="3373">AI1126</f>
        <v>0</v>
      </c>
      <c r="AJ1127" s="405">
        <f t="shared" ref="AJ1127" si="3374">AJ1126</f>
        <v>0</v>
      </c>
      <c r="AK1127" s="405">
        <f t="shared" ref="AK1127" si="3375">AK1126</f>
        <v>0</v>
      </c>
      <c r="AL1127" s="405">
        <f t="shared" ref="AL1127" si="3376">AL1126</f>
        <v>0</v>
      </c>
      <c r="AM1127" s="405">
        <f t="shared" ref="AM1127" si="3377">AM1126</f>
        <v>0</v>
      </c>
      <c r="AN1127" s="405">
        <f t="shared" ref="AN1127" si="3378">AN1126</f>
        <v>0</v>
      </c>
      <c r="AO1127" s="405">
        <f t="shared" ref="AO1127" si="3379">AO1126</f>
        <v>0</v>
      </c>
      <c r="AP1127" s="405">
        <f t="shared" ref="AP1127" si="3380">AP1126</f>
        <v>0</v>
      </c>
      <c r="AQ1127" s="405">
        <f t="shared" ref="AQ1127" si="3381">AQ1126</f>
        <v>0</v>
      </c>
      <c r="AR1127" s="405">
        <f t="shared" ref="AR1127" si="3382">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83">AF1129</f>
        <v>0</v>
      </c>
      <c r="AG1130" s="405">
        <f t="shared" ref="AG1130" si="3384">AG1129</f>
        <v>0</v>
      </c>
      <c r="AH1130" s="405">
        <f t="shared" ref="AH1130" si="3385">AH1129</f>
        <v>0</v>
      </c>
      <c r="AI1130" s="405">
        <f t="shared" ref="AI1130" si="3386">AI1129</f>
        <v>0</v>
      </c>
      <c r="AJ1130" s="405">
        <f t="shared" ref="AJ1130" si="3387">AJ1129</f>
        <v>0</v>
      </c>
      <c r="AK1130" s="405">
        <f t="shared" ref="AK1130" si="3388">AK1129</f>
        <v>0</v>
      </c>
      <c r="AL1130" s="405">
        <f t="shared" ref="AL1130" si="3389">AL1129</f>
        <v>0</v>
      </c>
      <c r="AM1130" s="405">
        <f t="shared" ref="AM1130" si="3390">AM1129</f>
        <v>0</v>
      </c>
      <c r="AN1130" s="405">
        <f t="shared" ref="AN1130" si="3391">AN1129</f>
        <v>0</v>
      </c>
      <c r="AO1130" s="405">
        <f t="shared" ref="AO1130" si="3392">AO1129</f>
        <v>0</v>
      </c>
      <c r="AP1130" s="405">
        <f t="shared" ref="AP1130" si="3393">AP1129</f>
        <v>0</v>
      </c>
      <c r="AQ1130" s="405">
        <f t="shared" ref="AQ1130" si="3394">AQ1129</f>
        <v>0</v>
      </c>
      <c r="AR1130" s="405">
        <f t="shared" ref="AR1130" si="3395">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96">AF1132</f>
        <v>0</v>
      </c>
      <c r="AG1133" s="405">
        <f t="shared" ref="AG1133" si="3397">AG1132</f>
        <v>0</v>
      </c>
      <c r="AH1133" s="405">
        <f t="shared" ref="AH1133" si="3398">AH1132</f>
        <v>0</v>
      </c>
      <c r="AI1133" s="405">
        <f t="shared" ref="AI1133" si="3399">AI1132</f>
        <v>0</v>
      </c>
      <c r="AJ1133" s="405">
        <f t="shared" ref="AJ1133" si="3400">AJ1132</f>
        <v>0</v>
      </c>
      <c r="AK1133" s="405">
        <f t="shared" ref="AK1133" si="3401">AK1132</f>
        <v>0</v>
      </c>
      <c r="AL1133" s="405">
        <f t="shared" ref="AL1133" si="3402">AL1132</f>
        <v>0</v>
      </c>
      <c r="AM1133" s="405">
        <f t="shared" ref="AM1133" si="3403">AM1132</f>
        <v>0</v>
      </c>
      <c r="AN1133" s="405">
        <f t="shared" ref="AN1133" si="3404">AN1132</f>
        <v>0</v>
      </c>
      <c r="AO1133" s="405">
        <f t="shared" ref="AO1133" si="3405">AO1132</f>
        <v>0</v>
      </c>
      <c r="AP1133" s="405">
        <f t="shared" ref="AP1133" si="3406">AP1132</f>
        <v>0</v>
      </c>
      <c r="AQ1133" s="405">
        <f t="shared" ref="AQ1133" si="3407">AQ1132</f>
        <v>0</v>
      </c>
      <c r="AR1133" s="405">
        <f t="shared" ref="AR1133" si="3408">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9">AF1135</f>
        <v>0</v>
      </c>
      <c r="AG1136" s="405">
        <f t="shared" ref="AG1136" si="3410">AG1135</f>
        <v>0</v>
      </c>
      <c r="AH1136" s="405">
        <f t="shared" ref="AH1136" si="3411">AH1135</f>
        <v>0</v>
      </c>
      <c r="AI1136" s="405">
        <f t="shared" ref="AI1136" si="3412">AI1135</f>
        <v>0</v>
      </c>
      <c r="AJ1136" s="405">
        <f t="shared" ref="AJ1136" si="3413">AJ1135</f>
        <v>0</v>
      </c>
      <c r="AK1136" s="405">
        <f t="shared" ref="AK1136" si="3414">AK1135</f>
        <v>0</v>
      </c>
      <c r="AL1136" s="405">
        <f t="shared" ref="AL1136" si="3415">AL1135</f>
        <v>0</v>
      </c>
      <c r="AM1136" s="405">
        <f t="shared" ref="AM1136" si="3416">AM1135</f>
        <v>0</v>
      </c>
      <c r="AN1136" s="405">
        <f t="shared" ref="AN1136" si="3417">AN1135</f>
        <v>0</v>
      </c>
      <c r="AO1136" s="405">
        <f t="shared" ref="AO1136" si="3418">AO1135</f>
        <v>0</v>
      </c>
      <c r="AP1136" s="405">
        <f t="shared" ref="AP1136" si="3419">AP1135</f>
        <v>0</v>
      </c>
      <c r="AQ1136" s="405">
        <f t="shared" ref="AQ1136" si="3420">AQ1135</f>
        <v>0</v>
      </c>
      <c r="AR1136" s="405">
        <f t="shared" ref="AR1136" si="3421">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22">AF1138</f>
        <v>0</v>
      </c>
      <c r="AG1139" s="405">
        <f t="shared" ref="AG1139" si="3423">AG1138</f>
        <v>0</v>
      </c>
      <c r="AH1139" s="405">
        <f t="shared" ref="AH1139" si="3424">AH1138</f>
        <v>0</v>
      </c>
      <c r="AI1139" s="405">
        <f t="shared" ref="AI1139" si="3425">AI1138</f>
        <v>0</v>
      </c>
      <c r="AJ1139" s="405">
        <f t="shared" ref="AJ1139" si="3426">AJ1138</f>
        <v>0</v>
      </c>
      <c r="AK1139" s="405">
        <f t="shared" ref="AK1139" si="3427">AK1138</f>
        <v>0</v>
      </c>
      <c r="AL1139" s="405">
        <f t="shared" ref="AL1139" si="3428">AL1138</f>
        <v>0</v>
      </c>
      <c r="AM1139" s="405">
        <f t="shared" ref="AM1139" si="3429">AM1138</f>
        <v>0</v>
      </c>
      <c r="AN1139" s="405">
        <f t="shared" ref="AN1139" si="3430">AN1138</f>
        <v>0</v>
      </c>
      <c r="AO1139" s="405">
        <f t="shared" ref="AO1139" si="3431">AO1138</f>
        <v>0</v>
      </c>
      <c r="AP1139" s="405">
        <f t="shared" ref="AP1139" si="3432">AP1138</f>
        <v>0</v>
      </c>
      <c r="AQ1139" s="405">
        <f t="shared" ref="AQ1139" si="3433">AQ1138</f>
        <v>0</v>
      </c>
      <c r="AR1139" s="405">
        <f t="shared" ref="AR1139" si="3434">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35">AF1141</f>
        <v>0</v>
      </c>
      <c r="AG1142" s="405">
        <f t="shared" ref="AG1142" si="3436">AG1141</f>
        <v>0</v>
      </c>
      <c r="AH1142" s="405">
        <f t="shared" ref="AH1142" si="3437">AH1141</f>
        <v>0</v>
      </c>
      <c r="AI1142" s="405">
        <f t="shared" ref="AI1142" si="3438">AI1141</f>
        <v>0</v>
      </c>
      <c r="AJ1142" s="405">
        <f t="shared" ref="AJ1142" si="3439">AJ1141</f>
        <v>0</v>
      </c>
      <c r="AK1142" s="405">
        <f t="shared" ref="AK1142" si="3440">AK1141</f>
        <v>0</v>
      </c>
      <c r="AL1142" s="405">
        <f t="shared" ref="AL1142" si="3441">AL1141</f>
        <v>0</v>
      </c>
      <c r="AM1142" s="405">
        <f t="shared" ref="AM1142" si="3442">AM1141</f>
        <v>0</v>
      </c>
      <c r="AN1142" s="405">
        <f t="shared" ref="AN1142" si="3443">AN1141</f>
        <v>0</v>
      </c>
      <c r="AO1142" s="405">
        <f t="shared" ref="AO1142" si="3444">AO1141</f>
        <v>0</v>
      </c>
      <c r="AP1142" s="405">
        <f t="shared" ref="AP1142" si="3445">AP1141</f>
        <v>0</v>
      </c>
      <c r="AQ1142" s="405">
        <f t="shared" ref="AQ1142" si="3446">AQ1141</f>
        <v>0</v>
      </c>
      <c r="AR1142" s="405">
        <f t="shared" ref="AR1142" si="3447">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48">AF1144</f>
        <v>0</v>
      </c>
      <c r="AG1145" s="405">
        <f t="shared" ref="AG1145" si="3449">AG1144</f>
        <v>0</v>
      </c>
      <c r="AH1145" s="405">
        <f t="shared" ref="AH1145" si="3450">AH1144</f>
        <v>0</v>
      </c>
      <c r="AI1145" s="405">
        <f t="shared" ref="AI1145" si="3451">AI1144</f>
        <v>0</v>
      </c>
      <c r="AJ1145" s="405">
        <f t="shared" ref="AJ1145" si="3452">AJ1144</f>
        <v>0</v>
      </c>
      <c r="AK1145" s="405">
        <f t="shared" ref="AK1145" si="3453">AK1144</f>
        <v>0</v>
      </c>
      <c r="AL1145" s="405">
        <f t="shared" ref="AL1145" si="3454">AL1144</f>
        <v>0</v>
      </c>
      <c r="AM1145" s="405">
        <f t="shared" ref="AM1145" si="3455">AM1144</f>
        <v>0</v>
      </c>
      <c r="AN1145" s="405">
        <f t="shared" ref="AN1145" si="3456">AN1144</f>
        <v>0</v>
      </c>
      <c r="AO1145" s="405">
        <f t="shared" ref="AO1145" si="3457">AO1144</f>
        <v>0</v>
      </c>
      <c r="AP1145" s="405">
        <f t="shared" ref="AP1145" si="3458">AP1144</f>
        <v>0</v>
      </c>
      <c r="AQ1145" s="405">
        <f t="shared" ref="AQ1145" si="3459">AQ1144</f>
        <v>0</v>
      </c>
      <c r="AR1145" s="405">
        <f t="shared" ref="AR1145" si="3460">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61">AF1147</f>
        <v>0</v>
      </c>
      <c r="AG1148" s="405">
        <f t="shared" ref="AG1148" si="3462">AG1147</f>
        <v>0</v>
      </c>
      <c r="AH1148" s="405">
        <f t="shared" ref="AH1148" si="3463">AH1147</f>
        <v>0</v>
      </c>
      <c r="AI1148" s="405">
        <f t="shared" ref="AI1148" si="3464">AI1147</f>
        <v>0</v>
      </c>
      <c r="AJ1148" s="405">
        <f t="shared" ref="AJ1148" si="3465">AJ1147</f>
        <v>0</v>
      </c>
      <c r="AK1148" s="405">
        <f t="shared" ref="AK1148" si="3466">AK1147</f>
        <v>0</v>
      </c>
      <c r="AL1148" s="405">
        <f t="shared" ref="AL1148" si="3467">AL1147</f>
        <v>0</v>
      </c>
      <c r="AM1148" s="405">
        <f t="shared" ref="AM1148" si="3468">AM1147</f>
        <v>0</v>
      </c>
      <c r="AN1148" s="405">
        <f t="shared" ref="AN1148" si="3469">AN1147</f>
        <v>0</v>
      </c>
      <c r="AO1148" s="405">
        <f t="shared" ref="AO1148" si="3470">AO1147</f>
        <v>0</v>
      </c>
      <c r="AP1148" s="405">
        <f t="shared" ref="AP1148" si="3471">AP1147</f>
        <v>0</v>
      </c>
      <c r="AQ1148" s="405">
        <f t="shared" ref="AQ1148" si="3472">AQ1147</f>
        <v>0</v>
      </c>
      <c r="AR1148" s="405">
        <f t="shared" ref="AR1148" si="3473">AR1147</f>
        <v>0</v>
      </c>
      <c r="AS1148" s="301"/>
    </row>
    <row r="1149" spans="1:45" ht="15" customHeight="1" outlineLevel="1">
      <c r="A1149" s="519"/>
      <c r="B1149" s="289"/>
      <c r="C1149" s="286"/>
      <c r="D1149" s="757"/>
      <c r="E1149" s="757"/>
      <c r="F1149" s="757"/>
      <c r="G1149" s="757"/>
      <c r="H1149" s="757"/>
      <c r="I1149" s="757"/>
      <c r="J1149" s="757"/>
      <c r="K1149" s="757"/>
      <c r="L1149" s="757"/>
      <c r="M1149" s="757"/>
      <c r="N1149" s="757"/>
      <c r="O1149" s="757"/>
      <c r="P1149" s="757"/>
      <c r="Q1149" s="757"/>
      <c r="R1149" s="757"/>
      <c r="S1149" s="757"/>
      <c r="T1149" s="757"/>
      <c r="U1149" s="757"/>
      <c r="V1149" s="757"/>
      <c r="W1149" s="757"/>
      <c r="X1149" s="757"/>
      <c r="Y1149" s="757"/>
      <c r="Z1149" s="757"/>
      <c r="AA1149" s="757"/>
      <c r="AB1149" s="757"/>
      <c r="AC1149" s="757"/>
      <c r="AD1149" s="757"/>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62" t="s">
        <v>924</v>
      </c>
      <c r="AS1150" s="758"/>
    </row>
    <row r="1151" spans="1:45" ht="15" outlineLevel="1">
      <c r="A1151" s="519">
        <v>50</v>
      </c>
      <c r="B1151" s="289"/>
      <c r="AS1151" s="758"/>
    </row>
    <row r="1152" spans="1:45" ht="15.6" outlineLevel="1">
      <c r="A1152" s="519"/>
      <c r="B1152" s="422" t="s">
        <v>923</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74">AF1152</f>
        <v>0</v>
      </c>
      <c r="AG1153" s="405">
        <f t="shared" si="3474"/>
        <v>0</v>
      </c>
      <c r="AH1153" s="405">
        <f t="shared" si="3474"/>
        <v>0</v>
      </c>
      <c r="AI1153" s="405">
        <f t="shared" si="3474"/>
        <v>0</v>
      </c>
      <c r="AJ1153" s="405">
        <f t="shared" si="3474"/>
        <v>0</v>
      </c>
      <c r="AK1153" s="405">
        <f t="shared" si="3474"/>
        <v>0</v>
      </c>
      <c r="AL1153" s="405">
        <f t="shared" si="3474"/>
        <v>0</v>
      </c>
      <c r="AM1153" s="405">
        <f t="shared" si="3474"/>
        <v>0</v>
      </c>
      <c r="AN1153" s="405">
        <f t="shared" si="3474"/>
        <v>0</v>
      </c>
      <c r="AO1153" s="405">
        <f t="shared" si="3474"/>
        <v>0</v>
      </c>
      <c r="AP1153" s="405">
        <f t="shared" si="3474"/>
        <v>0</v>
      </c>
      <c r="AQ1153" s="405">
        <f t="shared" si="3474"/>
        <v>0</v>
      </c>
      <c r="AR1153" s="405">
        <f t="shared" si="3474"/>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173838</v>
      </c>
      <c r="E1155" s="324"/>
      <c r="F1155" s="324"/>
      <c r="G1155" s="324"/>
      <c r="H1155" s="324"/>
      <c r="I1155" s="324"/>
      <c r="J1155" s="324"/>
      <c r="K1155" s="324"/>
      <c r="L1155" s="324"/>
      <c r="M1155" s="324"/>
      <c r="N1155" s="324"/>
      <c r="O1155" s="324"/>
      <c r="P1155" s="324"/>
      <c r="Q1155" s="324"/>
      <c r="R1155" s="324">
        <f>SUM(R993:R1148)</f>
        <v>45.30913741506842</v>
      </c>
      <c r="S1155" s="324"/>
      <c r="T1155" s="324"/>
      <c r="U1155" s="324"/>
      <c r="V1155" s="324"/>
      <c r="W1155" s="324"/>
      <c r="X1155" s="324"/>
      <c r="Y1155" s="324"/>
      <c r="Z1155" s="324"/>
      <c r="AA1155" s="324"/>
      <c r="AB1155" s="324"/>
      <c r="AC1155" s="324"/>
      <c r="AD1155" s="324"/>
      <c r="AE1155" s="324">
        <f>IF(AE991="kWh",SUMPRODUCT(D993:D1153,AE993:AE1153))</f>
        <v>157348</v>
      </c>
      <c r="AF1155" s="324">
        <f>IF(AF991="kWh",SUMPRODUCT(E993:E1153,AF993:AF1153))</f>
        <v>0</v>
      </c>
      <c r="AG1155" s="324">
        <f>IF(AG991="kw",SUMPRODUCT($Q$993:$Q$1153,$R$993:$R$1153,AG993:AG1153),SUMPRODUCT($D$993:$D$1153,AG993:AG1153))</f>
        <v>29.149648980820992</v>
      </c>
      <c r="AH1155" s="324">
        <f t="shared" ref="AH1155:AR1155" si="3475">IF(AH991="kw",SUMPRODUCT($Q$993:$Q$1153,$R$993:$R$1153,AH993:AH1153),SUMPRODUCT($D$993:$D$1153,AH993:AH1153))</f>
        <v>0</v>
      </c>
      <c r="AI1155" s="324">
        <f t="shared" si="3475"/>
        <v>0</v>
      </c>
      <c r="AJ1155" s="324">
        <f>IF(AJ991="kw",SUMPRODUCT($Q$993:$Q$1153,$R$993:$R$1153,AJ993:AJ1153),SUMPRODUCT($D$993:$D$1153,AJ993:AJ1153))</f>
        <v>514.56000000000006</v>
      </c>
      <c r="AK1155" s="324">
        <f t="shared" si="3475"/>
        <v>0</v>
      </c>
      <c r="AL1155" s="324">
        <f t="shared" si="3475"/>
        <v>0</v>
      </c>
      <c r="AM1155" s="324">
        <f t="shared" si="3475"/>
        <v>0</v>
      </c>
      <c r="AN1155" s="324">
        <f t="shared" si="3475"/>
        <v>0</v>
      </c>
      <c r="AO1155" s="324">
        <f t="shared" si="3475"/>
        <v>0</v>
      </c>
      <c r="AP1155" s="324">
        <f t="shared" si="3475"/>
        <v>0</v>
      </c>
      <c r="AQ1155" s="324">
        <f t="shared" si="3475"/>
        <v>0</v>
      </c>
      <c r="AR1155" s="324">
        <f t="shared" si="3475"/>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5375858</v>
      </c>
      <c r="AF1156" s="386">
        <f>HLOOKUP(AF990,'2. LRAMVA Threshold'!$B$42:$Q$53,12,FALSE)</f>
        <v>1468669</v>
      </c>
      <c r="AG1156" s="386">
        <f>HLOOKUP(AG795,'2. LRAMVA Threshold'!$B$42:$Q$53,12,FALSE)</f>
        <v>15297</v>
      </c>
      <c r="AH1156" s="386">
        <f>HLOOKUP(AH795,'2. LRAMVA Threshold'!$B$42:$Q$53,12,FALSE)</f>
        <v>74149</v>
      </c>
      <c r="AI1156" s="386">
        <f>HLOOKUP(AI795,'2. LRAMVA Threshold'!$B$42:$Q$53,12,FALSE)</f>
        <v>0</v>
      </c>
      <c r="AJ1156" s="386">
        <f>HLOOKUP(AJ795,'2. LRAMVA Threshold'!$B$42:$Q$53,12,FALSE)</f>
        <v>5640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80"/>
    </row>
    <row r="1158" spans="1:45" ht="15">
      <c r="B1158" s="319" t="s">
        <v>348</v>
      </c>
      <c r="C1158" s="333"/>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23">
        <f>HLOOKUP(AE$35,'3.  Distribution Rates'!$C$122:$P$135,12,FALSE)</f>
        <v>0</v>
      </c>
      <c r="AF1158" s="823">
        <f>HLOOKUP(AF$35,'3.  Distribution Rates'!$C$122:$P$135,12,FALSE)</f>
        <v>1.8100000000000002E-2</v>
      </c>
      <c r="AG1158" s="336">
        <f>HLOOKUP(AG$35,'3.  Distribution Rates'!$C$122:$P$135,12,FALSE)</f>
        <v>3.3944999999999999</v>
      </c>
      <c r="AH1158" s="336">
        <f>HLOOKUP(AH$35,'3.  Distribution Rates'!$C$122:$P$135,12,FALSE)</f>
        <v>2.8611</v>
      </c>
      <c r="AI1158" s="336">
        <f>HLOOKUP(AI$35,'3.  Distribution Rates'!$C$122:$P$135,12,FALSE)</f>
        <v>6.5434000000000001</v>
      </c>
      <c r="AJ1158" s="336">
        <f>HLOOKUP(AJ$35,'3.  Distribution Rates'!$C$122:$P$135,12,FALSE)</f>
        <v>6.8205</v>
      </c>
      <c r="AK1158" s="336">
        <f>HLOOKUP(AK$35,'3.  Distribution Rates'!$C$122:$P$135,12,FALSE)</f>
        <v>1.2E-2</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81"/>
    </row>
    <row r="1159" spans="1:45" ht="15">
      <c r="B1159" s="319" t="s">
        <v>352</v>
      </c>
      <c r="C1159" s="340"/>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0</v>
      </c>
      <c r="AG1159" s="372">
        <f>'4.  2011-2014 LRAM'!AO143*AG1158</f>
        <v>0</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82">
        <f t="shared" ref="AS1159:AS1168" si="3476">SUM(AE1159:AR1159)</f>
        <v>0</v>
      </c>
    </row>
    <row r="1160" spans="1:45" ht="15">
      <c r="B1160" s="319" t="s">
        <v>353</v>
      </c>
      <c r="C1160" s="340"/>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0</v>
      </c>
      <c r="AG1160" s="372">
        <f>'4.  2011-2014 LRAM'!AO282*AG1158</f>
        <v>0</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82">
        <f t="shared" si="3476"/>
        <v>0</v>
      </c>
    </row>
    <row r="1161" spans="1:45" ht="15">
      <c r="B1161" s="319" t="s">
        <v>354</v>
      </c>
      <c r="C1161" s="340"/>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0</v>
      </c>
      <c r="AG1161" s="372">
        <f>'4.  2011-2014 LRAM'!AO418*AG1158</f>
        <v>0</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82">
        <f t="shared" si="3476"/>
        <v>0</v>
      </c>
    </row>
    <row r="1162" spans="1:45" ht="15">
      <c r="B1162" s="319" t="s">
        <v>355</v>
      </c>
      <c r="C1162" s="340"/>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LRAM'!AM555*AE1158</f>
        <v>0</v>
      </c>
      <c r="AF1162" s="372">
        <f>'4.  2011-2014 LRAM'!AN555*AF1158</f>
        <v>0</v>
      </c>
      <c r="AG1162" s="372">
        <f>'4.  2011-2014 LRAM'!AO555*AG1158</f>
        <v>0</v>
      </c>
      <c r="AH1162" s="372">
        <f>'4.  2011-2014 LRAM'!AP555*AH1158</f>
        <v>0</v>
      </c>
      <c r="AI1162" s="372">
        <f>'4.  2011-2014 LRAM'!AQ555*AI1158</f>
        <v>0</v>
      </c>
      <c r="AJ1162" s="372">
        <f>'4.  2011-2014 LRAM'!AR555*AJ1158</f>
        <v>0</v>
      </c>
      <c r="AK1162" s="372">
        <f>'4.  2011-2014 LRAM'!AS555*AK1158</f>
        <v>0</v>
      </c>
      <c r="AL1162" s="372">
        <f>'4.  2011-2014 LRAM'!AT555*AL1158</f>
        <v>0</v>
      </c>
      <c r="AM1162" s="372">
        <f>'4.  2011-2014 LRAM'!AU555*AM1158</f>
        <v>0</v>
      </c>
      <c r="AN1162" s="372">
        <f>'4.  2011-2014 LRAM'!AV555*AN1158</f>
        <v>0</v>
      </c>
      <c r="AO1162" s="372">
        <f>'4.  2011-2014 LRAM'!AW555*AO1158</f>
        <v>0</v>
      </c>
      <c r="AP1162" s="372">
        <f>'4.  2011-2014 LRAM'!AX555*AP1158</f>
        <v>0</v>
      </c>
      <c r="AQ1162" s="372">
        <f>'4.  2011-2014 LRAM'!AY555*AQ1158</f>
        <v>0</v>
      </c>
      <c r="AR1162" s="372">
        <f>'4.  2011-2014 LRAM'!AZ555*AR1158</f>
        <v>0</v>
      </c>
      <c r="AS1162" s="782">
        <f>SUM(AE1162:AR1162)</f>
        <v>0</v>
      </c>
    </row>
    <row r="1163" spans="1:45" ht="15">
      <c r="B1163" s="319" t="s">
        <v>356</v>
      </c>
      <c r="C1163" s="340"/>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77">AF212*AF1158</f>
        <v>13525.194953999999</v>
      </c>
      <c r="AG1163" s="372">
        <f t="shared" si="3477"/>
        <v>0</v>
      </c>
      <c r="AH1163" s="372">
        <f t="shared" si="3477"/>
        <v>55236.625488000005</v>
      </c>
      <c r="AI1163" s="372">
        <f t="shared" si="3477"/>
        <v>0</v>
      </c>
      <c r="AJ1163" s="372">
        <f t="shared" si="3477"/>
        <v>16446.953699999998</v>
      </c>
      <c r="AK1163" s="372">
        <f t="shared" si="3477"/>
        <v>0</v>
      </c>
      <c r="AL1163" s="372">
        <f t="shared" si="3477"/>
        <v>0</v>
      </c>
      <c r="AM1163" s="372">
        <f t="shared" si="3477"/>
        <v>0</v>
      </c>
      <c r="AN1163" s="372">
        <f t="shared" si="3477"/>
        <v>0</v>
      </c>
      <c r="AO1163" s="372">
        <f t="shared" si="3477"/>
        <v>0</v>
      </c>
      <c r="AP1163" s="372">
        <f t="shared" si="3477"/>
        <v>0</v>
      </c>
      <c r="AQ1163" s="372">
        <f t="shared" si="3477"/>
        <v>0</v>
      </c>
      <c r="AR1163" s="372">
        <f t="shared" si="3477"/>
        <v>0</v>
      </c>
      <c r="AS1163" s="782">
        <f t="shared" si="3476"/>
        <v>85208.774141999995</v>
      </c>
    </row>
    <row r="1164" spans="1:45" ht="15">
      <c r="B1164" s="319" t="s">
        <v>357</v>
      </c>
      <c r="C1164" s="340"/>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78">AF402*AF1158</f>
        <v>27333.417798000002</v>
      </c>
      <c r="AG1164" s="372">
        <f t="shared" si="3478"/>
        <v>4032.6659999999997</v>
      </c>
      <c r="AH1164" s="372">
        <f t="shared" si="3478"/>
        <v>52989.86088</v>
      </c>
      <c r="AI1164" s="372">
        <f t="shared" si="3478"/>
        <v>0</v>
      </c>
      <c r="AJ1164" s="372">
        <f>AJ402*AJ1158</f>
        <v>2189.3805000000002</v>
      </c>
      <c r="AK1164" s="372">
        <f t="shared" si="3478"/>
        <v>0</v>
      </c>
      <c r="AL1164" s="372">
        <f t="shared" si="3478"/>
        <v>0</v>
      </c>
      <c r="AM1164" s="372">
        <f t="shared" si="3478"/>
        <v>0</v>
      </c>
      <c r="AN1164" s="372">
        <f t="shared" si="3478"/>
        <v>0</v>
      </c>
      <c r="AO1164" s="372">
        <f t="shared" si="3478"/>
        <v>0</v>
      </c>
      <c r="AP1164" s="372">
        <f t="shared" si="3478"/>
        <v>0</v>
      </c>
      <c r="AQ1164" s="372">
        <f t="shared" si="3478"/>
        <v>0</v>
      </c>
      <c r="AR1164" s="372">
        <f t="shared" si="3478"/>
        <v>0</v>
      </c>
      <c r="AS1164" s="782">
        <f t="shared" si="3476"/>
        <v>86545.325177999999</v>
      </c>
    </row>
    <row r="1165" spans="1:45" ht="15">
      <c r="B1165" s="319" t="s">
        <v>358</v>
      </c>
      <c r="C1165" s="340"/>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 t="shared" ref="AF1165:AR1165" si="3479">AF592*AF1158</f>
        <v>102725.343635</v>
      </c>
      <c r="AG1165" s="372">
        <f t="shared" si="3479"/>
        <v>12501.2646</v>
      </c>
      <c r="AH1165" s="372">
        <f t="shared" si="3479"/>
        <v>4214.7436319999997</v>
      </c>
      <c r="AI1165" s="372">
        <f t="shared" si="3479"/>
        <v>0</v>
      </c>
      <c r="AJ1165" s="372">
        <f t="shared" si="3479"/>
        <v>10884.699540000001</v>
      </c>
      <c r="AK1165" s="372">
        <f t="shared" si="3479"/>
        <v>0</v>
      </c>
      <c r="AL1165" s="372">
        <f t="shared" si="3479"/>
        <v>0</v>
      </c>
      <c r="AM1165" s="372">
        <f t="shared" si="3479"/>
        <v>0</v>
      </c>
      <c r="AN1165" s="372">
        <f t="shared" si="3479"/>
        <v>0</v>
      </c>
      <c r="AO1165" s="372">
        <f t="shared" si="3479"/>
        <v>0</v>
      </c>
      <c r="AP1165" s="372">
        <f t="shared" si="3479"/>
        <v>0</v>
      </c>
      <c r="AQ1165" s="372">
        <f t="shared" si="3479"/>
        <v>0</v>
      </c>
      <c r="AR1165" s="372">
        <f t="shared" si="3479"/>
        <v>0</v>
      </c>
      <c r="AS1165" s="782">
        <f t="shared" si="3476"/>
        <v>130326.05140699999</v>
      </c>
    </row>
    <row r="1166" spans="1:45" ht="15">
      <c r="B1166" s="319" t="s">
        <v>359</v>
      </c>
      <c r="C1166" s="340"/>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0</v>
      </c>
      <c r="AF1166" s="372">
        <f t="shared" ref="AF1166:AR1166" si="3480">AF782*AF1158</f>
        <v>46740.536435359449</v>
      </c>
      <c r="AG1166" s="372">
        <f t="shared" si="3480"/>
        <v>16790.702196171151</v>
      </c>
      <c r="AH1166" s="372">
        <f t="shared" si="3480"/>
        <v>5660.9077099384631</v>
      </c>
      <c r="AI1166" s="372">
        <f t="shared" si="3480"/>
        <v>0</v>
      </c>
      <c r="AJ1166" s="372">
        <f t="shared" si="3480"/>
        <v>4344.3856800000003</v>
      </c>
      <c r="AK1166" s="372">
        <f t="shared" si="3480"/>
        <v>0</v>
      </c>
      <c r="AL1166" s="372">
        <f t="shared" si="3480"/>
        <v>0</v>
      </c>
      <c r="AM1166" s="372">
        <f t="shared" si="3480"/>
        <v>0</v>
      </c>
      <c r="AN1166" s="372">
        <f t="shared" si="3480"/>
        <v>0</v>
      </c>
      <c r="AO1166" s="372">
        <f t="shared" si="3480"/>
        <v>0</v>
      </c>
      <c r="AP1166" s="372">
        <f t="shared" si="3480"/>
        <v>0</v>
      </c>
      <c r="AQ1166" s="372">
        <f t="shared" si="3480"/>
        <v>0</v>
      </c>
      <c r="AR1166" s="372">
        <f t="shared" si="3480"/>
        <v>0</v>
      </c>
      <c r="AS1166" s="782">
        <f t="shared" si="3476"/>
        <v>73536.532021469073</v>
      </c>
    </row>
    <row r="1167" spans="1:45" ht="15">
      <c r="B1167" s="319" t="s">
        <v>360</v>
      </c>
      <c r="C1167" s="340"/>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0</v>
      </c>
      <c r="AF1167" s="372">
        <f t="shared" ref="AF1167:AR1167" si="3481">AF977*AF1158</f>
        <v>8052.6720840127837</v>
      </c>
      <c r="AG1167" s="372">
        <f t="shared" si="3481"/>
        <v>3616.390881523339</v>
      </c>
      <c r="AH1167" s="372">
        <f t="shared" si="3481"/>
        <v>1241.8281802522674</v>
      </c>
      <c r="AI1167" s="372">
        <f t="shared" si="3481"/>
        <v>0</v>
      </c>
      <c r="AJ1167" s="372">
        <f t="shared" si="3481"/>
        <v>12026.45124</v>
      </c>
      <c r="AK1167" s="372">
        <f t="shared" si="3481"/>
        <v>0</v>
      </c>
      <c r="AL1167" s="372">
        <f t="shared" si="3481"/>
        <v>0</v>
      </c>
      <c r="AM1167" s="372">
        <f t="shared" si="3481"/>
        <v>0</v>
      </c>
      <c r="AN1167" s="372">
        <f t="shared" si="3481"/>
        <v>0</v>
      </c>
      <c r="AO1167" s="372">
        <f t="shared" si="3481"/>
        <v>0</v>
      </c>
      <c r="AP1167" s="372">
        <f t="shared" si="3481"/>
        <v>0</v>
      </c>
      <c r="AQ1167" s="372">
        <f t="shared" si="3481"/>
        <v>0</v>
      </c>
      <c r="AR1167" s="372">
        <f t="shared" si="3481"/>
        <v>0</v>
      </c>
      <c r="AS1167" s="782">
        <f t="shared" si="3476"/>
        <v>24937.34238578839</v>
      </c>
    </row>
    <row r="1168" spans="1:45" ht="15">
      <c r="B1168" s="319" t="s">
        <v>361</v>
      </c>
      <c r="C1168" s="340"/>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0</v>
      </c>
      <c r="AF1168" s="372">
        <f t="shared" ref="AF1168:AR1168" si="3482">AF1155*AF1158</f>
        <v>0</v>
      </c>
      <c r="AG1168" s="372">
        <f t="shared" si="3482"/>
        <v>98.948483465396848</v>
      </c>
      <c r="AH1168" s="372">
        <f t="shared" si="3482"/>
        <v>0</v>
      </c>
      <c r="AI1168" s="372">
        <f t="shared" si="3482"/>
        <v>0</v>
      </c>
      <c r="AJ1168" s="372">
        <f t="shared" si="3482"/>
        <v>3509.5564800000002</v>
      </c>
      <c r="AK1168" s="372">
        <f t="shared" si="3482"/>
        <v>0</v>
      </c>
      <c r="AL1168" s="372">
        <f t="shared" si="3482"/>
        <v>0</v>
      </c>
      <c r="AM1168" s="372">
        <f t="shared" si="3482"/>
        <v>0</v>
      </c>
      <c r="AN1168" s="372">
        <f t="shared" si="3482"/>
        <v>0</v>
      </c>
      <c r="AO1168" s="372">
        <f t="shared" si="3482"/>
        <v>0</v>
      </c>
      <c r="AP1168" s="372">
        <f t="shared" si="3482"/>
        <v>0</v>
      </c>
      <c r="AQ1168" s="372">
        <f t="shared" si="3482"/>
        <v>0</v>
      </c>
      <c r="AR1168" s="372">
        <f t="shared" si="3482"/>
        <v>0</v>
      </c>
      <c r="AS1168" s="782">
        <f t="shared" si="3476"/>
        <v>3608.5049634653969</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0</v>
      </c>
      <c r="AF1169" s="341">
        <f>SUM(AF1159:AF1168)</f>
        <v>198377.16490637223</v>
      </c>
      <c r="AG1169" s="341">
        <f t="shared" ref="AG1169:AK1169" si="3483">SUM(AG1159:AG1168)</f>
        <v>37039.972161159887</v>
      </c>
      <c r="AH1169" s="341">
        <f t="shared" si="3483"/>
        <v>119343.96589019074</v>
      </c>
      <c r="AI1169" s="341">
        <f t="shared" si="3483"/>
        <v>0</v>
      </c>
      <c r="AJ1169" s="341">
        <f t="shared" si="3483"/>
        <v>49401.42714</v>
      </c>
      <c r="AK1169" s="341">
        <f t="shared" si="3483"/>
        <v>0</v>
      </c>
      <c r="AL1169" s="341">
        <f>SUM(AL1159:AL1168)</f>
        <v>0</v>
      </c>
      <c r="AM1169" s="341">
        <f t="shared" ref="AM1169:AR1169" si="3484">SUM(AM1159:AM1168)</f>
        <v>0</v>
      </c>
      <c r="AN1169" s="341">
        <f t="shared" si="3484"/>
        <v>0</v>
      </c>
      <c r="AO1169" s="341">
        <f t="shared" si="3484"/>
        <v>0</v>
      </c>
      <c r="AP1169" s="341">
        <f t="shared" si="3484"/>
        <v>0</v>
      </c>
      <c r="AQ1169" s="341">
        <f t="shared" si="3484"/>
        <v>0</v>
      </c>
      <c r="AR1169" s="341">
        <f t="shared" si="3484"/>
        <v>0</v>
      </c>
      <c r="AS1169" s="783">
        <f>SUM(AS1159:AS1168)</f>
        <v>404162.53009772283</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0</v>
      </c>
      <c r="AF1170" s="342">
        <f t="shared" ref="AF1170:AK1170" si="3485">AF1156*AF1158</f>
        <v>26582.908900000002</v>
      </c>
      <c r="AG1170" s="342">
        <f>AG1156*AG1158</f>
        <v>51925.666499999999</v>
      </c>
      <c r="AH1170" s="342">
        <f t="shared" si="3485"/>
        <v>212147.70389999999</v>
      </c>
      <c r="AI1170" s="342">
        <f t="shared" si="3485"/>
        <v>0</v>
      </c>
      <c r="AJ1170" s="342">
        <f t="shared" si="3485"/>
        <v>38467.620000000003</v>
      </c>
      <c r="AK1170" s="342">
        <f t="shared" si="3485"/>
        <v>0</v>
      </c>
      <c r="AL1170" s="342">
        <f t="shared" ref="AL1170:AR1170" si="3486">AL1156*AL1158</f>
        <v>0</v>
      </c>
      <c r="AM1170" s="342">
        <f t="shared" si="3486"/>
        <v>0</v>
      </c>
      <c r="AN1170" s="342">
        <f t="shared" si="3486"/>
        <v>0</v>
      </c>
      <c r="AO1170" s="342">
        <f t="shared" si="3486"/>
        <v>0</v>
      </c>
      <c r="AP1170" s="342">
        <f t="shared" si="3486"/>
        <v>0</v>
      </c>
      <c r="AQ1170" s="342">
        <f t="shared" si="3486"/>
        <v>0</v>
      </c>
      <c r="AR1170" s="342">
        <f t="shared" si="3486"/>
        <v>0</v>
      </c>
      <c r="AS1170" s="401">
        <f>SUM(AE1170:AR1170)</f>
        <v>329123.89929999999</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75038.630797722843</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866</v>
      </c>
      <c r="C1173" s="345"/>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9">
        <f>SUMPRODUCT($E$993:$E$1153,AE993:AE1153)</f>
        <v>157348</v>
      </c>
      <c r="AF1173" s="769">
        <f>SUMPRODUCT($E$993:$E$1153,AF993:AF1153)</f>
        <v>0</v>
      </c>
      <c r="AG1173" s="769">
        <f>IF(AG991="kw",SUMPRODUCT($Q$993:$Q$1153,$S$993:$S$1153,AG993:AG1153),SUMPRODUCT($E$993:$E$1153,AG993:AG1153))</f>
        <v>29.149648980820992</v>
      </c>
      <c r="AH1173" s="769">
        <f t="shared" ref="AH1173:AR1173" si="3487">IF(AH991="kw",SUMPRODUCT($Q$993:$Q$1153,$S$993:$S$1153,AH993:AH1153),SUMPRODUCT($E$993:$E$1153,AH993:AH1153))</f>
        <v>0</v>
      </c>
      <c r="AI1173" s="769">
        <f t="shared" si="3487"/>
        <v>0</v>
      </c>
      <c r="AJ1173" s="769">
        <f t="shared" si="3487"/>
        <v>514.56000000000006</v>
      </c>
      <c r="AK1173" s="769">
        <f t="shared" si="3487"/>
        <v>0</v>
      </c>
      <c r="AL1173" s="769">
        <f t="shared" si="3487"/>
        <v>0</v>
      </c>
      <c r="AM1173" s="769">
        <f t="shared" si="3487"/>
        <v>0</v>
      </c>
      <c r="AN1173" s="769">
        <f t="shared" si="3487"/>
        <v>0</v>
      </c>
      <c r="AO1173" s="769">
        <f t="shared" si="3487"/>
        <v>0</v>
      </c>
      <c r="AP1173" s="769">
        <f t="shared" si="3487"/>
        <v>0</v>
      </c>
      <c r="AQ1173" s="769">
        <f t="shared" si="3487"/>
        <v>0</v>
      </c>
      <c r="AR1173" s="769">
        <f t="shared" si="3487"/>
        <v>0</v>
      </c>
      <c r="AS1173" s="332"/>
    </row>
    <row r="1174" spans="2:45" ht="15">
      <c r="B1174" s="319" t="s">
        <v>867</v>
      </c>
      <c r="C1174" s="345"/>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9">
        <f>SUMPRODUCT($F$993:$F$1153,AE993:AE1153)</f>
        <v>157348</v>
      </c>
      <c r="AF1174" s="769">
        <f>SUMPRODUCT($F$993:$F$1153,AF993:AF1153)</f>
        <v>0</v>
      </c>
      <c r="AG1174" s="769">
        <f>IF(AG991="kw",SUMPRODUCT($Q$993:$Q$1153,$T$993:$T$1153,AG993:AG1153),SUMPRODUCT($F$993:$F$1153,AG993:AG1153))</f>
        <v>29.149648980820992</v>
      </c>
      <c r="AH1174" s="769">
        <f t="shared" ref="AH1174:AR1174" si="3488">IF(AH991="kw",SUMPRODUCT($Q$993:$Q$1153,$T$993:$T$1153,AH993:AH1153),SUMPRODUCT($F$993:$F$1153,AH993:AH1153))</f>
        <v>0</v>
      </c>
      <c r="AI1174" s="769">
        <f t="shared" si="3488"/>
        <v>0</v>
      </c>
      <c r="AJ1174" s="769">
        <f t="shared" si="3488"/>
        <v>514.56000000000006</v>
      </c>
      <c r="AK1174" s="769">
        <f t="shared" si="3488"/>
        <v>0</v>
      </c>
      <c r="AL1174" s="769">
        <f t="shared" si="3488"/>
        <v>0</v>
      </c>
      <c r="AM1174" s="769">
        <f t="shared" si="3488"/>
        <v>0</v>
      </c>
      <c r="AN1174" s="769">
        <f t="shared" si="3488"/>
        <v>0</v>
      </c>
      <c r="AO1174" s="769">
        <f t="shared" si="3488"/>
        <v>0</v>
      </c>
      <c r="AP1174" s="769">
        <f t="shared" si="3488"/>
        <v>0</v>
      </c>
      <c r="AQ1174" s="769">
        <f t="shared" si="3488"/>
        <v>0</v>
      </c>
      <c r="AR1174" s="769">
        <f t="shared" si="3488"/>
        <v>0</v>
      </c>
      <c r="AS1174" s="332"/>
    </row>
    <row r="1175" spans="2:45" ht="15">
      <c r="B1175" s="319" t="s">
        <v>868</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9">
        <f>SUMPRODUCT($G$993:$G$1153,AE993:AE1153)</f>
        <v>157348</v>
      </c>
      <c r="AF1175" s="769">
        <f>SUMPRODUCT($G$993:$G$1153,AF993:AF1153)</f>
        <v>0</v>
      </c>
      <c r="AG1175" s="769">
        <f>IF(AG991="kw",SUMPRODUCT($Q$993:$Q$1153,$U$993:$U$1153,AG993:AG1153),SUMPRODUCT($G$993:$G$1153,AG993:AG1153))</f>
        <v>29.149648980820992</v>
      </c>
      <c r="AH1175" s="769">
        <f t="shared" ref="AH1175:AR1175" si="3489">IF(AH991="kw",SUMPRODUCT($Q$993:$Q$1153,$U$993:$U$1153,AH993:AH1153),SUMPRODUCT($G$993:$G$1153,AH993:AH1153))</f>
        <v>0</v>
      </c>
      <c r="AI1175" s="769">
        <f t="shared" si="3489"/>
        <v>0</v>
      </c>
      <c r="AJ1175" s="769">
        <f t="shared" si="3489"/>
        <v>514.56000000000006</v>
      </c>
      <c r="AK1175" s="769">
        <f t="shared" si="3489"/>
        <v>0</v>
      </c>
      <c r="AL1175" s="769">
        <f t="shared" si="3489"/>
        <v>0</v>
      </c>
      <c r="AM1175" s="769">
        <f t="shared" si="3489"/>
        <v>0</v>
      </c>
      <c r="AN1175" s="769">
        <f t="shared" si="3489"/>
        <v>0</v>
      </c>
      <c r="AO1175" s="769">
        <f t="shared" si="3489"/>
        <v>0</v>
      </c>
      <c r="AP1175" s="769">
        <f t="shared" si="3489"/>
        <v>0</v>
      </c>
      <c r="AQ1175" s="769">
        <f t="shared" si="3489"/>
        <v>0</v>
      </c>
      <c r="AR1175" s="769">
        <f t="shared" si="3489"/>
        <v>0</v>
      </c>
      <c r="AS1175" s="332"/>
    </row>
    <row r="1176" spans="2:45" ht="15">
      <c r="B1176" s="319" t="s">
        <v>869</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9">
        <f>SUMPRODUCT($H$993:$H$1153,AE993:AE1153)</f>
        <v>157348</v>
      </c>
      <c r="AF1176" s="769">
        <f>SUMPRODUCT($H$993:$H$1153,AF993:AF1153)</f>
        <v>0</v>
      </c>
      <c r="AG1176" s="769">
        <f>IF(AG991="kw",SUMPRODUCT($Q$993:$Q$1153,$V$993:$V$1153,AG993:AG1153),SUMPRODUCT($H$993:$H$1153,AG993:AG1153))</f>
        <v>29.149648980820992</v>
      </c>
      <c r="AH1176" s="769">
        <f t="shared" ref="AH1176:AR1176" si="3490">IF(AH991="kw",SUMPRODUCT($Q$993:$Q$1153,$V$993:$V$1153,AH993:AH1153),SUMPRODUCT($H$993:$H$1153,AH993:AH1153))</f>
        <v>0</v>
      </c>
      <c r="AI1176" s="769">
        <f t="shared" si="3490"/>
        <v>0</v>
      </c>
      <c r="AJ1176" s="769">
        <f t="shared" si="3490"/>
        <v>514.56000000000006</v>
      </c>
      <c r="AK1176" s="769">
        <f t="shared" si="3490"/>
        <v>0</v>
      </c>
      <c r="AL1176" s="769">
        <f t="shared" si="3490"/>
        <v>0</v>
      </c>
      <c r="AM1176" s="769">
        <f t="shared" si="3490"/>
        <v>0</v>
      </c>
      <c r="AN1176" s="769">
        <f t="shared" si="3490"/>
        <v>0</v>
      </c>
      <c r="AO1176" s="769">
        <f t="shared" si="3490"/>
        <v>0</v>
      </c>
      <c r="AP1176" s="769">
        <f t="shared" si="3490"/>
        <v>0</v>
      </c>
      <c r="AQ1176" s="769">
        <f t="shared" si="3490"/>
        <v>0</v>
      </c>
      <c r="AR1176" s="769">
        <f t="shared" si="3490"/>
        <v>0</v>
      </c>
      <c r="AS1176" s="332"/>
    </row>
    <row r="1177" spans="2:45" ht="15">
      <c r="B1177" s="319" t="s">
        <v>870</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9">
        <f>SUMPRODUCT($I$993:$I$1153,AE993:AE1153)</f>
        <v>157348</v>
      </c>
      <c r="AF1177" s="769">
        <f>SUMPRODUCT($I$993:$I$1153,AF993:AF1153)</f>
        <v>0</v>
      </c>
      <c r="AG1177" s="769">
        <f>IF(AG991="kw",SUMPRODUCT($Q$993:$Q$1153,$W$993:$W$1153,AG993:AG1153),SUMPRODUCT($I$993:$I$1153,AG993:AG1153))</f>
        <v>29.149648980820992</v>
      </c>
      <c r="AH1177" s="769">
        <f t="shared" ref="AH1177:AR1177" si="3491">IF(AH991="kw",SUMPRODUCT($Q$993:$Q$1153,$W$993:$W$1153,AH993:AH1153),SUMPRODUCT($I$993:$I$1153,AH993:AH1153))</f>
        <v>0</v>
      </c>
      <c r="AI1177" s="769">
        <f t="shared" si="3491"/>
        <v>0</v>
      </c>
      <c r="AJ1177" s="769">
        <f t="shared" si="3491"/>
        <v>514.56000000000006</v>
      </c>
      <c r="AK1177" s="769">
        <f t="shared" si="3491"/>
        <v>0</v>
      </c>
      <c r="AL1177" s="769">
        <f t="shared" si="3491"/>
        <v>0</v>
      </c>
      <c r="AM1177" s="769">
        <f t="shared" si="3491"/>
        <v>0</v>
      </c>
      <c r="AN1177" s="769">
        <f t="shared" si="3491"/>
        <v>0</v>
      </c>
      <c r="AO1177" s="769">
        <f t="shared" si="3491"/>
        <v>0</v>
      </c>
      <c r="AP1177" s="769">
        <f t="shared" si="3491"/>
        <v>0</v>
      </c>
      <c r="AQ1177" s="769">
        <f t="shared" si="3491"/>
        <v>0</v>
      </c>
      <c r="AR1177" s="769">
        <f t="shared" si="3491"/>
        <v>0</v>
      </c>
      <c r="AS1177" s="332"/>
    </row>
    <row r="1178" spans="2:45" ht="15">
      <c r="B1178" s="319" t="s">
        <v>871</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9">
        <f>SUMPRODUCT($J$993:$J$1153,AE993:AE1153)</f>
        <v>157348</v>
      </c>
      <c r="AF1178" s="769">
        <f>SUMPRODUCT($J$993:$J$1153,AF993:AF1153)</f>
        <v>0</v>
      </c>
      <c r="AG1178" s="769">
        <f>IF(AG991="kw",SUMPRODUCT($Q$993:$Q$1153,$X$993:$X$1153,AG993:AG1153),SUMPRODUCT($J$993:$J$1153,AG993:AG1153))</f>
        <v>23.50479632104296</v>
      </c>
      <c r="AH1178" s="769">
        <f t="shared" ref="AH1178:AR1178" si="3492">IF(AH991="kw",SUMPRODUCT($Q$993:$Q$1153,$X$993:$X$1153,AH993:AH1153),SUMPRODUCT($J$993:$J$1153,AH993:AH1153))</f>
        <v>0</v>
      </c>
      <c r="AI1178" s="769">
        <f t="shared" si="3492"/>
        <v>0</v>
      </c>
      <c r="AJ1178" s="769">
        <f t="shared" si="3492"/>
        <v>514.56000000000006</v>
      </c>
      <c r="AK1178" s="769">
        <f t="shared" si="3492"/>
        <v>0</v>
      </c>
      <c r="AL1178" s="769">
        <f t="shared" si="3492"/>
        <v>0</v>
      </c>
      <c r="AM1178" s="769">
        <f t="shared" si="3492"/>
        <v>0</v>
      </c>
      <c r="AN1178" s="769">
        <f t="shared" si="3492"/>
        <v>0</v>
      </c>
      <c r="AO1178" s="769">
        <f t="shared" si="3492"/>
        <v>0</v>
      </c>
      <c r="AP1178" s="769">
        <f t="shared" si="3492"/>
        <v>0</v>
      </c>
      <c r="AQ1178" s="769">
        <f t="shared" si="3492"/>
        <v>0</v>
      </c>
      <c r="AR1178" s="769">
        <f t="shared" si="3492"/>
        <v>0</v>
      </c>
      <c r="AS1178" s="332"/>
    </row>
    <row r="1179" spans="2:45" ht="15">
      <c r="B1179" s="434" t="s">
        <v>872</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70">
        <f>SUMPRODUCT($K$993:$K$1153,AE993:AE1153)</f>
        <v>157348</v>
      </c>
      <c r="AF1179" s="770">
        <f>SUMPRODUCT($K$993:$K$1153,AF993:AF1153)</f>
        <v>0</v>
      </c>
      <c r="AG1179" s="770">
        <f>IF(AG991="kw",SUMPRODUCT($Q$993:$Q$1153,$Y$993:$Y$1153,AG993:AG1153),SUMPRODUCT($K$993:$K$1153,AG993:AG1153))</f>
        <v>23.50479632104296</v>
      </c>
      <c r="AH1179" s="770">
        <f t="shared" ref="AH1179:AR1179" si="3493">IF(AH991="kw",SUMPRODUCT($Q$993:$Q$1153,$Y$993:$Y$1153,AH993:AH1153),SUMPRODUCT($K$993:$K$1153,AH993:AH1153))</f>
        <v>0</v>
      </c>
      <c r="AI1179" s="770">
        <f t="shared" si="3493"/>
        <v>0</v>
      </c>
      <c r="AJ1179" s="770">
        <f t="shared" si="3493"/>
        <v>514.56000000000006</v>
      </c>
      <c r="AK1179" s="770">
        <f t="shared" si="3493"/>
        <v>0</v>
      </c>
      <c r="AL1179" s="770">
        <f t="shared" si="3493"/>
        <v>0</v>
      </c>
      <c r="AM1179" s="770">
        <f t="shared" si="3493"/>
        <v>0</v>
      </c>
      <c r="AN1179" s="770">
        <f t="shared" si="3493"/>
        <v>0</v>
      </c>
      <c r="AO1179" s="770">
        <f t="shared" si="3493"/>
        <v>0</v>
      </c>
      <c r="AP1179" s="770">
        <f t="shared" si="3493"/>
        <v>0</v>
      </c>
      <c r="AQ1179" s="770">
        <f t="shared" si="3493"/>
        <v>0</v>
      </c>
      <c r="AR1179" s="770">
        <f t="shared" si="3493"/>
        <v>0</v>
      </c>
      <c r="AS1179" s="380"/>
    </row>
    <row r="1180" spans="2:45" ht="19.5" customHeight="1">
      <c r="B1180" s="362" t="s">
        <v>582</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802</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946" t="s">
        <v>211</v>
      </c>
      <c r="C1184" s="948" t="s">
        <v>33</v>
      </c>
      <c r="D1184" s="279" t="s">
        <v>420</v>
      </c>
      <c r="E1184" s="957" t="s">
        <v>209</v>
      </c>
      <c r="F1184" s="958"/>
      <c r="G1184" s="958"/>
      <c r="H1184" s="958"/>
      <c r="I1184" s="958"/>
      <c r="J1184" s="958"/>
      <c r="K1184" s="958"/>
      <c r="L1184" s="958"/>
      <c r="M1184" s="958"/>
      <c r="N1184" s="958"/>
      <c r="O1184" s="958"/>
      <c r="P1184" s="959"/>
      <c r="Q1184" s="955" t="s">
        <v>213</v>
      </c>
      <c r="R1184" s="279" t="s">
        <v>421</v>
      </c>
      <c r="S1184" s="952" t="s">
        <v>212</v>
      </c>
      <c r="T1184" s="953"/>
      <c r="U1184" s="953"/>
      <c r="V1184" s="953"/>
      <c r="W1184" s="953"/>
      <c r="X1184" s="953"/>
      <c r="Y1184" s="953"/>
      <c r="Z1184" s="953"/>
      <c r="AA1184" s="953"/>
      <c r="AB1184" s="953"/>
      <c r="AC1184" s="953"/>
      <c r="AD1184" s="960"/>
      <c r="AE1184" s="952" t="s">
        <v>242</v>
      </c>
      <c r="AF1184" s="953"/>
      <c r="AG1184" s="953"/>
      <c r="AH1184" s="953"/>
      <c r="AI1184" s="953"/>
      <c r="AJ1184" s="953"/>
      <c r="AK1184" s="953"/>
      <c r="AL1184" s="953"/>
      <c r="AM1184" s="953"/>
      <c r="AN1184" s="953"/>
      <c r="AO1184" s="953"/>
      <c r="AP1184" s="953"/>
      <c r="AQ1184" s="953"/>
      <c r="AR1184" s="953"/>
      <c r="AS1184" s="954"/>
    </row>
    <row r="1185" spans="1:45" ht="65.25" customHeight="1">
      <c r="B1185" s="947"/>
      <c r="C1185" s="949"/>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956"/>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Residential</v>
      </c>
      <c r="AF1185" s="280" t="str">
        <f>'1.  LRAMVA Summary'!$E$53</f>
        <v>GS&lt;50 kW</v>
      </c>
      <c r="AG1185" s="280" t="str">
        <f>'1.  LRAMVA Summary'!$F$53</f>
        <v>GS50-999 kW</v>
      </c>
      <c r="AH1185" s="280" t="str">
        <f>'1.  LRAMVA Summary'!$G$53</f>
        <v>General Service 1,000 - 4,999kW</v>
      </c>
      <c r="AI1185" s="280" t="str">
        <f>'1.  LRAMVA Summary'!$H$53</f>
        <v>Sentinel</v>
      </c>
      <c r="AJ1185" s="280" t="str">
        <f>'1.  LRAMVA Summary'!$I$53</f>
        <v>Street Lighting</v>
      </c>
      <c r="AK1185" s="280" t="str">
        <f>'1.  LRAMVA Summary'!$J$53</f>
        <v>Unmetered Scatter Load</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v>
      </c>
      <c r="AI1186" s="286" t="str">
        <f>'1.  LRAMVA Summary'!$H$54</f>
        <v>kW</v>
      </c>
      <c r="AJ1186" s="286" t="str">
        <f>'1.  LRAMVA Summary'!$I$54</f>
        <v>kW</v>
      </c>
      <c r="AK1186" s="286" t="str">
        <f>'1.  LRAMVA Summary'!$J$54</f>
        <v>kWh</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713</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94">AF1188</f>
        <v>0</v>
      </c>
      <c r="AG1189" s="405">
        <f t="shared" si="3494"/>
        <v>0</v>
      </c>
      <c r="AH1189" s="405">
        <f t="shared" si="3494"/>
        <v>0</v>
      </c>
      <c r="AI1189" s="405">
        <f t="shared" si="3494"/>
        <v>0</v>
      </c>
      <c r="AJ1189" s="405">
        <f t="shared" si="3494"/>
        <v>0</v>
      </c>
      <c r="AK1189" s="405">
        <f t="shared" si="3494"/>
        <v>0</v>
      </c>
      <c r="AL1189" s="405">
        <f t="shared" si="3494"/>
        <v>0</v>
      </c>
      <c r="AM1189" s="405">
        <f t="shared" si="3494"/>
        <v>0</v>
      </c>
      <c r="AN1189" s="405">
        <f t="shared" si="3494"/>
        <v>0</v>
      </c>
      <c r="AO1189" s="405">
        <f t="shared" si="3494"/>
        <v>0</v>
      </c>
      <c r="AP1189" s="405">
        <f t="shared" si="3494"/>
        <v>0</v>
      </c>
      <c r="AQ1189" s="405">
        <f t="shared" si="3494"/>
        <v>0</v>
      </c>
      <c r="AR1189" s="405">
        <f t="shared" si="3494"/>
        <v>0</v>
      </c>
      <c r="AS1189" s="292"/>
    </row>
    <row r="1190" spans="1:45" ht="15" customHeight="1" outlineLevel="1">
      <c r="A1190" s="519"/>
      <c r="B1190" s="293"/>
      <c r="C1190" s="294"/>
      <c r="D1190" s="294"/>
      <c r="E1190" s="294"/>
      <c r="F1190" s="294"/>
      <c r="G1190" s="294"/>
      <c r="H1190" s="294"/>
      <c r="I1190" s="294"/>
      <c r="J1190" s="746"/>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713</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95">AF1191</f>
        <v>0</v>
      </c>
      <c r="AG1192" s="405">
        <f t="shared" si="3495"/>
        <v>0</v>
      </c>
      <c r="AH1192" s="405">
        <f t="shared" si="3495"/>
        <v>0</v>
      </c>
      <c r="AI1192" s="405">
        <f t="shared" si="3495"/>
        <v>0</v>
      </c>
      <c r="AJ1192" s="405">
        <f t="shared" si="3495"/>
        <v>0</v>
      </c>
      <c r="AK1192" s="405">
        <f t="shared" si="3495"/>
        <v>0</v>
      </c>
      <c r="AL1192" s="405">
        <f t="shared" si="3495"/>
        <v>0</v>
      </c>
      <c r="AM1192" s="405">
        <f t="shared" si="3495"/>
        <v>0</v>
      </c>
      <c r="AN1192" s="405">
        <f t="shared" si="3495"/>
        <v>0</v>
      </c>
      <c r="AO1192" s="405">
        <f t="shared" si="3495"/>
        <v>0</v>
      </c>
      <c r="AP1192" s="405">
        <f t="shared" si="3495"/>
        <v>0</v>
      </c>
      <c r="AQ1192" s="405">
        <f t="shared" si="3495"/>
        <v>0</v>
      </c>
      <c r="AR1192" s="405">
        <f t="shared" si="3495"/>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713</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96">AF1194</f>
        <v>0</v>
      </c>
      <c r="AG1195" s="405">
        <f t="shared" si="3496"/>
        <v>0</v>
      </c>
      <c r="AH1195" s="405">
        <f t="shared" si="3496"/>
        <v>0</v>
      </c>
      <c r="AI1195" s="405">
        <f t="shared" si="3496"/>
        <v>0</v>
      </c>
      <c r="AJ1195" s="405">
        <f t="shared" si="3496"/>
        <v>0</v>
      </c>
      <c r="AK1195" s="405">
        <f t="shared" si="3496"/>
        <v>0</v>
      </c>
      <c r="AL1195" s="405">
        <f t="shared" si="3496"/>
        <v>0</v>
      </c>
      <c r="AM1195" s="405">
        <f t="shared" si="3496"/>
        <v>0</v>
      </c>
      <c r="AN1195" s="405">
        <f t="shared" si="3496"/>
        <v>0</v>
      </c>
      <c r="AO1195" s="405">
        <f t="shared" si="3496"/>
        <v>0</v>
      </c>
      <c r="AP1195" s="405">
        <f t="shared" si="3496"/>
        <v>0</v>
      </c>
      <c r="AQ1195" s="405">
        <f t="shared" si="3496"/>
        <v>0</v>
      </c>
      <c r="AR1195" s="405">
        <f t="shared" si="3496"/>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657</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713</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97">AF1197</f>
        <v>0</v>
      </c>
      <c r="AG1198" s="405">
        <f t="shared" si="3497"/>
        <v>0</v>
      </c>
      <c r="AH1198" s="405">
        <f t="shared" si="3497"/>
        <v>0</v>
      </c>
      <c r="AI1198" s="405">
        <f t="shared" si="3497"/>
        <v>0</v>
      </c>
      <c r="AJ1198" s="405">
        <f t="shared" si="3497"/>
        <v>0</v>
      </c>
      <c r="AK1198" s="405">
        <f t="shared" si="3497"/>
        <v>0</v>
      </c>
      <c r="AL1198" s="405">
        <f t="shared" si="3497"/>
        <v>0</v>
      </c>
      <c r="AM1198" s="405">
        <f t="shared" si="3497"/>
        <v>0</v>
      </c>
      <c r="AN1198" s="405">
        <f t="shared" si="3497"/>
        <v>0</v>
      </c>
      <c r="AO1198" s="405">
        <f t="shared" si="3497"/>
        <v>0</v>
      </c>
      <c r="AP1198" s="405">
        <f t="shared" si="3497"/>
        <v>0</v>
      </c>
      <c r="AQ1198" s="405">
        <f t="shared" si="3497"/>
        <v>0</v>
      </c>
      <c r="AR1198" s="405">
        <f t="shared" si="3497"/>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713</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98">AF1200</f>
        <v>0</v>
      </c>
      <c r="AG1201" s="405">
        <f t="shared" si="3498"/>
        <v>0</v>
      </c>
      <c r="AH1201" s="405">
        <f t="shared" si="3498"/>
        <v>0</v>
      </c>
      <c r="AI1201" s="405">
        <f t="shared" si="3498"/>
        <v>0</v>
      </c>
      <c r="AJ1201" s="405">
        <f t="shared" si="3498"/>
        <v>0</v>
      </c>
      <c r="AK1201" s="405">
        <f t="shared" si="3498"/>
        <v>0</v>
      </c>
      <c r="AL1201" s="405">
        <f t="shared" si="3498"/>
        <v>0</v>
      </c>
      <c r="AM1201" s="405">
        <f t="shared" si="3498"/>
        <v>0</v>
      </c>
      <c r="AN1201" s="405">
        <f t="shared" si="3498"/>
        <v>0</v>
      </c>
      <c r="AO1201" s="405">
        <f t="shared" si="3498"/>
        <v>0</v>
      </c>
      <c r="AP1201" s="405">
        <f t="shared" si="3498"/>
        <v>0</v>
      </c>
      <c r="AQ1201" s="405">
        <f t="shared" si="3498"/>
        <v>0</v>
      </c>
      <c r="AR1201" s="405">
        <f t="shared" si="3498"/>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713</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9">AF1204</f>
        <v>0</v>
      </c>
      <c r="AG1205" s="405">
        <f t="shared" si="3499"/>
        <v>0</v>
      </c>
      <c r="AH1205" s="405">
        <f t="shared" si="3499"/>
        <v>0</v>
      </c>
      <c r="AI1205" s="405">
        <f t="shared" si="3499"/>
        <v>0</v>
      </c>
      <c r="AJ1205" s="405">
        <f t="shared" si="3499"/>
        <v>0</v>
      </c>
      <c r="AK1205" s="405">
        <f t="shared" si="3499"/>
        <v>0</v>
      </c>
      <c r="AL1205" s="405">
        <f t="shared" si="3499"/>
        <v>0</v>
      </c>
      <c r="AM1205" s="405">
        <f t="shared" si="3499"/>
        <v>0</v>
      </c>
      <c r="AN1205" s="405">
        <f t="shared" si="3499"/>
        <v>0</v>
      </c>
      <c r="AO1205" s="405">
        <f t="shared" si="3499"/>
        <v>0</v>
      </c>
      <c r="AP1205" s="405">
        <f t="shared" si="3499"/>
        <v>0</v>
      </c>
      <c r="AQ1205" s="405">
        <f t="shared" si="3499"/>
        <v>0</v>
      </c>
      <c r="AR1205" s="405">
        <f t="shared" si="3499"/>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713</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500">AF1207</f>
        <v>0</v>
      </c>
      <c r="AG1208" s="405">
        <f t="shared" si="3500"/>
        <v>0</v>
      </c>
      <c r="AH1208" s="405">
        <f t="shared" si="3500"/>
        <v>0</v>
      </c>
      <c r="AI1208" s="405">
        <f t="shared" si="3500"/>
        <v>0</v>
      </c>
      <c r="AJ1208" s="405">
        <f t="shared" si="3500"/>
        <v>0</v>
      </c>
      <c r="AK1208" s="405">
        <f t="shared" si="3500"/>
        <v>0</v>
      </c>
      <c r="AL1208" s="405">
        <f t="shared" si="3500"/>
        <v>0</v>
      </c>
      <c r="AM1208" s="405">
        <f t="shared" si="3500"/>
        <v>0</v>
      </c>
      <c r="AN1208" s="405">
        <f t="shared" si="3500"/>
        <v>0</v>
      </c>
      <c r="AO1208" s="405">
        <f t="shared" si="3500"/>
        <v>0</v>
      </c>
      <c r="AP1208" s="405">
        <f t="shared" si="3500"/>
        <v>0</v>
      </c>
      <c r="AQ1208" s="405">
        <f t="shared" si="3500"/>
        <v>0</v>
      </c>
      <c r="AR1208" s="405">
        <f t="shared" si="3500"/>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713</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501">AF1210</f>
        <v>0</v>
      </c>
      <c r="AG1211" s="405">
        <f t="shared" si="3501"/>
        <v>0</v>
      </c>
      <c r="AH1211" s="405">
        <f t="shared" si="3501"/>
        <v>0</v>
      </c>
      <c r="AI1211" s="405">
        <f t="shared" si="3501"/>
        <v>0</v>
      </c>
      <c r="AJ1211" s="405">
        <f t="shared" si="3501"/>
        <v>0</v>
      </c>
      <c r="AK1211" s="405">
        <f t="shared" si="3501"/>
        <v>0</v>
      </c>
      <c r="AL1211" s="405">
        <f t="shared" si="3501"/>
        <v>0</v>
      </c>
      <c r="AM1211" s="405">
        <f t="shared" si="3501"/>
        <v>0</v>
      </c>
      <c r="AN1211" s="405">
        <f t="shared" si="3501"/>
        <v>0</v>
      </c>
      <c r="AO1211" s="405">
        <f t="shared" si="3501"/>
        <v>0</v>
      </c>
      <c r="AP1211" s="405">
        <f t="shared" si="3501"/>
        <v>0</v>
      </c>
      <c r="AQ1211" s="405">
        <f t="shared" si="3501"/>
        <v>0</v>
      </c>
      <c r="AR1211" s="405">
        <f t="shared" si="3501"/>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713</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502">AF1213</f>
        <v>0</v>
      </c>
      <c r="AG1214" s="405">
        <f t="shared" si="3502"/>
        <v>0</v>
      </c>
      <c r="AH1214" s="405">
        <f t="shared" si="3502"/>
        <v>0</v>
      </c>
      <c r="AI1214" s="405">
        <f t="shared" si="3502"/>
        <v>0</v>
      </c>
      <c r="AJ1214" s="405">
        <f t="shared" si="3502"/>
        <v>0</v>
      </c>
      <c r="AK1214" s="405">
        <f t="shared" si="3502"/>
        <v>0</v>
      </c>
      <c r="AL1214" s="405">
        <f t="shared" si="3502"/>
        <v>0</v>
      </c>
      <c r="AM1214" s="405">
        <f t="shared" si="3502"/>
        <v>0</v>
      </c>
      <c r="AN1214" s="405">
        <f t="shared" si="3502"/>
        <v>0</v>
      </c>
      <c r="AO1214" s="405">
        <f t="shared" si="3502"/>
        <v>0</v>
      </c>
      <c r="AP1214" s="405">
        <f t="shared" si="3502"/>
        <v>0</v>
      </c>
      <c r="AQ1214" s="405">
        <f t="shared" si="3502"/>
        <v>0</v>
      </c>
      <c r="AR1214" s="405">
        <f t="shared" si="3502"/>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713</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503">AF1216</f>
        <v>0</v>
      </c>
      <c r="AG1217" s="405">
        <f t="shared" si="3503"/>
        <v>0</v>
      </c>
      <c r="AH1217" s="405">
        <f t="shared" si="3503"/>
        <v>0</v>
      </c>
      <c r="AI1217" s="405">
        <f t="shared" si="3503"/>
        <v>0</v>
      </c>
      <c r="AJ1217" s="405">
        <f t="shared" si="3503"/>
        <v>0</v>
      </c>
      <c r="AK1217" s="405">
        <f t="shared" si="3503"/>
        <v>0</v>
      </c>
      <c r="AL1217" s="405">
        <f t="shared" si="3503"/>
        <v>0</v>
      </c>
      <c r="AM1217" s="405">
        <f t="shared" si="3503"/>
        <v>0</v>
      </c>
      <c r="AN1217" s="405">
        <f t="shared" si="3503"/>
        <v>0</v>
      </c>
      <c r="AO1217" s="405">
        <f t="shared" si="3503"/>
        <v>0</v>
      </c>
      <c r="AP1217" s="405">
        <f t="shared" si="3503"/>
        <v>0</v>
      </c>
      <c r="AQ1217" s="405">
        <f t="shared" si="3503"/>
        <v>0</v>
      </c>
      <c r="AR1217" s="405">
        <f t="shared" si="3503"/>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713</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504">AF1220</f>
        <v>0</v>
      </c>
      <c r="AG1221" s="405">
        <f t="shared" si="3504"/>
        <v>0</v>
      </c>
      <c r="AH1221" s="405">
        <f t="shared" si="3504"/>
        <v>0</v>
      </c>
      <c r="AI1221" s="405">
        <f t="shared" si="3504"/>
        <v>0</v>
      </c>
      <c r="AJ1221" s="405">
        <f t="shared" si="3504"/>
        <v>0</v>
      </c>
      <c r="AK1221" s="405">
        <f t="shared" si="3504"/>
        <v>0</v>
      </c>
      <c r="AL1221" s="405">
        <f t="shared" si="3504"/>
        <v>0</v>
      </c>
      <c r="AM1221" s="405">
        <f t="shared" si="3504"/>
        <v>0</v>
      </c>
      <c r="AN1221" s="405">
        <f t="shared" si="3504"/>
        <v>0</v>
      </c>
      <c r="AO1221" s="405">
        <f t="shared" si="3504"/>
        <v>0</v>
      </c>
      <c r="AP1221" s="405">
        <f t="shared" si="3504"/>
        <v>0</v>
      </c>
      <c r="AQ1221" s="405">
        <f t="shared" si="3504"/>
        <v>0</v>
      </c>
      <c r="AR1221" s="405">
        <f t="shared" si="3504"/>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713</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505">AF1223</f>
        <v>0</v>
      </c>
      <c r="AG1224" s="405">
        <f t="shared" si="3505"/>
        <v>0</v>
      </c>
      <c r="AH1224" s="405">
        <f t="shared" si="3505"/>
        <v>0</v>
      </c>
      <c r="AI1224" s="405">
        <f t="shared" si="3505"/>
        <v>0</v>
      </c>
      <c r="AJ1224" s="405">
        <f t="shared" si="3505"/>
        <v>0</v>
      </c>
      <c r="AK1224" s="405">
        <f t="shared" si="3505"/>
        <v>0</v>
      </c>
      <c r="AL1224" s="405">
        <f t="shared" si="3505"/>
        <v>0</v>
      </c>
      <c r="AM1224" s="405">
        <f t="shared" si="3505"/>
        <v>0</v>
      </c>
      <c r="AN1224" s="405">
        <f t="shared" si="3505"/>
        <v>0</v>
      </c>
      <c r="AO1224" s="405">
        <f t="shared" si="3505"/>
        <v>0</v>
      </c>
      <c r="AP1224" s="405">
        <f t="shared" si="3505"/>
        <v>0</v>
      </c>
      <c r="AQ1224" s="405">
        <f t="shared" si="3505"/>
        <v>0</v>
      </c>
      <c r="AR1224" s="405">
        <f t="shared" si="3505"/>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713</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506">AF1226</f>
        <v>0</v>
      </c>
      <c r="AG1227" s="405">
        <f t="shared" si="3506"/>
        <v>0</v>
      </c>
      <c r="AH1227" s="405">
        <f t="shared" si="3506"/>
        <v>0</v>
      </c>
      <c r="AI1227" s="405">
        <f t="shared" si="3506"/>
        <v>0</v>
      </c>
      <c r="AJ1227" s="405">
        <f t="shared" si="3506"/>
        <v>0</v>
      </c>
      <c r="AK1227" s="405">
        <f t="shared" si="3506"/>
        <v>0</v>
      </c>
      <c r="AL1227" s="405">
        <f t="shared" si="3506"/>
        <v>0</v>
      </c>
      <c r="AM1227" s="405">
        <f t="shared" si="3506"/>
        <v>0</v>
      </c>
      <c r="AN1227" s="405">
        <f t="shared" si="3506"/>
        <v>0</v>
      </c>
      <c r="AO1227" s="405">
        <f t="shared" si="3506"/>
        <v>0</v>
      </c>
      <c r="AP1227" s="405">
        <f t="shared" si="3506"/>
        <v>0</v>
      </c>
      <c r="AQ1227" s="405">
        <f t="shared" si="3506"/>
        <v>0</v>
      </c>
      <c r="AR1227" s="405">
        <f t="shared" si="3506"/>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713</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507">AF1230</f>
        <v>0</v>
      </c>
      <c r="AG1231" s="405">
        <f t="shared" si="3507"/>
        <v>0</v>
      </c>
      <c r="AH1231" s="405">
        <f t="shared" si="3507"/>
        <v>0</v>
      </c>
      <c r="AI1231" s="405">
        <f t="shared" si="3507"/>
        <v>0</v>
      </c>
      <c r="AJ1231" s="405">
        <f t="shared" si="3507"/>
        <v>0</v>
      </c>
      <c r="AK1231" s="405">
        <f t="shared" si="3507"/>
        <v>0</v>
      </c>
      <c r="AL1231" s="405">
        <f t="shared" si="3507"/>
        <v>0</v>
      </c>
      <c r="AM1231" s="405">
        <f t="shared" si="3507"/>
        <v>0</v>
      </c>
      <c r="AN1231" s="405">
        <f t="shared" si="3507"/>
        <v>0</v>
      </c>
      <c r="AO1231" s="405">
        <f t="shared" si="3507"/>
        <v>0</v>
      </c>
      <c r="AP1231" s="405">
        <f t="shared" si="3507"/>
        <v>0</v>
      </c>
      <c r="AQ1231" s="405">
        <f t="shared" si="3507"/>
        <v>0</v>
      </c>
      <c r="AR1231" s="405">
        <f t="shared" si="3507"/>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713</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508">AG1234</f>
        <v>0</v>
      </c>
      <c r="AH1235" s="405">
        <f t="shared" si="3508"/>
        <v>0</v>
      </c>
      <c r="AI1235" s="405">
        <f t="shared" si="3508"/>
        <v>0</v>
      </c>
      <c r="AJ1235" s="405">
        <f>AJ1234</f>
        <v>0</v>
      </c>
      <c r="AK1235" s="405">
        <f t="shared" ref="AK1235:AR1235" si="3509">AK1234</f>
        <v>0</v>
      </c>
      <c r="AL1235" s="405">
        <f t="shared" si="3509"/>
        <v>0</v>
      </c>
      <c r="AM1235" s="405">
        <f t="shared" si="3509"/>
        <v>0</v>
      </c>
      <c r="AN1235" s="405">
        <f t="shared" si="3509"/>
        <v>0</v>
      </c>
      <c r="AO1235" s="405">
        <f t="shared" si="3509"/>
        <v>0</v>
      </c>
      <c r="AP1235" s="405">
        <f t="shared" si="3509"/>
        <v>0</v>
      </c>
      <c r="AQ1235" s="405">
        <f t="shared" si="3509"/>
        <v>0</v>
      </c>
      <c r="AR1235" s="405">
        <f t="shared" si="3509"/>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713</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10">AF1237</f>
        <v>0</v>
      </c>
      <c r="AG1238" s="405">
        <f t="shared" si="3510"/>
        <v>0</v>
      </c>
      <c r="AH1238" s="405">
        <f t="shared" si="3510"/>
        <v>0</v>
      </c>
      <c r="AI1238" s="405">
        <f t="shared" si="3510"/>
        <v>0</v>
      </c>
      <c r="AJ1238" s="405">
        <f t="shared" si="3510"/>
        <v>0</v>
      </c>
      <c r="AK1238" s="405">
        <f t="shared" si="3510"/>
        <v>0</v>
      </c>
      <c r="AL1238" s="405">
        <f t="shared" si="3510"/>
        <v>0</v>
      </c>
      <c r="AM1238" s="405">
        <f t="shared" si="3510"/>
        <v>0</v>
      </c>
      <c r="AN1238" s="405">
        <f t="shared" si="3510"/>
        <v>0</v>
      </c>
      <c r="AO1238" s="405">
        <f t="shared" si="3510"/>
        <v>0</v>
      </c>
      <c r="AP1238" s="405">
        <f t="shared" si="3510"/>
        <v>0</v>
      </c>
      <c r="AQ1238" s="405">
        <f t="shared" si="3510"/>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713</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11">AF1241</f>
        <v>0</v>
      </c>
      <c r="AG1242" s="405">
        <f t="shared" si="3511"/>
        <v>0</v>
      </c>
      <c r="AH1242" s="405">
        <f t="shared" si="3511"/>
        <v>0</v>
      </c>
      <c r="AI1242" s="405">
        <f t="shared" si="3511"/>
        <v>0</v>
      </c>
      <c r="AJ1242" s="405">
        <f t="shared" si="3511"/>
        <v>0</v>
      </c>
      <c r="AK1242" s="405">
        <f t="shared" si="3511"/>
        <v>0</v>
      </c>
      <c r="AL1242" s="405">
        <f t="shared" si="3511"/>
        <v>0</v>
      </c>
      <c r="AM1242" s="405">
        <f t="shared" si="3511"/>
        <v>0</v>
      </c>
      <c r="AN1242" s="405">
        <f t="shared" si="3511"/>
        <v>0</v>
      </c>
      <c r="AO1242" s="405">
        <f t="shared" si="3511"/>
        <v>0</v>
      </c>
      <c r="AP1242" s="405">
        <f t="shared" si="3511"/>
        <v>0</v>
      </c>
      <c r="AQ1242" s="405">
        <f t="shared" si="3511"/>
        <v>0</v>
      </c>
      <c r="AR1242" s="405">
        <f t="shared" si="3511"/>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713</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12">AF1244</f>
        <v>0</v>
      </c>
      <c r="AG1245" s="405">
        <f t="shared" si="3512"/>
        <v>0</v>
      </c>
      <c r="AH1245" s="405">
        <f t="shared" si="3512"/>
        <v>0</v>
      </c>
      <c r="AI1245" s="405">
        <f t="shared" si="3512"/>
        <v>0</v>
      </c>
      <c r="AJ1245" s="405">
        <f t="shared" si="3512"/>
        <v>0</v>
      </c>
      <c r="AK1245" s="405">
        <f t="shared" si="3512"/>
        <v>0</v>
      </c>
      <c r="AL1245" s="405">
        <f t="shared" si="3512"/>
        <v>0</v>
      </c>
      <c r="AM1245" s="405">
        <f t="shared" si="3512"/>
        <v>0</v>
      </c>
      <c r="AN1245" s="405">
        <f t="shared" si="3512"/>
        <v>0</v>
      </c>
      <c r="AO1245" s="405">
        <f t="shared" si="3512"/>
        <v>0</v>
      </c>
      <c r="AP1245" s="405">
        <f t="shared" si="3512"/>
        <v>0</v>
      </c>
      <c r="AQ1245" s="405">
        <f t="shared" si="3512"/>
        <v>0</v>
      </c>
      <c r="AR1245" s="405">
        <f t="shared" si="3512"/>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713</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13">AF1247</f>
        <v>0</v>
      </c>
      <c r="AG1248" s="405">
        <f t="shared" si="3513"/>
        <v>0</v>
      </c>
      <c r="AH1248" s="405">
        <f t="shared" si="3513"/>
        <v>0</v>
      </c>
      <c r="AI1248" s="405">
        <f t="shared" si="3513"/>
        <v>0</v>
      </c>
      <c r="AJ1248" s="405">
        <f t="shared" si="3513"/>
        <v>0</v>
      </c>
      <c r="AK1248" s="405">
        <f t="shared" si="3513"/>
        <v>0</v>
      </c>
      <c r="AL1248" s="405">
        <f t="shared" si="3513"/>
        <v>0</v>
      </c>
      <c r="AM1248" s="405">
        <f t="shared" si="3513"/>
        <v>0</v>
      </c>
      <c r="AN1248" s="405">
        <f t="shared" si="3513"/>
        <v>0</v>
      </c>
      <c r="AO1248" s="405">
        <f t="shared" si="3513"/>
        <v>0</v>
      </c>
      <c r="AP1248" s="405">
        <f t="shared" si="3513"/>
        <v>0</v>
      </c>
      <c r="AQ1248" s="405">
        <f t="shared" si="3513"/>
        <v>0</v>
      </c>
      <c r="AR1248" s="405">
        <f t="shared" si="3513"/>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713</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14">AE1250</f>
        <v>0</v>
      </c>
      <c r="AF1251" s="405">
        <f t="shared" si="3514"/>
        <v>0</v>
      </c>
      <c r="AG1251" s="405">
        <f t="shared" si="3514"/>
        <v>0</v>
      </c>
      <c r="AH1251" s="405">
        <f t="shared" si="3514"/>
        <v>0</v>
      </c>
      <c r="AI1251" s="405">
        <f t="shared" si="3514"/>
        <v>0</v>
      </c>
      <c r="AJ1251" s="405">
        <f t="shared" si="3514"/>
        <v>0</v>
      </c>
      <c r="AK1251" s="405">
        <f t="shared" si="3514"/>
        <v>0</v>
      </c>
      <c r="AL1251" s="405">
        <f t="shared" si="3514"/>
        <v>0</v>
      </c>
      <c r="AM1251" s="405">
        <f t="shared" si="3514"/>
        <v>0</v>
      </c>
      <c r="AN1251" s="405">
        <f t="shared" si="3514"/>
        <v>0</v>
      </c>
      <c r="AO1251" s="405">
        <f t="shared" si="3514"/>
        <v>0</v>
      </c>
      <c r="AP1251" s="405">
        <f t="shared" si="3514"/>
        <v>0</v>
      </c>
      <c r="AQ1251" s="405">
        <f t="shared" si="3514"/>
        <v>0</v>
      </c>
      <c r="AR1251" s="405">
        <f t="shared" si="3514"/>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713</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15">AF1255</f>
        <v>0</v>
      </c>
      <c r="AG1256" s="405">
        <f t="shared" si="3515"/>
        <v>0</v>
      </c>
      <c r="AH1256" s="405">
        <f t="shared" si="3515"/>
        <v>0</v>
      </c>
      <c r="AI1256" s="405">
        <f t="shared" si="3515"/>
        <v>0</v>
      </c>
      <c r="AJ1256" s="405">
        <f t="shared" si="3515"/>
        <v>0</v>
      </c>
      <c r="AK1256" s="405">
        <f t="shared" si="3515"/>
        <v>0</v>
      </c>
      <c r="AL1256" s="405">
        <f t="shared" si="3515"/>
        <v>0</v>
      </c>
      <c r="AM1256" s="405">
        <f t="shared" si="3515"/>
        <v>0</v>
      </c>
      <c r="AN1256" s="405">
        <f t="shared" si="3515"/>
        <v>0</v>
      </c>
      <c r="AO1256" s="405">
        <f t="shared" si="3515"/>
        <v>0</v>
      </c>
      <c r="AP1256" s="405">
        <f t="shared" si="3515"/>
        <v>0</v>
      </c>
      <c r="AQ1256" s="405">
        <f t="shared" si="3515"/>
        <v>0</v>
      </c>
      <c r="AR1256" s="405">
        <f t="shared" si="3515"/>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713</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16">AF1258</f>
        <v>0</v>
      </c>
      <c r="AG1259" s="405">
        <f t="shared" si="3516"/>
        <v>0</v>
      </c>
      <c r="AH1259" s="405">
        <f t="shared" si="3516"/>
        <v>0</v>
      </c>
      <c r="AI1259" s="405">
        <f t="shared" si="3516"/>
        <v>0</v>
      </c>
      <c r="AJ1259" s="405">
        <f t="shared" si="3516"/>
        <v>0</v>
      </c>
      <c r="AK1259" s="405">
        <f t="shared" si="3516"/>
        <v>0</v>
      </c>
      <c r="AL1259" s="405">
        <f t="shared" si="3516"/>
        <v>0</v>
      </c>
      <c r="AM1259" s="405">
        <f t="shared" si="3516"/>
        <v>0</v>
      </c>
      <c r="AN1259" s="405">
        <f t="shared" si="3516"/>
        <v>0</v>
      </c>
      <c r="AO1259" s="405">
        <f t="shared" si="3516"/>
        <v>0</v>
      </c>
      <c r="AP1259" s="405">
        <f t="shared" si="3516"/>
        <v>0</v>
      </c>
      <c r="AQ1259" s="405">
        <f t="shared" si="3516"/>
        <v>0</v>
      </c>
      <c r="AR1259" s="405">
        <f t="shared" si="3516"/>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713</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17">AF1261</f>
        <v>0</v>
      </c>
      <c r="AG1262" s="405">
        <f t="shared" si="3517"/>
        <v>0</v>
      </c>
      <c r="AH1262" s="405">
        <f t="shared" si="3517"/>
        <v>0</v>
      </c>
      <c r="AI1262" s="405">
        <f t="shared" si="3517"/>
        <v>0</v>
      </c>
      <c r="AJ1262" s="405">
        <f t="shared" si="3517"/>
        <v>0</v>
      </c>
      <c r="AK1262" s="405">
        <f t="shared" si="3517"/>
        <v>0</v>
      </c>
      <c r="AL1262" s="405">
        <f t="shared" si="3517"/>
        <v>0</v>
      </c>
      <c r="AM1262" s="405">
        <f t="shared" si="3517"/>
        <v>0</v>
      </c>
      <c r="AN1262" s="405">
        <f t="shared" si="3517"/>
        <v>0</v>
      </c>
      <c r="AO1262" s="405">
        <f t="shared" si="3517"/>
        <v>0</v>
      </c>
      <c r="AP1262" s="405">
        <f t="shared" si="3517"/>
        <v>0</v>
      </c>
      <c r="AQ1262" s="405">
        <f t="shared" si="3517"/>
        <v>0</v>
      </c>
      <c r="AR1262" s="405">
        <f t="shared" si="3517"/>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713</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18">AF1264</f>
        <v>0</v>
      </c>
      <c r="AG1265" s="405">
        <f t="shared" si="3518"/>
        <v>0</v>
      </c>
      <c r="AH1265" s="405">
        <f t="shared" si="3518"/>
        <v>0</v>
      </c>
      <c r="AI1265" s="405">
        <f t="shared" si="3518"/>
        <v>0</v>
      </c>
      <c r="AJ1265" s="405">
        <f t="shared" si="3518"/>
        <v>0</v>
      </c>
      <c r="AK1265" s="405">
        <f t="shared" si="3518"/>
        <v>0</v>
      </c>
      <c r="AL1265" s="405">
        <f t="shared" si="3518"/>
        <v>0</v>
      </c>
      <c r="AM1265" s="405">
        <f t="shared" si="3518"/>
        <v>0</v>
      </c>
      <c r="AN1265" s="405">
        <f t="shared" si="3518"/>
        <v>0</v>
      </c>
      <c r="AO1265" s="405">
        <f t="shared" si="3518"/>
        <v>0</v>
      </c>
      <c r="AP1265" s="405">
        <f t="shared" si="3518"/>
        <v>0</v>
      </c>
      <c r="AQ1265" s="405">
        <f t="shared" si="3518"/>
        <v>0</v>
      </c>
      <c r="AR1265" s="405">
        <f t="shared" si="3518"/>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713</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9">AF1268</f>
        <v>0</v>
      </c>
      <c r="AG1269" s="405">
        <f t="shared" si="3519"/>
        <v>0</v>
      </c>
      <c r="AH1269" s="405">
        <f t="shared" si="3519"/>
        <v>0</v>
      </c>
      <c r="AI1269" s="405">
        <f t="shared" si="3519"/>
        <v>0</v>
      </c>
      <c r="AJ1269" s="405">
        <f t="shared" si="3519"/>
        <v>0</v>
      </c>
      <c r="AK1269" s="405">
        <f t="shared" si="3519"/>
        <v>0</v>
      </c>
      <c r="AL1269" s="405">
        <f t="shared" si="3519"/>
        <v>0</v>
      </c>
      <c r="AM1269" s="405">
        <f t="shared" si="3519"/>
        <v>0</v>
      </c>
      <c r="AN1269" s="405">
        <f t="shared" si="3519"/>
        <v>0</v>
      </c>
      <c r="AO1269" s="405">
        <f t="shared" si="3519"/>
        <v>0</v>
      </c>
      <c r="AP1269" s="405">
        <f t="shared" si="3519"/>
        <v>0</v>
      </c>
      <c r="AQ1269" s="405">
        <f t="shared" si="3519"/>
        <v>0</v>
      </c>
      <c r="AR1269" s="405">
        <f t="shared" si="3519"/>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893773.38723277964</v>
      </c>
      <c r="E1271" s="290">
        <f>+'7.  Persistence Report'!BB93</f>
        <v>893773.38723277964</v>
      </c>
      <c r="F1271" s="290">
        <f>+'7.  Persistence Report'!BC93</f>
        <v>893773.38723277964</v>
      </c>
      <c r="G1271" s="290">
        <f>+'7.  Persistence Report'!BD93</f>
        <v>893773.38723277964</v>
      </c>
      <c r="H1271" s="290">
        <f>+'7.  Persistence Report'!BE93</f>
        <v>893773.38723277964</v>
      </c>
      <c r="I1271" s="290">
        <f>+'7.  Persistence Report'!BF93</f>
        <v>742320.2245358607</v>
      </c>
      <c r="J1271" s="290">
        <f>+'7.  Persistence Report'!BG93</f>
        <v>742320.2245358607</v>
      </c>
      <c r="K1271" s="290">
        <f>+'7.  Persistence Report'!BH93</f>
        <v>742320.2245358607</v>
      </c>
      <c r="L1271" s="290">
        <f>+'7.  Persistence Report'!BI93</f>
        <v>740318.35364807607</v>
      </c>
      <c r="M1271" s="290">
        <f>+'7.  Persistence Report'!BJ93</f>
        <v>740318.35364807607</v>
      </c>
      <c r="N1271" s="290">
        <f>+'7.  Persistence Report'!BK93</f>
        <v>625339.19911215256</v>
      </c>
      <c r="O1271" s="290">
        <f>+'7.  Persistence Report'!BL93</f>
        <v>542254.34727371973</v>
      </c>
      <c r="P1271" s="290">
        <f>+'7.  Persistence Report'!BM93</f>
        <v>52839.861704508141</v>
      </c>
      <c r="Q1271" s="290">
        <v>12</v>
      </c>
      <c r="R1271" s="290">
        <v>62.275348557692311</v>
      </c>
      <c r="S1271" s="290">
        <f>+'7.  Persistence Report'!W93</f>
        <v>62.275348557692311</v>
      </c>
      <c r="T1271" s="290">
        <f>+'7.  Persistence Report'!X93</f>
        <v>62.275348557692311</v>
      </c>
      <c r="U1271" s="290">
        <f>+'7.  Persistence Report'!Y93</f>
        <v>62.275348557692311</v>
      </c>
      <c r="V1271" s="290">
        <f>+'7.  Persistence Report'!Z93</f>
        <v>62.275348557692311</v>
      </c>
      <c r="W1271" s="290">
        <f>+'7.  Persistence Report'!AA93</f>
        <v>50.215677884615388</v>
      </c>
      <c r="X1271" s="290">
        <f>+'7.  Persistence Report'!AB93</f>
        <v>50.215677884615388</v>
      </c>
      <c r="Y1271" s="290">
        <f>+'7.  Persistence Report'!AC93</f>
        <v>50.215677884615388</v>
      </c>
      <c r="Z1271" s="290">
        <f>+'7.  Persistence Report'!AD93</f>
        <v>50.215677884615388</v>
      </c>
      <c r="AA1271" s="290">
        <f>+'7.  Persistence Report'!AE93</f>
        <v>50.215677884615388</v>
      </c>
      <c r="AB1271" s="290">
        <f>+'7.  Persistence Report'!AF93</f>
        <v>39.539903846153848</v>
      </c>
      <c r="AC1271" s="290">
        <f>+'7.  Persistence Report'!AG93</f>
        <v>22.636594951923076</v>
      </c>
      <c r="AD1271" s="290">
        <f>+'7.  Persistence Report'!AH93</f>
        <v>3.1631923076923081</v>
      </c>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713</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20">AF1271</f>
        <v>0</v>
      </c>
      <c r="AG1272" s="405">
        <f t="shared" si="3520"/>
        <v>1</v>
      </c>
      <c r="AH1272" s="405">
        <f t="shared" si="3520"/>
        <v>0</v>
      </c>
      <c r="AI1272" s="405">
        <f t="shared" si="3520"/>
        <v>0</v>
      </c>
      <c r="AJ1272" s="405">
        <f t="shared" si="3520"/>
        <v>0</v>
      </c>
      <c r="AK1272" s="405">
        <f t="shared" si="3520"/>
        <v>0</v>
      </c>
      <c r="AL1272" s="405">
        <f t="shared" si="3520"/>
        <v>0</v>
      </c>
      <c r="AM1272" s="405">
        <f t="shared" si="3520"/>
        <v>0</v>
      </c>
      <c r="AN1272" s="405">
        <f t="shared" si="3520"/>
        <v>0</v>
      </c>
      <c r="AO1272" s="405">
        <f t="shared" si="3520"/>
        <v>0</v>
      </c>
      <c r="AP1272" s="405">
        <f t="shared" si="3520"/>
        <v>0</v>
      </c>
      <c r="AQ1272" s="405">
        <f t="shared" si="3520"/>
        <v>0</v>
      </c>
      <c r="AR1272" s="405">
        <f t="shared" si="3520"/>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713</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21">AF1274</f>
        <v>0</v>
      </c>
      <c r="AG1275" s="405">
        <f t="shared" si="3521"/>
        <v>0</v>
      </c>
      <c r="AH1275" s="405">
        <f t="shared" si="3521"/>
        <v>0</v>
      </c>
      <c r="AI1275" s="405">
        <f t="shared" si="3521"/>
        <v>0</v>
      </c>
      <c r="AJ1275" s="405">
        <f t="shared" si="3521"/>
        <v>0</v>
      </c>
      <c r="AK1275" s="405">
        <f t="shared" si="3521"/>
        <v>0</v>
      </c>
      <c r="AL1275" s="405">
        <f t="shared" si="3521"/>
        <v>0</v>
      </c>
      <c r="AM1275" s="405">
        <f t="shared" si="3521"/>
        <v>0</v>
      </c>
      <c r="AN1275" s="405">
        <f t="shared" si="3521"/>
        <v>0</v>
      </c>
      <c r="AO1275" s="405">
        <f t="shared" si="3521"/>
        <v>0</v>
      </c>
      <c r="AP1275" s="405">
        <f t="shared" si="3521"/>
        <v>0</v>
      </c>
      <c r="AQ1275" s="405">
        <f t="shared" si="3521"/>
        <v>0</v>
      </c>
      <c r="AR1275" s="405">
        <f t="shared" si="3521"/>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713</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22">AG1277</f>
        <v>0</v>
      </c>
      <c r="AH1278" s="405">
        <f t="shared" si="3522"/>
        <v>0</v>
      </c>
      <c r="AI1278" s="405">
        <f t="shared" si="3522"/>
        <v>0</v>
      </c>
      <c r="AJ1278" s="405">
        <f t="shared" si="3522"/>
        <v>0</v>
      </c>
      <c r="AK1278" s="405">
        <f>AK1277</f>
        <v>0</v>
      </c>
      <c r="AL1278" s="405">
        <f t="shared" ref="AL1278:AR1278" si="3523">AL1277</f>
        <v>0</v>
      </c>
      <c r="AM1278" s="405">
        <f t="shared" si="3523"/>
        <v>0</v>
      </c>
      <c r="AN1278" s="405">
        <f t="shared" si="3523"/>
        <v>0</v>
      </c>
      <c r="AO1278" s="405">
        <f t="shared" si="3523"/>
        <v>0</v>
      </c>
      <c r="AP1278" s="405">
        <f t="shared" si="3523"/>
        <v>0</v>
      </c>
      <c r="AQ1278" s="405">
        <f t="shared" si="3523"/>
        <v>0</v>
      </c>
      <c r="AR1278" s="405">
        <f t="shared" si="3523"/>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713</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24">AF1280</f>
        <v>0</v>
      </c>
      <c r="AG1281" s="405">
        <f t="shared" si="3524"/>
        <v>0</v>
      </c>
      <c r="AH1281" s="405">
        <f t="shared" si="3524"/>
        <v>0</v>
      </c>
      <c r="AI1281" s="405">
        <f t="shared" si="3524"/>
        <v>0</v>
      </c>
      <c r="AJ1281" s="405">
        <f t="shared" si="3524"/>
        <v>0</v>
      </c>
      <c r="AK1281" s="405">
        <f t="shared" si="3524"/>
        <v>0</v>
      </c>
      <c r="AL1281" s="405">
        <f t="shared" si="3524"/>
        <v>0</v>
      </c>
      <c r="AM1281" s="405">
        <f t="shared" si="3524"/>
        <v>0</v>
      </c>
      <c r="AN1281" s="405">
        <f t="shared" si="3524"/>
        <v>0</v>
      </c>
      <c r="AO1281" s="405">
        <f t="shared" si="3524"/>
        <v>0</v>
      </c>
      <c r="AP1281" s="405">
        <f t="shared" si="3524"/>
        <v>0</v>
      </c>
      <c r="AQ1281" s="405">
        <f t="shared" si="3524"/>
        <v>0</v>
      </c>
      <c r="AR1281" s="405">
        <f t="shared" si="3524"/>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713</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25">AF1283</f>
        <v>0</v>
      </c>
      <c r="AG1284" s="405">
        <f t="shared" si="3525"/>
        <v>0</v>
      </c>
      <c r="AH1284" s="405">
        <f t="shared" si="3525"/>
        <v>0</v>
      </c>
      <c r="AI1284" s="405">
        <f t="shared" si="3525"/>
        <v>0</v>
      </c>
      <c r="AJ1284" s="405">
        <f t="shared" si="3525"/>
        <v>0</v>
      </c>
      <c r="AK1284" s="405">
        <f t="shared" si="3525"/>
        <v>0</v>
      </c>
      <c r="AL1284" s="405">
        <f t="shared" si="3525"/>
        <v>0</v>
      </c>
      <c r="AM1284" s="405">
        <f t="shared" si="3525"/>
        <v>0</v>
      </c>
      <c r="AN1284" s="405">
        <f t="shared" si="3525"/>
        <v>0</v>
      </c>
      <c r="AO1284" s="405">
        <f t="shared" si="3525"/>
        <v>0</v>
      </c>
      <c r="AP1284" s="405">
        <f t="shared" si="3525"/>
        <v>0</v>
      </c>
      <c r="AQ1284" s="405">
        <f t="shared" si="3525"/>
        <v>0</v>
      </c>
      <c r="AR1284" s="405">
        <f t="shared" si="3525"/>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713</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26">AF1286</f>
        <v>0</v>
      </c>
      <c r="AG1287" s="405">
        <f t="shared" si="3526"/>
        <v>0</v>
      </c>
      <c r="AH1287" s="405">
        <f t="shared" si="3526"/>
        <v>0</v>
      </c>
      <c r="AI1287" s="405">
        <f t="shared" si="3526"/>
        <v>0</v>
      </c>
      <c r="AJ1287" s="405">
        <f t="shared" si="3526"/>
        <v>0</v>
      </c>
      <c r="AK1287" s="405">
        <f t="shared" si="3526"/>
        <v>0</v>
      </c>
      <c r="AL1287" s="405">
        <f t="shared" si="3526"/>
        <v>0</v>
      </c>
      <c r="AM1287" s="405">
        <f t="shared" si="3526"/>
        <v>0</v>
      </c>
      <c r="AN1287" s="405">
        <f t="shared" si="3526"/>
        <v>0</v>
      </c>
      <c r="AO1287" s="405">
        <f t="shared" si="3526"/>
        <v>0</v>
      </c>
      <c r="AP1287" s="405">
        <f t="shared" si="3526"/>
        <v>0</v>
      </c>
      <c r="AQ1287" s="405">
        <f t="shared" si="3526"/>
        <v>0</v>
      </c>
      <c r="AR1287" s="405">
        <f t="shared" si="3526"/>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713</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27">AF1289</f>
        <v>0</v>
      </c>
      <c r="AG1290" s="405">
        <f t="shared" si="3527"/>
        <v>0</v>
      </c>
      <c r="AH1290" s="405">
        <f t="shared" si="3527"/>
        <v>0</v>
      </c>
      <c r="AI1290" s="405">
        <f t="shared" si="3527"/>
        <v>0</v>
      </c>
      <c r="AJ1290" s="405">
        <f t="shared" si="3527"/>
        <v>0</v>
      </c>
      <c r="AK1290" s="405">
        <f t="shared" si="3527"/>
        <v>0</v>
      </c>
      <c r="AL1290" s="405">
        <f t="shared" si="3527"/>
        <v>0</v>
      </c>
      <c r="AM1290" s="405">
        <f t="shared" si="3527"/>
        <v>0</v>
      </c>
      <c r="AN1290" s="405">
        <f t="shared" si="3527"/>
        <v>0</v>
      </c>
      <c r="AO1290" s="405">
        <f t="shared" si="3527"/>
        <v>0</v>
      </c>
      <c r="AP1290" s="405">
        <f t="shared" si="3527"/>
        <v>0</v>
      </c>
      <c r="AQ1290" s="405">
        <f t="shared" si="3527"/>
        <v>0</v>
      </c>
      <c r="AR1290" s="405">
        <f t="shared" si="3527"/>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713</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28">AF1293</f>
        <v>0</v>
      </c>
      <c r="AG1294" s="405">
        <f t="shared" si="3528"/>
        <v>0</v>
      </c>
      <c r="AH1294" s="405">
        <f t="shared" si="3528"/>
        <v>0</v>
      </c>
      <c r="AI1294" s="405">
        <f t="shared" si="3528"/>
        <v>0</v>
      </c>
      <c r="AJ1294" s="405">
        <f t="shared" si="3528"/>
        <v>0</v>
      </c>
      <c r="AK1294" s="405">
        <f t="shared" si="3528"/>
        <v>0</v>
      </c>
      <c r="AL1294" s="405">
        <f t="shared" si="3528"/>
        <v>0</v>
      </c>
      <c r="AM1294" s="405">
        <f t="shared" si="3528"/>
        <v>0</v>
      </c>
      <c r="AN1294" s="405">
        <f t="shared" si="3528"/>
        <v>0</v>
      </c>
      <c r="AO1294" s="405">
        <f t="shared" si="3528"/>
        <v>0</v>
      </c>
      <c r="AP1294" s="405">
        <f t="shared" si="3528"/>
        <v>0</v>
      </c>
      <c r="AQ1294" s="405">
        <f t="shared" si="3528"/>
        <v>0</v>
      </c>
      <c r="AR1294" s="405">
        <f t="shared" si="3528"/>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713</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9">AF1296</f>
        <v>0</v>
      </c>
      <c r="AG1297" s="405">
        <f t="shared" si="3529"/>
        <v>0</v>
      </c>
      <c r="AH1297" s="405">
        <f t="shared" si="3529"/>
        <v>0</v>
      </c>
      <c r="AI1297" s="405">
        <f t="shared" si="3529"/>
        <v>0</v>
      </c>
      <c r="AJ1297" s="405">
        <f t="shared" si="3529"/>
        <v>0</v>
      </c>
      <c r="AK1297" s="405">
        <f t="shared" si="3529"/>
        <v>0</v>
      </c>
      <c r="AL1297" s="405">
        <f t="shared" si="3529"/>
        <v>0</v>
      </c>
      <c r="AM1297" s="405">
        <f t="shared" si="3529"/>
        <v>0</v>
      </c>
      <c r="AN1297" s="405">
        <f t="shared" si="3529"/>
        <v>0</v>
      </c>
      <c r="AO1297" s="405">
        <f t="shared" si="3529"/>
        <v>0</v>
      </c>
      <c r="AP1297" s="405">
        <f t="shared" si="3529"/>
        <v>0</v>
      </c>
      <c r="AQ1297" s="405">
        <f t="shared" si="3529"/>
        <v>0</v>
      </c>
      <c r="AR1297" s="405">
        <f t="shared" si="3529"/>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879" t="s">
        <v>1034</v>
      </c>
      <c r="C1299" s="286" t="s">
        <v>25</v>
      </c>
      <c r="D1299" s="290"/>
      <c r="E1299" s="290"/>
      <c r="F1299" s="290"/>
      <c r="G1299" s="290"/>
      <c r="H1299" s="290"/>
      <c r="I1299" s="290"/>
      <c r="J1299" s="290"/>
      <c r="K1299" s="290"/>
      <c r="L1299" s="290"/>
      <c r="M1299" s="290"/>
      <c r="N1299" s="290"/>
      <c r="O1299" s="290"/>
      <c r="P1299" s="290"/>
      <c r="Q1299" s="290">
        <v>12</v>
      </c>
      <c r="R1299" s="290">
        <f>237.49</f>
        <v>237.49</v>
      </c>
      <c r="S1299" s="290">
        <v>237.49</v>
      </c>
      <c r="T1299" s="290">
        <v>237.49</v>
      </c>
      <c r="U1299" s="290">
        <v>237.49</v>
      </c>
      <c r="V1299" s="290">
        <v>237.49</v>
      </c>
      <c r="W1299" s="290">
        <v>237.49</v>
      </c>
      <c r="X1299" s="290">
        <v>237.49</v>
      </c>
      <c r="Y1299" s="290">
        <v>237.49</v>
      </c>
      <c r="Z1299" s="290">
        <v>237.49</v>
      </c>
      <c r="AA1299" s="290">
        <v>237.49</v>
      </c>
      <c r="AB1299" s="290">
        <v>237.49</v>
      </c>
      <c r="AC1299" s="290">
        <v>237.49</v>
      </c>
      <c r="AD1299" s="290">
        <v>237.49</v>
      </c>
      <c r="AE1299" s="420"/>
      <c r="AF1299" s="409"/>
      <c r="AG1299" s="409"/>
      <c r="AH1299" s="409"/>
      <c r="AI1299" s="409"/>
      <c r="AJ1299" s="409">
        <v>1</v>
      </c>
      <c r="AK1299" s="409"/>
      <c r="AL1299" s="409"/>
      <c r="AM1299" s="409"/>
      <c r="AN1299" s="409"/>
      <c r="AO1299" s="409"/>
      <c r="AP1299" s="409"/>
      <c r="AQ1299" s="409"/>
      <c r="AR1299" s="409"/>
      <c r="AS1299" s="291">
        <f>SUM(AE1299:AR1299)</f>
        <v>1</v>
      </c>
    </row>
    <row r="1300" spans="1:45" ht="15" customHeight="1" outlineLevel="1">
      <c r="A1300" s="519"/>
      <c r="B1300" s="289" t="s">
        <v>713</v>
      </c>
      <c r="C1300" s="286" t="s">
        <v>163</v>
      </c>
      <c r="D1300" s="290"/>
      <c r="E1300" s="290"/>
      <c r="F1300" s="290"/>
      <c r="G1300" s="290"/>
      <c r="H1300" s="290"/>
      <c r="I1300" s="290"/>
      <c r="J1300" s="290"/>
      <c r="K1300" s="290"/>
      <c r="L1300" s="290"/>
      <c r="M1300" s="290"/>
      <c r="N1300" s="290"/>
      <c r="O1300" s="290"/>
      <c r="P1300" s="290"/>
      <c r="Q1300" s="290">
        <v>12</v>
      </c>
      <c r="R1300" s="290"/>
      <c r="S1300" s="290"/>
      <c r="T1300" s="290"/>
      <c r="U1300" s="290"/>
      <c r="V1300" s="290"/>
      <c r="W1300" s="290"/>
      <c r="X1300" s="290"/>
      <c r="Y1300" s="290"/>
      <c r="Z1300" s="290"/>
      <c r="AA1300" s="290"/>
      <c r="AB1300" s="290"/>
      <c r="AC1300" s="290"/>
      <c r="AD1300" s="290"/>
      <c r="AE1300" s="405">
        <f>AE1299</f>
        <v>0</v>
      </c>
      <c r="AF1300" s="405">
        <f t="shared" ref="AF1300:AR1300" si="3530">AF1299</f>
        <v>0</v>
      </c>
      <c r="AG1300" s="405">
        <f t="shared" si="3530"/>
        <v>0</v>
      </c>
      <c r="AH1300" s="405">
        <f t="shared" si="3530"/>
        <v>0</v>
      </c>
      <c r="AI1300" s="405">
        <f t="shared" si="3530"/>
        <v>0</v>
      </c>
      <c r="AJ1300" s="405">
        <f t="shared" si="3530"/>
        <v>1</v>
      </c>
      <c r="AK1300" s="405">
        <f t="shared" si="3530"/>
        <v>0</v>
      </c>
      <c r="AL1300" s="405">
        <f t="shared" si="3530"/>
        <v>0</v>
      </c>
      <c r="AM1300" s="405">
        <f t="shared" si="3530"/>
        <v>0</v>
      </c>
      <c r="AN1300" s="405">
        <f t="shared" si="3530"/>
        <v>0</v>
      </c>
      <c r="AO1300" s="405">
        <f t="shared" si="3530"/>
        <v>0</v>
      </c>
      <c r="AP1300" s="405">
        <f t="shared" si="3530"/>
        <v>0</v>
      </c>
      <c r="AQ1300" s="405">
        <f t="shared" si="3530"/>
        <v>0</v>
      </c>
      <c r="AR1300" s="405">
        <f t="shared" si="3530"/>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713</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31">AF1303</f>
        <v>0</v>
      </c>
      <c r="AG1304" s="405">
        <f t="shared" si="3531"/>
        <v>0</v>
      </c>
      <c r="AH1304" s="405">
        <f t="shared" si="3531"/>
        <v>0</v>
      </c>
      <c r="AI1304" s="405">
        <f t="shared" si="3531"/>
        <v>0</v>
      </c>
      <c r="AJ1304" s="405">
        <f t="shared" si="3531"/>
        <v>0</v>
      </c>
      <c r="AK1304" s="405">
        <f t="shared" si="3531"/>
        <v>0</v>
      </c>
      <c r="AL1304" s="405">
        <f t="shared" si="3531"/>
        <v>0</v>
      </c>
      <c r="AM1304" s="405">
        <f t="shared" si="3531"/>
        <v>0</v>
      </c>
      <c r="AN1304" s="405">
        <f t="shared" si="3531"/>
        <v>0</v>
      </c>
      <c r="AO1304" s="405">
        <f t="shared" si="3531"/>
        <v>0</v>
      </c>
      <c r="AP1304" s="405">
        <f t="shared" si="3531"/>
        <v>0</v>
      </c>
      <c r="AQ1304" s="405">
        <f t="shared" si="3531"/>
        <v>0</v>
      </c>
      <c r="AR1304" s="405">
        <f t="shared" si="3531"/>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713</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32">AF1306</f>
        <v>0</v>
      </c>
      <c r="AG1307" s="405">
        <f t="shared" si="3532"/>
        <v>0</v>
      </c>
      <c r="AH1307" s="405">
        <f t="shared" si="3532"/>
        <v>0</v>
      </c>
      <c r="AI1307" s="405">
        <f t="shared" si="3532"/>
        <v>0</v>
      </c>
      <c r="AJ1307" s="405">
        <f t="shared" si="3532"/>
        <v>0</v>
      </c>
      <c r="AK1307" s="405">
        <f t="shared" si="3532"/>
        <v>0</v>
      </c>
      <c r="AL1307" s="405">
        <f t="shared" si="3532"/>
        <v>0</v>
      </c>
      <c r="AM1307" s="405">
        <f t="shared" si="3532"/>
        <v>0</v>
      </c>
      <c r="AN1307" s="405">
        <f t="shared" si="3532"/>
        <v>0</v>
      </c>
      <c r="AO1307" s="405">
        <f t="shared" si="3532"/>
        <v>0</v>
      </c>
      <c r="AP1307" s="405">
        <f t="shared" si="3532"/>
        <v>0</v>
      </c>
      <c r="AQ1307" s="405">
        <f t="shared" si="3532"/>
        <v>0</v>
      </c>
      <c r="AR1307" s="405">
        <f t="shared" si="3532"/>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713</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33">AF1309</f>
        <v>0</v>
      </c>
      <c r="AG1310" s="405">
        <f t="shared" si="3533"/>
        <v>0</v>
      </c>
      <c r="AH1310" s="405">
        <f t="shared" si="3533"/>
        <v>0</v>
      </c>
      <c r="AI1310" s="405">
        <f t="shared" si="3533"/>
        <v>0</v>
      </c>
      <c r="AJ1310" s="405">
        <f t="shared" si="3533"/>
        <v>0</v>
      </c>
      <c r="AK1310" s="405">
        <f t="shared" si="3533"/>
        <v>0</v>
      </c>
      <c r="AL1310" s="405">
        <f t="shared" si="3533"/>
        <v>0</v>
      </c>
      <c r="AM1310" s="405">
        <f t="shared" si="3533"/>
        <v>0</v>
      </c>
      <c r="AN1310" s="405">
        <f t="shared" si="3533"/>
        <v>0</v>
      </c>
      <c r="AO1310" s="405">
        <f t="shared" si="3533"/>
        <v>0</v>
      </c>
      <c r="AP1310" s="405">
        <f t="shared" si="3533"/>
        <v>0</v>
      </c>
      <c r="AQ1310" s="405">
        <f t="shared" si="3533"/>
        <v>0</v>
      </c>
      <c r="AR1310" s="405">
        <f t="shared" si="3533"/>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713</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34">AF1312</f>
        <v>0</v>
      </c>
      <c r="AG1313" s="405">
        <f t="shared" si="3534"/>
        <v>0</v>
      </c>
      <c r="AH1313" s="405">
        <f t="shared" si="3534"/>
        <v>0</v>
      </c>
      <c r="AI1313" s="405">
        <f t="shared" si="3534"/>
        <v>0</v>
      </c>
      <c r="AJ1313" s="405">
        <f t="shared" si="3534"/>
        <v>0</v>
      </c>
      <c r="AK1313" s="405">
        <f t="shared" si="3534"/>
        <v>0</v>
      </c>
      <c r="AL1313" s="405">
        <f t="shared" si="3534"/>
        <v>0</v>
      </c>
      <c r="AM1313" s="405">
        <f t="shared" si="3534"/>
        <v>0</v>
      </c>
      <c r="AN1313" s="405">
        <f t="shared" si="3534"/>
        <v>0</v>
      </c>
      <c r="AO1313" s="405">
        <f t="shared" si="3534"/>
        <v>0</v>
      </c>
      <c r="AP1313" s="405">
        <f t="shared" si="3534"/>
        <v>0</v>
      </c>
      <c r="AQ1313" s="405">
        <f t="shared" si="3534"/>
        <v>0</v>
      </c>
      <c r="AR1313" s="405">
        <f t="shared" si="3534"/>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713</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35">AF1315</f>
        <v>0</v>
      </c>
      <c r="AG1316" s="405">
        <f t="shared" si="3535"/>
        <v>0</v>
      </c>
      <c r="AH1316" s="405">
        <f t="shared" si="3535"/>
        <v>0</v>
      </c>
      <c r="AI1316" s="405">
        <f t="shared" si="3535"/>
        <v>0</v>
      </c>
      <c r="AJ1316" s="405">
        <f t="shared" si="3535"/>
        <v>0</v>
      </c>
      <c r="AK1316" s="405">
        <f t="shared" si="3535"/>
        <v>0</v>
      </c>
      <c r="AL1316" s="405">
        <f t="shared" si="3535"/>
        <v>0</v>
      </c>
      <c r="AM1316" s="405">
        <f t="shared" si="3535"/>
        <v>0</v>
      </c>
      <c r="AN1316" s="405">
        <f t="shared" si="3535"/>
        <v>0</v>
      </c>
      <c r="AO1316" s="405">
        <f t="shared" si="3535"/>
        <v>0</v>
      </c>
      <c r="AP1316" s="405">
        <f t="shared" si="3535"/>
        <v>0</v>
      </c>
      <c r="AQ1316" s="405">
        <f t="shared" si="3535"/>
        <v>0</v>
      </c>
      <c r="AR1316" s="405">
        <f t="shared" si="3535"/>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713</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36">AF1318</f>
        <v>0</v>
      </c>
      <c r="AG1319" s="405">
        <f t="shared" si="3536"/>
        <v>0</v>
      </c>
      <c r="AH1319" s="405">
        <f t="shared" si="3536"/>
        <v>0</v>
      </c>
      <c r="AI1319" s="405">
        <f t="shared" si="3536"/>
        <v>0</v>
      </c>
      <c r="AJ1319" s="405">
        <f t="shared" si="3536"/>
        <v>0</v>
      </c>
      <c r="AK1319" s="405">
        <f t="shared" si="3536"/>
        <v>0</v>
      </c>
      <c r="AL1319" s="405">
        <f t="shared" si="3536"/>
        <v>0</v>
      </c>
      <c r="AM1319" s="405">
        <f t="shared" si="3536"/>
        <v>0</v>
      </c>
      <c r="AN1319" s="405">
        <f t="shared" si="3536"/>
        <v>0</v>
      </c>
      <c r="AO1319" s="405">
        <f t="shared" si="3536"/>
        <v>0</v>
      </c>
      <c r="AP1319" s="405">
        <f t="shared" si="3536"/>
        <v>0</v>
      </c>
      <c r="AQ1319" s="405">
        <f t="shared" si="3536"/>
        <v>0</v>
      </c>
      <c r="AR1319" s="405">
        <f t="shared" si="3536"/>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713</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37">AF1321</f>
        <v>0</v>
      </c>
      <c r="AG1322" s="405">
        <f t="shared" si="3537"/>
        <v>0</v>
      </c>
      <c r="AH1322" s="405">
        <f t="shared" si="3537"/>
        <v>0</v>
      </c>
      <c r="AI1322" s="405">
        <f t="shared" si="3537"/>
        <v>0</v>
      </c>
      <c r="AJ1322" s="405">
        <f t="shared" si="3537"/>
        <v>0</v>
      </c>
      <c r="AK1322" s="405">
        <f t="shared" si="3537"/>
        <v>0</v>
      </c>
      <c r="AL1322" s="405">
        <f t="shared" si="3537"/>
        <v>0</v>
      </c>
      <c r="AM1322" s="405">
        <f t="shared" si="3537"/>
        <v>0</v>
      </c>
      <c r="AN1322" s="405">
        <f t="shared" si="3537"/>
        <v>0</v>
      </c>
      <c r="AO1322" s="405">
        <f t="shared" si="3537"/>
        <v>0</v>
      </c>
      <c r="AP1322" s="405">
        <f t="shared" si="3537"/>
        <v>0</v>
      </c>
      <c r="AQ1322" s="405">
        <f t="shared" si="3537"/>
        <v>0</v>
      </c>
      <c r="AR1322" s="405">
        <f t="shared" si="3537"/>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713</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38">AF1324</f>
        <v>0</v>
      </c>
      <c r="AG1325" s="405">
        <f t="shared" si="3538"/>
        <v>0</v>
      </c>
      <c r="AH1325" s="405">
        <f t="shared" si="3538"/>
        <v>0</v>
      </c>
      <c r="AI1325" s="405">
        <f t="shared" si="3538"/>
        <v>0</v>
      </c>
      <c r="AJ1325" s="405">
        <f t="shared" si="3538"/>
        <v>0</v>
      </c>
      <c r="AK1325" s="405">
        <f t="shared" si="3538"/>
        <v>0</v>
      </c>
      <c r="AL1325" s="405">
        <f t="shared" si="3538"/>
        <v>0</v>
      </c>
      <c r="AM1325" s="405">
        <f t="shared" si="3538"/>
        <v>0</v>
      </c>
      <c r="AN1325" s="405">
        <f t="shared" si="3538"/>
        <v>0</v>
      </c>
      <c r="AO1325" s="405">
        <f t="shared" si="3538"/>
        <v>0</v>
      </c>
      <c r="AP1325" s="405">
        <f t="shared" si="3538"/>
        <v>0</v>
      </c>
      <c r="AQ1325" s="405">
        <f t="shared" si="3538"/>
        <v>0</v>
      </c>
      <c r="AR1325" s="405">
        <f t="shared" si="3538"/>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713</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9">AF1327</f>
        <v>0</v>
      </c>
      <c r="AG1328" s="405">
        <f t="shared" si="3539"/>
        <v>0</v>
      </c>
      <c r="AH1328" s="405">
        <f t="shared" si="3539"/>
        <v>0</v>
      </c>
      <c r="AI1328" s="405">
        <f t="shared" si="3539"/>
        <v>0</v>
      </c>
      <c r="AJ1328" s="405">
        <f t="shared" si="3539"/>
        <v>0</v>
      </c>
      <c r="AK1328" s="405">
        <f t="shared" si="3539"/>
        <v>0</v>
      </c>
      <c r="AL1328" s="405">
        <f t="shared" si="3539"/>
        <v>0</v>
      </c>
      <c r="AM1328" s="405">
        <f t="shared" si="3539"/>
        <v>0</v>
      </c>
      <c r="AN1328" s="405">
        <f t="shared" si="3539"/>
        <v>0</v>
      </c>
      <c r="AO1328" s="405">
        <f t="shared" si="3539"/>
        <v>0</v>
      </c>
      <c r="AP1328" s="405">
        <f t="shared" si="3539"/>
        <v>0</v>
      </c>
      <c r="AQ1328" s="405">
        <f t="shared" si="3539"/>
        <v>0</v>
      </c>
      <c r="AR1328" s="405">
        <f t="shared" si="3539"/>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713</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40">AF1330</f>
        <v>0</v>
      </c>
      <c r="AG1331" s="405">
        <f t="shared" si="3540"/>
        <v>0</v>
      </c>
      <c r="AH1331" s="405">
        <f t="shared" si="3540"/>
        <v>0</v>
      </c>
      <c r="AI1331" s="405">
        <f t="shared" si="3540"/>
        <v>0</v>
      </c>
      <c r="AJ1331" s="405">
        <f t="shared" si="3540"/>
        <v>0</v>
      </c>
      <c r="AK1331" s="405">
        <f t="shared" si="3540"/>
        <v>0</v>
      </c>
      <c r="AL1331" s="405">
        <f t="shared" si="3540"/>
        <v>0</v>
      </c>
      <c r="AM1331" s="405">
        <f t="shared" si="3540"/>
        <v>0</v>
      </c>
      <c r="AN1331" s="405">
        <f t="shared" si="3540"/>
        <v>0</v>
      </c>
      <c r="AO1331" s="405">
        <f t="shared" si="3540"/>
        <v>0</v>
      </c>
      <c r="AP1331" s="405">
        <f t="shared" si="3540"/>
        <v>0</v>
      </c>
      <c r="AQ1331" s="405">
        <f t="shared" si="3540"/>
        <v>0</v>
      </c>
      <c r="AR1331" s="405">
        <f t="shared" si="3540"/>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713</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41">AF1333</f>
        <v>0</v>
      </c>
      <c r="AG1334" s="405">
        <f t="shared" si="3541"/>
        <v>0</v>
      </c>
      <c r="AH1334" s="405">
        <f t="shared" si="3541"/>
        <v>0</v>
      </c>
      <c r="AI1334" s="405">
        <f t="shared" si="3541"/>
        <v>0</v>
      </c>
      <c r="AJ1334" s="405">
        <f t="shared" si="3541"/>
        <v>0</v>
      </c>
      <c r="AK1334" s="405">
        <f t="shared" si="3541"/>
        <v>0</v>
      </c>
      <c r="AL1334" s="405">
        <f t="shared" si="3541"/>
        <v>0</v>
      </c>
      <c r="AM1334" s="405">
        <f t="shared" si="3541"/>
        <v>0</v>
      </c>
      <c r="AN1334" s="405">
        <f t="shared" si="3541"/>
        <v>0</v>
      </c>
      <c r="AO1334" s="405">
        <f t="shared" si="3541"/>
        <v>0</v>
      </c>
      <c r="AP1334" s="405">
        <f t="shared" si="3541"/>
        <v>0</v>
      </c>
      <c r="AQ1334" s="405">
        <f t="shared" si="3541"/>
        <v>0</v>
      </c>
      <c r="AR1334" s="405">
        <f t="shared" si="3541"/>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713</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42">AF1336</f>
        <v>0</v>
      </c>
      <c r="AG1337" s="405">
        <f t="shared" si="3542"/>
        <v>0</v>
      </c>
      <c r="AH1337" s="405">
        <f t="shared" si="3542"/>
        <v>0</v>
      </c>
      <c r="AI1337" s="405">
        <f t="shared" si="3542"/>
        <v>0</v>
      </c>
      <c r="AJ1337" s="405">
        <f t="shared" si="3542"/>
        <v>0</v>
      </c>
      <c r="AK1337" s="405">
        <f t="shared" si="3542"/>
        <v>0</v>
      </c>
      <c r="AL1337" s="405">
        <f t="shared" si="3542"/>
        <v>0</v>
      </c>
      <c r="AM1337" s="405">
        <f t="shared" si="3542"/>
        <v>0</v>
      </c>
      <c r="AN1337" s="405">
        <f t="shared" si="3542"/>
        <v>0</v>
      </c>
      <c r="AO1337" s="405">
        <f t="shared" si="3542"/>
        <v>0</v>
      </c>
      <c r="AP1337" s="405">
        <f t="shared" si="3542"/>
        <v>0</v>
      </c>
      <c r="AQ1337" s="405">
        <f t="shared" si="3542"/>
        <v>0</v>
      </c>
      <c r="AR1337" s="405">
        <f t="shared" si="3542"/>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713</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43">AF1339</f>
        <v>0</v>
      </c>
      <c r="AG1340" s="405">
        <f t="shared" si="3543"/>
        <v>0</v>
      </c>
      <c r="AH1340" s="405">
        <f t="shared" si="3543"/>
        <v>0</v>
      </c>
      <c r="AI1340" s="405">
        <f t="shared" si="3543"/>
        <v>0</v>
      </c>
      <c r="AJ1340" s="405">
        <f t="shared" si="3543"/>
        <v>0</v>
      </c>
      <c r="AK1340" s="405">
        <f t="shared" si="3543"/>
        <v>0</v>
      </c>
      <c r="AL1340" s="405">
        <f t="shared" si="3543"/>
        <v>0</v>
      </c>
      <c r="AM1340" s="405">
        <f t="shared" si="3543"/>
        <v>0</v>
      </c>
      <c r="AN1340" s="405">
        <f t="shared" si="3543"/>
        <v>0</v>
      </c>
      <c r="AO1340" s="405">
        <f t="shared" si="3543"/>
        <v>0</v>
      </c>
      <c r="AP1340" s="405">
        <f t="shared" si="3543"/>
        <v>0</v>
      </c>
      <c r="AQ1340" s="405">
        <f t="shared" si="3543"/>
        <v>0</v>
      </c>
      <c r="AR1340" s="405">
        <f t="shared" si="3543"/>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713</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44">AF1342</f>
        <v>0</v>
      </c>
      <c r="AG1343" s="405">
        <f t="shared" si="3544"/>
        <v>0</v>
      </c>
      <c r="AH1343" s="405">
        <f t="shared" si="3544"/>
        <v>0</v>
      </c>
      <c r="AI1343" s="405">
        <f t="shared" si="3544"/>
        <v>0</v>
      </c>
      <c r="AJ1343" s="405">
        <f t="shared" si="3544"/>
        <v>0</v>
      </c>
      <c r="AK1343" s="405">
        <f t="shared" si="3544"/>
        <v>0</v>
      </c>
      <c r="AL1343" s="405">
        <f t="shared" si="3544"/>
        <v>0</v>
      </c>
      <c r="AM1343" s="405">
        <f t="shared" si="3544"/>
        <v>0</v>
      </c>
      <c r="AN1343" s="405">
        <f t="shared" si="3544"/>
        <v>0</v>
      </c>
      <c r="AO1343" s="405">
        <f t="shared" si="3544"/>
        <v>0</v>
      </c>
      <c r="AP1343" s="405">
        <f t="shared" si="3544"/>
        <v>0</v>
      </c>
      <c r="AQ1343" s="405">
        <f t="shared" si="3544"/>
        <v>0</v>
      </c>
      <c r="AR1343" s="405">
        <f t="shared" si="3544"/>
        <v>0</v>
      </c>
      <c r="AS1343" s="301"/>
    </row>
    <row r="1344" spans="1:45" outlineLevel="1">
      <c r="A1344" s="519"/>
      <c r="AS1344" s="758"/>
    </row>
    <row r="1345" spans="1:45" ht="15.6" outlineLevel="1">
      <c r="A1345" s="519"/>
      <c r="B1345" s="762" t="s">
        <v>924</v>
      </c>
      <c r="AS1345" s="758"/>
    </row>
    <row r="1346" spans="1:45" outlineLevel="1">
      <c r="A1346" s="519">
        <v>50</v>
      </c>
      <c r="AS1346" s="758"/>
    </row>
    <row r="1347" spans="1:45" ht="15.6" outlineLevel="1">
      <c r="A1347" s="519"/>
      <c r="B1347" s="422" t="s">
        <v>923</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713</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45">AF1347</f>
        <v>0</v>
      </c>
      <c r="AG1348" s="405">
        <f t="shared" si="3545"/>
        <v>0</v>
      </c>
      <c r="AH1348" s="405">
        <f t="shared" si="3545"/>
        <v>0</v>
      </c>
      <c r="AI1348" s="405">
        <f t="shared" si="3545"/>
        <v>0</v>
      </c>
      <c r="AJ1348" s="405">
        <f t="shared" si="3545"/>
        <v>0</v>
      </c>
      <c r="AK1348" s="405">
        <f t="shared" si="3545"/>
        <v>0</v>
      </c>
      <c r="AL1348" s="405">
        <f t="shared" si="3545"/>
        <v>0</v>
      </c>
      <c r="AM1348" s="405">
        <f t="shared" si="3545"/>
        <v>0</v>
      </c>
      <c r="AN1348" s="405">
        <f t="shared" si="3545"/>
        <v>0</v>
      </c>
      <c r="AO1348" s="405">
        <f t="shared" si="3545"/>
        <v>0</v>
      </c>
      <c r="AP1348" s="405">
        <f t="shared" si="3545"/>
        <v>0</v>
      </c>
      <c r="AQ1348" s="405">
        <f t="shared" si="3545"/>
        <v>0</v>
      </c>
      <c r="AR1348" s="405">
        <f t="shared" si="3545"/>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714</v>
      </c>
      <c r="C1350" s="324"/>
      <c r="D1350" s="324">
        <f>SUM(D1188:D1343)</f>
        <v>893773.38723277964</v>
      </c>
      <c r="E1350" s="324"/>
      <c r="F1350" s="324"/>
      <c r="G1350" s="324"/>
      <c r="H1350" s="324"/>
      <c r="I1350" s="324"/>
      <c r="J1350" s="324"/>
      <c r="K1350" s="324"/>
      <c r="L1350" s="324"/>
      <c r="M1350" s="324"/>
      <c r="N1350" s="324"/>
      <c r="O1350" s="324"/>
      <c r="P1350" s="324"/>
      <c r="Q1350" s="324"/>
      <c r="R1350" s="324">
        <f>SUM(R1188:R1343)</f>
        <v>299.76534855769233</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747.30418269230768</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2849.88</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715</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5375858</v>
      </c>
      <c r="AF1351" s="386">
        <f>HLOOKUP(AF1185,'2. LRAMVA Threshold'!$B$42:$Q$60,13,FALSE)</f>
        <v>1468669</v>
      </c>
      <c r="AG1351" s="386">
        <f>HLOOKUP(AG1185,'2. LRAMVA Threshold'!$B$42:$Q$60,13,FALSE)</f>
        <v>15297</v>
      </c>
      <c r="AH1351" s="386">
        <f>HLOOKUP(AH1185,'2. LRAMVA Threshold'!$B$42:$Q$60,13,FALSE)</f>
        <v>74149</v>
      </c>
      <c r="AI1351" s="386">
        <f>HLOOKUP(AI1185,'2. LRAMVA Threshold'!$B$42:$Q$60,13,FALSE)</f>
        <v>0</v>
      </c>
      <c r="AJ1351" s="386">
        <f>HLOOKUP(AJ1185,'2. LRAMVA Threshold'!$B$42:$Q$60,13,FALSE)</f>
        <v>5640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716</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23">
        <f>HLOOKUP(AE$35,'3.  Distribution Rates'!$C$122:$P$135,13,FALSE)</f>
        <v>0</v>
      </c>
      <c r="AF1353" s="823">
        <f>HLOOKUP(AF$35,'3.  Distribution Rates'!$C$122:$P$135,13,FALSE)</f>
        <v>1.8499999999999999E-2</v>
      </c>
      <c r="AG1353" s="336">
        <f>HLOOKUP(AG$35,'3.  Distribution Rates'!$C$122:$P$135,13,FALSE)</f>
        <v>3.4817</v>
      </c>
      <c r="AH1353" s="336">
        <f>HLOOKUP(AH$35,'3.  Distribution Rates'!$C$122:$P$135,13,FALSE)</f>
        <v>2.9346000000000001</v>
      </c>
      <c r="AI1353" s="336">
        <f>HLOOKUP(AI$35,'3.  Distribution Rates'!$C$122:$P$135,13,FALSE)</f>
        <v>6.7115999999999998</v>
      </c>
      <c r="AJ1353" s="336">
        <f>HLOOKUP(AJ$35,'3.  Distribution Rates'!$C$122:$P$135,13,FALSE)</f>
        <v>6.9958</v>
      </c>
      <c r="AK1353" s="336">
        <f>HLOOKUP(AK$35,'3.  Distribution Rates'!$C$122:$P$135,13,FALSE)</f>
        <v>1.23E-2</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717</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0</v>
      </c>
      <c r="AG1354" s="372">
        <f>'4.  2011-2014 LRAM'!AO144*AG1353</f>
        <v>0</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46">SUM(AE1354:AR1354)</f>
        <v>0</v>
      </c>
    </row>
    <row r="1355" spans="1:45" ht="15">
      <c r="B1355" s="319" t="s">
        <v>718</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0</v>
      </c>
      <c r="AG1355" s="372">
        <f>'4.  2011-2014 LRAM'!AO283*AG1353</f>
        <v>0</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46"/>
        <v>0</v>
      </c>
    </row>
    <row r="1356" spans="1:45" ht="15">
      <c r="B1356" s="319" t="s">
        <v>719</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0</v>
      </c>
      <c r="AG1356" s="372">
        <f>'4.  2011-2014 LRAM'!AO419*AG1353</f>
        <v>0</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46"/>
        <v>0</v>
      </c>
    </row>
    <row r="1357" spans="1:45" ht="15">
      <c r="B1357" s="319" t="s">
        <v>720</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LRAM'!AM556*AE1353</f>
        <v>0</v>
      </c>
      <c r="AF1357" s="372">
        <f>'4.  2011-2014 LRAM'!AN556*AF1353</f>
        <v>0</v>
      </c>
      <c r="AG1357" s="372">
        <f>'4.  2011-2014 LRAM'!AO556*AG1353</f>
        <v>0</v>
      </c>
      <c r="AH1357" s="372">
        <f>'4.  2011-2014 LRAM'!AP556*AH1353</f>
        <v>0</v>
      </c>
      <c r="AI1357" s="372">
        <f>'4.  2011-2014 LRAM'!AQ556*AI1353</f>
        <v>0</v>
      </c>
      <c r="AJ1357" s="372">
        <f>'4.  2011-2014 LRAM'!AR556*AJ1353</f>
        <v>0</v>
      </c>
      <c r="AK1357" s="372">
        <f>'4.  2011-2014 LRAM'!AS556*AK1353</f>
        <v>0</v>
      </c>
      <c r="AL1357" s="372">
        <f>'4.  2011-2014 LRAM'!AT556*AL1353</f>
        <v>0</v>
      </c>
      <c r="AM1357" s="372">
        <f>'4.  2011-2014 LRAM'!AU556*AM1353</f>
        <v>0</v>
      </c>
      <c r="AN1357" s="372">
        <f>'4.  2011-2014 LRAM'!AV556*AN1353</f>
        <v>0</v>
      </c>
      <c r="AO1357" s="372">
        <f>'4.  2011-2014 LRAM'!AW556*AO1353</f>
        <v>0</v>
      </c>
      <c r="AP1357" s="372">
        <f>'4.  2011-2014 LRAM'!AX556*AP1353</f>
        <v>0</v>
      </c>
      <c r="AQ1357" s="372">
        <f>'4.  2011-2014 LRAM'!AY556*AQ1353</f>
        <v>0</v>
      </c>
      <c r="AR1357" s="372">
        <f>'4.  2011-2014 LRAM'!AZ556*AR1353</f>
        <v>0</v>
      </c>
      <c r="AS1357" s="613">
        <f>SUM(AE1357:AR1357)</f>
        <v>0</v>
      </c>
    </row>
    <row r="1358" spans="1:45" ht="15">
      <c r="B1358" s="319" t="s">
        <v>721</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47">AF213*AF1353</f>
        <v>13824.104834999998</v>
      </c>
      <c r="AG1358" s="372">
        <f t="shared" si="3547"/>
        <v>0</v>
      </c>
      <c r="AH1358" s="372">
        <f t="shared" si="3547"/>
        <v>56655.622368000004</v>
      </c>
      <c r="AI1358" s="372">
        <f t="shared" si="3547"/>
        <v>0</v>
      </c>
      <c r="AJ1358" s="372">
        <f t="shared" si="3547"/>
        <v>16869.672119999999</v>
      </c>
      <c r="AK1358" s="372">
        <f t="shared" si="3547"/>
        <v>0</v>
      </c>
      <c r="AL1358" s="372">
        <f t="shared" si="3547"/>
        <v>0</v>
      </c>
      <c r="AM1358" s="372">
        <f t="shared" si="3547"/>
        <v>0</v>
      </c>
      <c r="AN1358" s="372">
        <f t="shared" si="3547"/>
        <v>0</v>
      </c>
      <c r="AO1358" s="372">
        <f t="shared" si="3547"/>
        <v>0</v>
      </c>
      <c r="AP1358" s="372">
        <f t="shared" si="3547"/>
        <v>0</v>
      </c>
      <c r="AQ1358" s="372">
        <f t="shared" si="3547"/>
        <v>0</v>
      </c>
      <c r="AR1358" s="372">
        <f t="shared" si="3547"/>
        <v>0</v>
      </c>
      <c r="AS1358" s="613">
        <f t="shared" si="3546"/>
        <v>87349.399323000005</v>
      </c>
    </row>
    <row r="1359" spans="1:45" ht="15">
      <c r="B1359" s="319" t="s">
        <v>722</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48">AF403*AF1353</f>
        <v>24733.632720000001</v>
      </c>
      <c r="AG1359" s="372">
        <f t="shared" si="3548"/>
        <v>3854.2419</v>
      </c>
      <c r="AH1359" s="372">
        <f t="shared" si="3548"/>
        <v>54261.340920000002</v>
      </c>
      <c r="AI1359" s="372">
        <f t="shared" si="3548"/>
        <v>0</v>
      </c>
      <c r="AJ1359" s="372">
        <f t="shared" si="3548"/>
        <v>2245.6518000000001</v>
      </c>
      <c r="AK1359" s="372">
        <f t="shared" si="3548"/>
        <v>0</v>
      </c>
      <c r="AL1359" s="372">
        <f t="shared" si="3548"/>
        <v>0</v>
      </c>
      <c r="AM1359" s="372">
        <f t="shared" si="3548"/>
        <v>0</v>
      </c>
      <c r="AN1359" s="372">
        <f t="shared" si="3548"/>
        <v>0</v>
      </c>
      <c r="AO1359" s="372">
        <f t="shared" si="3548"/>
        <v>0</v>
      </c>
      <c r="AP1359" s="372">
        <f t="shared" si="3548"/>
        <v>0</v>
      </c>
      <c r="AQ1359" s="372">
        <f t="shared" si="3548"/>
        <v>0</v>
      </c>
      <c r="AR1359" s="372">
        <f t="shared" si="3548"/>
        <v>0</v>
      </c>
      <c r="AS1359" s="613">
        <f t="shared" si="3546"/>
        <v>85094.867340000012</v>
      </c>
    </row>
    <row r="1360" spans="1:45" ht="15">
      <c r="B1360" s="319" t="s">
        <v>723</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9">AF593*AF1353</f>
        <v>104645.570975</v>
      </c>
      <c r="AG1360" s="372">
        <f t="shared" si="3549"/>
        <v>12822.404760000001</v>
      </c>
      <c r="AH1360" s="372">
        <f t="shared" si="3549"/>
        <v>4323.0179520000002</v>
      </c>
      <c r="AI1360" s="372">
        <f t="shared" si="3549"/>
        <v>0</v>
      </c>
      <c r="AJ1360" s="372">
        <f t="shared" si="3549"/>
        <v>11164.457304000001</v>
      </c>
      <c r="AK1360" s="372">
        <f t="shared" si="3549"/>
        <v>0</v>
      </c>
      <c r="AL1360" s="372">
        <f t="shared" si="3549"/>
        <v>0</v>
      </c>
      <c r="AM1360" s="372">
        <f t="shared" si="3549"/>
        <v>0</v>
      </c>
      <c r="AN1360" s="372">
        <f t="shared" si="3549"/>
        <v>0</v>
      </c>
      <c r="AO1360" s="372">
        <f t="shared" si="3549"/>
        <v>0</v>
      </c>
      <c r="AP1360" s="372">
        <f t="shared" si="3549"/>
        <v>0</v>
      </c>
      <c r="AQ1360" s="372">
        <f t="shared" si="3549"/>
        <v>0</v>
      </c>
      <c r="AR1360" s="372">
        <f t="shared" si="3549"/>
        <v>0</v>
      </c>
      <c r="AS1360" s="613">
        <f t="shared" si="3546"/>
        <v>132955.45099099999</v>
      </c>
    </row>
    <row r="1361" spans="2:45" ht="15">
      <c r="B1361" s="319" t="s">
        <v>724</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50">AF783*AF1353</f>
        <v>47239.732072832398</v>
      </c>
      <c r="AG1361" s="372">
        <f t="shared" si="3550"/>
        <v>17222.03206257449</v>
      </c>
      <c r="AH1361" s="372">
        <f t="shared" si="3550"/>
        <v>5806.3331465469273</v>
      </c>
      <c r="AI1361" s="372">
        <f t="shared" si="3550"/>
        <v>0</v>
      </c>
      <c r="AJ1361" s="372">
        <f t="shared" si="3550"/>
        <v>4456.0447680000007</v>
      </c>
      <c r="AK1361" s="372">
        <f t="shared" si="3550"/>
        <v>0</v>
      </c>
      <c r="AL1361" s="372">
        <f t="shared" si="3550"/>
        <v>0</v>
      </c>
      <c r="AM1361" s="372">
        <f t="shared" si="3550"/>
        <v>0</v>
      </c>
      <c r="AN1361" s="372">
        <f t="shared" si="3550"/>
        <v>0</v>
      </c>
      <c r="AO1361" s="372">
        <f t="shared" si="3550"/>
        <v>0</v>
      </c>
      <c r="AP1361" s="372">
        <f t="shared" si="3550"/>
        <v>0</v>
      </c>
      <c r="AQ1361" s="372">
        <f t="shared" si="3550"/>
        <v>0</v>
      </c>
      <c r="AR1361" s="372">
        <f t="shared" si="3550"/>
        <v>0</v>
      </c>
      <c r="AS1361" s="613">
        <f t="shared" si="3546"/>
        <v>74724.142049953822</v>
      </c>
    </row>
    <row r="1362" spans="2:45" ht="15">
      <c r="B1362" s="319" t="s">
        <v>725</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0</v>
      </c>
      <c r="AF1362" s="372">
        <f t="shared" ref="AF1362:AR1362" si="3551">AF1353*AF978</f>
        <v>8043.596129999999</v>
      </c>
      <c r="AG1362" s="372">
        <f t="shared" si="3551"/>
        <v>3709.2909507143345</v>
      </c>
      <c r="AH1362" s="372">
        <f t="shared" si="3551"/>
        <v>1273.7300261327125</v>
      </c>
      <c r="AI1362" s="372">
        <f t="shared" si="3551"/>
        <v>0</v>
      </c>
      <c r="AJ1362" s="372">
        <f t="shared" si="3551"/>
        <v>12335.554224</v>
      </c>
      <c r="AK1362" s="372">
        <f t="shared" si="3551"/>
        <v>0</v>
      </c>
      <c r="AL1362" s="372">
        <f t="shared" si="3551"/>
        <v>0</v>
      </c>
      <c r="AM1362" s="372">
        <f t="shared" si="3551"/>
        <v>0</v>
      </c>
      <c r="AN1362" s="372">
        <f t="shared" si="3551"/>
        <v>0</v>
      </c>
      <c r="AO1362" s="372">
        <f t="shared" si="3551"/>
        <v>0</v>
      </c>
      <c r="AP1362" s="372">
        <f t="shared" si="3551"/>
        <v>0</v>
      </c>
      <c r="AQ1362" s="372">
        <f t="shared" si="3551"/>
        <v>0</v>
      </c>
      <c r="AR1362" s="372">
        <f t="shared" si="3551"/>
        <v>0</v>
      </c>
      <c r="AS1362" s="613">
        <f t="shared" si="3546"/>
        <v>25362.171330847046</v>
      </c>
    </row>
    <row r="1363" spans="2:45" ht="15">
      <c r="B1363" s="319" t="s">
        <v>730</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0</v>
      </c>
      <c r="AF1363" s="372">
        <f t="shared" ref="AF1363:AR1363" si="3552">AF1173*AF1353</f>
        <v>0</v>
      </c>
      <c r="AG1363" s="372">
        <f t="shared" si="3552"/>
        <v>101.49033285652445</v>
      </c>
      <c r="AH1363" s="372">
        <f t="shared" si="3552"/>
        <v>0</v>
      </c>
      <c r="AI1363" s="372">
        <f t="shared" si="3552"/>
        <v>0</v>
      </c>
      <c r="AJ1363" s="372">
        <f t="shared" si="3552"/>
        <v>3599.7588480000004</v>
      </c>
      <c r="AK1363" s="372">
        <f t="shared" si="3552"/>
        <v>0</v>
      </c>
      <c r="AL1363" s="372">
        <f t="shared" si="3552"/>
        <v>0</v>
      </c>
      <c r="AM1363" s="372">
        <f t="shared" si="3552"/>
        <v>0</v>
      </c>
      <c r="AN1363" s="372">
        <f t="shared" si="3552"/>
        <v>0</v>
      </c>
      <c r="AO1363" s="372">
        <f t="shared" si="3552"/>
        <v>0</v>
      </c>
      <c r="AP1363" s="372">
        <f t="shared" si="3552"/>
        <v>0</v>
      </c>
      <c r="AQ1363" s="372">
        <f t="shared" si="3552"/>
        <v>0</v>
      </c>
      <c r="AR1363" s="372">
        <f t="shared" si="3552"/>
        <v>0</v>
      </c>
      <c r="AS1363" s="613">
        <f t="shared" si="3546"/>
        <v>3701.2491808565246</v>
      </c>
    </row>
    <row r="1364" spans="2:45" ht="15">
      <c r="B1364" s="319" t="s">
        <v>726</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53">AF1350*AF1353</f>
        <v>0</v>
      </c>
      <c r="AG1364" s="372">
        <f t="shared" si="3553"/>
        <v>2601.8889728798076</v>
      </c>
      <c r="AH1364" s="372">
        <f t="shared" si="3553"/>
        <v>0</v>
      </c>
      <c r="AI1364" s="372">
        <f t="shared" si="3553"/>
        <v>0</v>
      </c>
      <c r="AJ1364" s="372">
        <f t="shared" si="3553"/>
        <v>19937.190504000002</v>
      </c>
      <c r="AK1364" s="372">
        <f t="shared" si="3553"/>
        <v>0</v>
      </c>
      <c r="AL1364" s="372">
        <f t="shared" si="3553"/>
        <v>0</v>
      </c>
      <c r="AM1364" s="372">
        <f t="shared" si="3553"/>
        <v>0</v>
      </c>
      <c r="AN1364" s="372">
        <f t="shared" si="3553"/>
        <v>0</v>
      </c>
      <c r="AO1364" s="372">
        <f t="shared" si="3553"/>
        <v>0</v>
      </c>
      <c r="AP1364" s="372">
        <f t="shared" si="3553"/>
        <v>0</v>
      </c>
      <c r="AQ1364" s="372">
        <f t="shared" si="3553"/>
        <v>0</v>
      </c>
      <c r="AR1364" s="372">
        <f t="shared" si="3553"/>
        <v>0</v>
      </c>
      <c r="AS1364" s="613">
        <f t="shared" si="3546"/>
        <v>22539.079476879808</v>
      </c>
    </row>
    <row r="1365" spans="2:45" ht="15.6">
      <c r="B1365" s="344" t="s">
        <v>727</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0</v>
      </c>
      <c r="AF1365" s="341">
        <f t="shared" ref="AF1365:AR1365" si="3554">SUM(AF1354:AF1364)</f>
        <v>198486.63673283238</v>
      </c>
      <c r="AG1365" s="341">
        <f t="shared" si="3554"/>
        <v>40311.348979025162</v>
      </c>
      <c r="AH1365" s="341">
        <f t="shared" si="3554"/>
        <v>122320.04441267964</v>
      </c>
      <c r="AI1365" s="341">
        <f t="shared" si="3554"/>
        <v>0</v>
      </c>
      <c r="AJ1365" s="341">
        <f t="shared" si="3554"/>
        <v>70608.329568000001</v>
      </c>
      <c r="AK1365" s="341">
        <f t="shared" si="3554"/>
        <v>0</v>
      </c>
      <c r="AL1365" s="341">
        <f t="shared" si="3554"/>
        <v>0</v>
      </c>
      <c r="AM1365" s="341">
        <f t="shared" si="3554"/>
        <v>0</v>
      </c>
      <c r="AN1365" s="341">
        <f t="shared" si="3554"/>
        <v>0</v>
      </c>
      <c r="AO1365" s="341">
        <f t="shared" si="3554"/>
        <v>0</v>
      </c>
      <c r="AP1365" s="341">
        <f t="shared" si="3554"/>
        <v>0</v>
      </c>
      <c r="AQ1365" s="341">
        <f t="shared" si="3554"/>
        <v>0</v>
      </c>
      <c r="AR1365" s="341">
        <f t="shared" si="3554"/>
        <v>0</v>
      </c>
      <c r="AS1365" s="784">
        <f>SUM(AS1354:AS1364)</f>
        <v>431726.35969253717</v>
      </c>
    </row>
    <row r="1366" spans="2:45" ht="15.6">
      <c r="B1366" s="344" t="s">
        <v>728</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0</v>
      </c>
      <c r="AF1366" s="342">
        <f t="shared" ref="AF1366:AR1366" si="3555">AF1351*AF1353</f>
        <v>27170.376499999998</v>
      </c>
      <c r="AG1366" s="342">
        <f t="shared" si="3555"/>
        <v>53259.564899999998</v>
      </c>
      <c r="AH1366" s="342">
        <f t="shared" si="3555"/>
        <v>217597.65540000002</v>
      </c>
      <c r="AI1366" s="342">
        <f t="shared" si="3555"/>
        <v>0</v>
      </c>
      <c r="AJ1366" s="342">
        <f t="shared" si="3555"/>
        <v>39456.311999999998</v>
      </c>
      <c r="AK1366" s="342">
        <f t="shared" si="3555"/>
        <v>0</v>
      </c>
      <c r="AL1366" s="342">
        <f t="shared" si="3555"/>
        <v>0</v>
      </c>
      <c r="AM1366" s="342">
        <f t="shared" si="3555"/>
        <v>0</v>
      </c>
      <c r="AN1366" s="342">
        <f t="shared" si="3555"/>
        <v>0</v>
      </c>
      <c r="AO1366" s="342">
        <f t="shared" si="3555"/>
        <v>0</v>
      </c>
      <c r="AP1366" s="342">
        <f t="shared" si="3555"/>
        <v>0</v>
      </c>
      <c r="AQ1366" s="342">
        <f t="shared" si="3555"/>
        <v>0</v>
      </c>
      <c r="AR1366" s="342">
        <f t="shared" si="3555"/>
        <v>0</v>
      </c>
      <c r="AS1366" s="401">
        <f>SUM(AE1366:AR1366)</f>
        <v>337483.90879999998</v>
      </c>
    </row>
    <row r="1367" spans="2:45" ht="15.6">
      <c r="B1367" s="344" t="s">
        <v>729</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94242.450892537192</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873</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9">
        <f>SUMPRODUCT($E$1188:$E$1348,AE1188:AE1348)</f>
        <v>0</v>
      </c>
      <c r="AF1369" s="769">
        <f>SUMPRODUCT($E$1188:$E$1348,AF1188:AF1348)</f>
        <v>0</v>
      </c>
      <c r="AG1369" s="769">
        <f>IF(AG1186="kw",SUMPRODUCT($Q$1188:$Q$1348,$S$1188:$S$1348,AG1188:AG1348),SUMPRODUCT($E$1188:$E$1348,AG1188:AG1348))</f>
        <v>747.30418269230768</v>
      </c>
      <c r="AH1369" s="769">
        <f t="shared" ref="AH1369:AR1369" si="3556">IF(AH1186="kw",SUMPRODUCT($Q$1188:$Q$1348,$S$1188:$S$1348,AH1188:AH1348),SUMPRODUCT($E$1188:$E$1348,AH1188:AH1348))</f>
        <v>0</v>
      </c>
      <c r="AI1369" s="769">
        <f t="shared" si="3556"/>
        <v>0</v>
      </c>
      <c r="AJ1369" s="769">
        <f t="shared" si="3556"/>
        <v>2849.88</v>
      </c>
      <c r="AK1369" s="769">
        <f t="shared" si="3556"/>
        <v>0</v>
      </c>
      <c r="AL1369" s="769">
        <f t="shared" si="3556"/>
        <v>0</v>
      </c>
      <c r="AM1369" s="769">
        <f t="shared" si="3556"/>
        <v>0</v>
      </c>
      <c r="AN1369" s="769">
        <f t="shared" si="3556"/>
        <v>0</v>
      </c>
      <c r="AO1369" s="769">
        <f t="shared" si="3556"/>
        <v>0</v>
      </c>
      <c r="AP1369" s="769">
        <f t="shared" si="3556"/>
        <v>0</v>
      </c>
      <c r="AQ1369" s="769">
        <f t="shared" si="3556"/>
        <v>0</v>
      </c>
      <c r="AR1369" s="769">
        <f t="shared" si="3556"/>
        <v>0</v>
      </c>
      <c r="AS1369" s="332"/>
    </row>
    <row r="1370" spans="2:45" ht="15">
      <c r="B1370" s="319" t="s">
        <v>874</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9">
        <f>SUMPRODUCT($F$1188:$F$1348,AE1188:AE1348)</f>
        <v>0</v>
      </c>
      <c r="AF1370" s="769">
        <f>SUMPRODUCT($F$1188:$F$1348,AF1188:AF1348)</f>
        <v>0</v>
      </c>
      <c r="AG1370" s="769">
        <f>IF(AG1186="kw",SUMPRODUCT($Q$1188:$Q$1348,$T$1188:$T$1348,AG1188:AG1348),SUMPRODUCT($F$1188:$F$1348,AG1188:AG1348))</f>
        <v>747.30418269230768</v>
      </c>
      <c r="AH1370" s="769">
        <f t="shared" ref="AH1370:AR1370" si="3557">IF(AH1186="kw",SUMPRODUCT($Q$1188:$Q$1348,$T$1188:$T$1348,AH1188:AH1348),SUMPRODUCT($F$1188:$F$1348,AH1188:AH1348))</f>
        <v>0</v>
      </c>
      <c r="AI1370" s="769">
        <f t="shared" si="3557"/>
        <v>0</v>
      </c>
      <c r="AJ1370" s="769">
        <f t="shared" si="3557"/>
        <v>2849.88</v>
      </c>
      <c r="AK1370" s="769">
        <f t="shared" si="3557"/>
        <v>0</v>
      </c>
      <c r="AL1370" s="769">
        <f t="shared" si="3557"/>
        <v>0</v>
      </c>
      <c r="AM1370" s="769">
        <f t="shared" si="3557"/>
        <v>0</v>
      </c>
      <c r="AN1370" s="769">
        <f t="shared" si="3557"/>
        <v>0</v>
      </c>
      <c r="AO1370" s="769">
        <f t="shared" si="3557"/>
        <v>0</v>
      </c>
      <c r="AP1370" s="769">
        <f t="shared" si="3557"/>
        <v>0</v>
      </c>
      <c r="AQ1370" s="769">
        <f t="shared" si="3557"/>
        <v>0</v>
      </c>
      <c r="AR1370" s="769">
        <f t="shared" si="3557"/>
        <v>0</v>
      </c>
      <c r="AS1370" s="332"/>
    </row>
    <row r="1371" spans="2:45" ht="15">
      <c r="B1371" s="319" t="s">
        <v>875</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9">
        <f>SUMPRODUCT($G$1188:$G$1348,AE1188:AE1348)</f>
        <v>0</v>
      </c>
      <c r="AF1371" s="769">
        <f>SUMPRODUCT($G$1188:$G$1348,AF1188:AF1348)</f>
        <v>0</v>
      </c>
      <c r="AG1371" s="769">
        <f>IF(AG1186="kw",SUMPRODUCT($Q$1188:$Q$1348,$U$1188:$U$1348,AG1188:AG1348),SUMPRODUCT($G$1188:$G$1348,AG1188:AG1348))</f>
        <v>747.30418269230768</v>
      </c>
      <c r="AH1371" s="769">
        <f t="shared" ref="AH1371:AR1371" si="3558">IF(AH1186="kw",SUMPRODUCT($Q$1188:$Q$1348,$U$1188:$U$1348,AH1188:AH1348),SUMPRODUCT($G$1188:$G$1348,AH1188:AH1348))</f>
        <v>0</v>
      </c>
      <c r="AI1371" s="769">
        <f t="shared" si="3558"/>
        <v>0</v>
      </c>
      <c r="AJ1371" s="769">
        <f t="shared" si="3558"/>
        <v>2849.88</v>
      </c>
      <c r="AK1371" s="769">
        <f t="shared" si="3558"/>
        <v>0</v>
      </c>
      <c r="AL1371" s="769">
        <f t="shared" si="3558"/>
        <v>0</v>
      </c>
      <c r="AM1371" s="769">
        <f t="shared" si="3558"/>
        <v>0</v>
      </c>
      <c r="AN1371" s="769">
        <f t="shared" si="3558"/>
        <v>0</v>
      </c>
      <c r="AO1371" s="769">
        <f t="shared" si="3558"/>
        <v>0</v>
      </c>
      <c r="AP1371" s="769">
        <f t="shared" si="3558"/>
        <v>0</v>
      </c>
      <c r="AQ1371" s="769">
        <f t="shared" si="3558"/>
        <v>0</v>
      </c>
      <c r="AR1371" s="769">
        <f t="shared" si="3558"/>
        <v>0</v>
      </c>
      <c r="AS1371" s="332"/>
    </row>
    <row r="1372" spans="2:45" ht="15">
      <c r="B1372" s="319" t="s">
        <v>876</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9">
        <f>SUMPRODUCT($H$1188:$H$1348,AE1188:AE1348)</f>
        <v>0</v>
      </c>
      <c r="AF1372" s="769">
        <f>SUMPRODUCT($H$1188:$H$1348,AF1188:AF1348)</f>
        <v>0</v>
      </c>
      <c r="AG1372" s="769">
        <f>IF(AG1186="kw",SUMPRODUCT($Q$1188:$Q$1348,$V$1188:$V$1348,AG1188:AG1348),SUMPRODUCT($H$1188:$H$1348,AG1188:AG1348))</f>
        <v>747.30418269230768</v>
      </c>
      <c r="AH1372" s="769">
        <f t="shared" ref="AH1372:AR1372" si="3559">IF(AH1186="kw",SUMPRODUCT($Q$1188:$Q$1348,$V$1188:$V$1348,AH1188:AH1348),SUMPRODUCT($H$1188:$H$1348,AH1188:AH1348))</f>
        <v>0</v>
      </c>
      <c r="AI1372" s="769">
        <f t="shared" si="3559"/>
        <v>0</v>
      </c>
      <c r="AJ1372" s="769">
        <f t="shared" si="3559"/>
        <v>2849.88</v>
      </c>
      <c r="AK1372" s="769">
        <f t="shared" si="3559"/>
        <v>0</v>
      </c>
      <c r="AL1372" s="769">
        <f t="shared" si="3559"/>
        <v>0</v>
      </c>
      <c r="AM1372" s="769">
        <f t="shared" si="3559"/>
        <v>0</v>
      </c>
      <c r="AN1372" s="769">
        <f t="shared" si="3559"/>
        <v>0</v>
      </c>
      <c r="AO1372" s="769">
        <f t="shared" si="3559"/>
        <v>0</v>
      </c>
      <c r="AP1372" s="769">
        <f t="shared" si="3559"/>
        <v>0</v>
      </c>
      <c r="AQ1372" s="769">
        <f t="shared" si="3559"/>
        <v>0</v>
      </c>
      <c r="AR1372" s="769">
        <f t="shared" si="3559"/>
        <v>0</v>
      </c>
      <c r="AS1372" s="332"/>
    </row>
    <row r="1373" spans="2:45" ht="15">
      <c r="B1373" s="319" t="s">
        <v>877</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9">
        <f>SUMPRODUCT($I$1188:$I$1348,AE1188:AE1348)</f>
        <v>0</v>
      </c>
      <c r="AF1373" s="769">
        <f>SUMPRODUCT($I$1188:$I$1348,AF1188:AF1348)</f>
        <v>0</v>
      </c>
      <c r="AG1373" s="769">
        <f>IF(AG1186="kw",SUMPRODUCT($Q$1188:$Q$1348,$W$1188:$W$1348,AG1188:AG1348),SUMPRODUCT($I$1188:$I$1348,AG1188:AG1348))</f>
        <v>602.58813461538466</v>
      </c>
      <c r="AH1373" s="769">
        <f t="shared" ref="AH1373:AR1373" si="3560">IF(AH1186="kw",SUMPRODUCT($Q$1188:$Q$1348,$W$1188:$W$1348,AH1188:AH1348),SUMPRODUCT($I$1188:$I$1348,AH1188:AH1348))</f>
        <v>0</v>
      </c>
      <c r="AI1373" s="769">
        <f t="shared" si="3560"/>
        <v>0</v>
      </c>
      <c r="AJ1373" s="769">
        <f t="shared" si="3560"/>
        <v>2849.88</v>
      </c>
      <c r="AK1373" s="769">
        <f t="shared" si="3560"/>
        <v>0</v>
      </c>
      <c r="AL1373" s="769">
        <f t="shared" si="3560"/>
        <v>0</v>
      </c>
      <c r="AM1373" s="769">
        <f t="shared" si="3560"/>
        <v>0</v>
      </c>
      <c r="AN1373" s="769">
        <f t="shared" si="3560"/>
        <v>0</v>
      </c>
      <c r="AO1373" s="769">
        <f t="shared" si="3560"/>
        <v>0</v>
      </c>
      <c r="AP1373" s="769">
        <f t="shared" si="3560"/>
        <v>0</v>
      </c>
      <c r="AQ1373" s="769">
        <f t="shared" si="3560"/>
        <v>0</v>
      </c>
      <c r="AR1373" s="769">
        <f t="shared" si="3560"/>
        <v>0</v>
      </c>
      <c r="AS1373" s="332"/>
    </row>
    <row r="1374" spans="2:45" ht="15">
      <c r="B1374" s="375" t="s">
        <v>878</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70">
        <f>SUMPRODUCT($J$1188:$J$1348,AE1188:AE1348)</f>
        <v>0</v>
      </c>
      <c r="AF1374" s="770">
        <f>SUMPRODUCT($J$1188:$J$1348,AF1188:AF1348)</f>
        <v>0</v>
      </c>
      <c r="AG1374" s="770">
        <f>IF(AG1186="kw",SUMPRODUCT($Q$1188:$Q$1348,$X$1188:$X$1348,AG1188:AG1348),SUMPRODUCT($J$1188:$J$1348,AG1188:AG1348))</f>
        <v>602.58813461538466</v>
      </c>
      <c r="AH1374" s="770">
        <f t="shared" ref="AH1374:AR1374" si="3561">IF(AH1186="kw",SUMPRODUCT($Q$1188:$Q$1348,$X$1188:$X$1348,AH1188:AH1348),SUMPRODUCT($J$1188:$J$1348,AH1188:AH1348))</f>
        <v>0</v>
      </c>
      <c r="AI1374" s="770">
        <f t="shared" si="3561"/>
        <v>0</v>
      </c>
      <c r="AJ1374" s="770">
        <f t="shared" si="3561"/>
        <v>2849.88</v>
      </c>
      <c r="AK1374" s="770">
        <f t="shared" si="3561"/>
        <v>0</v>
      </c>
      <c r="AL1374" s="770">
        <f t="shared" si="3561"/>
        <v>0</v>
      </c>
      <c r="AM1374" s="770">
        <f t="shared" si="3561"/>
        <v>0</v>
      </c>
      <c r="AN1374" s="770">
        <f t="shared" si="3561"/>
        <v>0</v>
      </c>
      <c r="AO1374" s="770">
        <f t="shared" si="3561"/>
        <v>0</v>
      </c>
      <c r="AP1374" s="770">
        <f t="shared" si="3561"/>
        <v>0</v>
      </c>
      <c r="AQ1374" s="770">
        <f t="shared" si="3561"/>
        <v>0</v>
      </c>
      <c r="AR1374" s="770">
        <f t="shared" si="3561"/>
        <v>0</v>
      </c>
      <c r="AS1374" s="380"/>
    </row>
    <row r="1375" spans="2:45" ht="19.5" customHeight="1">
      <c r="B1375" s="362" t="s">
        <v>582</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9"/>
      <c r="C1376" s="760"/>
      <c r="D1376" s="741"/>
      <c r="E1376" s="741"/>
      <c r="F1376" s="741"/>
      <c r="G1376" s="741"/>
      <c r="H1376" s="741"/>
      <c r="I1376" s="741"/>
      <c r="J1376" s="741"/>
      <c r="K1376" s="741"/>
      <c r="L1376" s="741"/>
      <c r="M1376" s="741"/>
      <c r="N1376" s="741"/>
      <c r="O1376" s="741"/>
      <c r="P1376" s="741"/>
      <c r="Q1376" s="741"/>
      <c r="R1376" s="741"/>
      <c r="S1376" s="741"/>
      <c r="T1376" s="741"/>
      <c r="U1376" s="741"/>
      <c r="V1376" s="299"/>
      <c r="W1376" s="761"/>
      <c r="X1376" s="741"/>
      <c r="Y1376" s="741"/>
      <c r="Z1376" s="741"/>
      <c r="AA1376" s="741"/>
      <c r="AB1376" s="741"/>
      <c r="AC1376" s="741"/>
      <c r="AD1376" s="741"/>
      <c r="AE1376" s="250"/>
      <c r="AF1376" s="250"/>
      <c r="AG1376" s="250"/>
      <c r="AH1376" s="250"/>
      <c r="AI1376" s="250"/>
      <c r="AJ1376" s="250"/>
      <c r="AK1376" s="250"/>
      <c r="AL1376" s="250"/>
      <c r="AM1376" s="250"/>
      <c r="AN1376" s="250"/>
      <c r="AO1376" s="250"/>
      <c r="AP1376" s="250"/>
      <c r="AQ1376" s="250"/>
      <c r="AR1376" s="250"/>
      <c r="AS1376" s="251"/>
    </row>
    <row r="1377" spans="1:45" ht="15.6">
      <c r="B1377" s="275" t="s">
        <v>803</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946" t="s">
        <v>211</v>
      </c>
      <c r="C1378" s="948" t="s">
        <v>33</v>
      </c>
      <c r="D1378" s="279" t="s">
        <v>420</v>
      </c>
      <c r="E1378" s="957" t="s">
        <v>209</v>
      </c>
      <c r="F1378" s="958"/>
      <c r="G1378" s="958"/>
      <c r="H1378" s="958"/>
      <c r="I1378" s="958"/>
      <c r="J1378" s="958"/>
      <c r="K1378" s="958"/>
      <c r="L1378" s="958"/>
      <c r="M1378" s="958"/>
      <c r="N1378" s="958"/>
      <c r="O1378" s="958"/>
      <c r="P1378" s="959"/>
      <c r="Q1378" s="955" t="s">
        <v>213</v>
      </c>
      <c r="R1378" s="279" t="s">
        <v>421</v>
      </c>
      <c r="S1378" s="952" t="s">
        <v>212</v>
      </c>
      <c r="T1378" s="953"/>
      <c r="U1378" s="953"/>
      <c r="V1378" s="953"/>
      <c r="W1378" s="953"/>
      <c r="X1378" s="953"/>
      <c r="Y1378" s="953"/>
      <c r="Z1378" s="953"/>
      <c r="AA1378" s="953"/>
      <c r="AB1378" s="953"/>
      <c r="AC1378" s="953"/>
      <c r="AD1378" s="960"/>
      <c r="AE1378" s="952" t="s">
        <v>242</v>
      </c>
      <c r="AF1378" s="953"/>
      <c r="AG1378" s="953"/>
      <c r="AH1378" s="953"/>
      <c r="AI1378" s="953"/>
      <c r="AJ1378" s="953"/>
      <c r="AK1378" s="953"/>
      <c r="AL1378" s="953"/>
      <c r="AM1378" s="953"/>
      <c r="AN1378" s="953"/>
      <c r="AO1378" s="953"/>
      <c r="AP1378" s="953"/>
      <c r="AQ1378" s="953"/>
      <c r="AR1378" s="953"/>
      <c r="AS1378" s="954"/>
    </row>
    <row r="1379" spans="1:45" ht="65.25" customHeight="1">
      <c r="B1379" s="947"/>
      <c r="C1379" s="949"/>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956"/>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Residential</v>
      </c>
      <c r="AF1379" s="280" t="str">
        <f>'1.  LRAMVA Summary'!$E$53</f>
        <v>GS&lt;50 kW</v>
      </c>
      <c r="AG1379" s="280" t="str">
        <f>'1.  LRAMVA Summary'!$F$53</f>
        <v>GS50-999 kW</v>
      </c>
      <c r="AH1379" s="280" t="str">
        <f>'1.  LRAMVA Summary'!$G$53</f>
        <v>General Service 1,000 - 4,999kW</v>
      </c>
      <c r="AI1379" s="280" t="str">
        <f>'1.  LRAMVA Summary'!$H$53</f>
        <v>Sentinel</v>
      </c>
      <c r="AJ1379" s="280" t="str">
        <f>'1.  LRAMVA Summary'!$I$53</f>
        <v>Street Lighting</v>
      </c>
      <c r="AK1379" s="280" t="str">
        <f>'1.  LRAMVA Summary'!$J$53</f>
        <v>Unmetered Scatter Load</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v>
      </c>
      <c r="AI1380" s="286" t="str">
        <f>'1.  LRAMVA Summary'!$H$54</f>
        <v>kW</v>
      </c>
      <c r="AJ1380" s="286" t="str">
        <f>'1.  LRAMVA Summary'!$I$54</f>
        <v>kW</v>
      </c>
      <c r="AK1380" s="286" t="str">
        <f>'1.  LRAMVA Summary'!$J$54</f>
        <v>kWh</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customHeight="1" outlineLevel="1">
      <c r="A1383" s="519"/>
      <c r="B1383" s="289" t="s">
        <v>731</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62">AF1382</f>
        <v>0</v>
      </c>
      <c r="AG1383" s="405">
        <f t="shared" si="3562"/>
        <v>0</v>
      </c>
      <c r="AH1383" s="405">
        <f t="shared" si="3562"/>
        <v>0</v>
      </c>
      <c r="AI1383" s="405">
        <f t="shared" si="3562"/>
        <v>0</v>
      </c>
      <c r="AJ1383" s="405">
        <f t="shared" si="3562"/>
        <v>0</v>
      </c>
      <c r="AK1383" s="405">
        <f t="shared" si="3562"/>
        <v>0</v>
      </c>
      <c r="AL1383" s="405">
        <f t="shared" si="3562"/>
        <v>0</v>
      </c>
      <c r="AM1383" s="405">
        <f t="shared" si="3562"/>
        <v>0</v>
      </c>
      <c r="AN1383" s="405">
        <f t="shared" si="3562"/>
        <v>0</v>
      </c>
      <c r="AO1383" s="405">
        <f t="shared" si="3562"/>
        <v>0</v>
      </c>
      <c r="AP1383" s="405">
        <f t="shared" si="3562"/>
        <v>0</v>
      </c>
      <c r="AQ1383" s="405">
        <f t="shared" si="3562"/>
        <v>0</v>
      </c>
      <c r="AR1383" s="405">
        <f t="shared" si="3562"/>
        <v>0</v>
      </c>
      <c r="AS1383" s="292"/>
    </row>
    <row r="1384" spans="1:45" ht="15" customHeight="1" outlineLevel="1">
      <c r="A1384" s="519"/>
      <c r="B1384" s="293"/>
      <c r="C1384" s="294"/>
      <c r="D1384" s="294"/>
      <c r="E1384" s="294"/>
      <c r="F1384" s="294"/>
      <c r="G1384" s="294"/>
      <c r="H1384" s="294"/>
      <c r="I1384" s="294"/>
      <c r="J1384" s="746"/>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customHeight="1" outlineLevel="1">
      <c r="A1386" s="519"/>
      <c r="B1386" s="289" t="s">
        <v>731</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63">AF1385</f>
        <v>0</v>
      </c>
      <c r="AG1386" s="405">
        <f t="shared" si="3563"/>
        <v>0</v>
      </c>
      <c r="AH1386" s="405">
        <f t="shared" si="3563"/>
        <v>0</v>
      </c>
      <c r="AI1386" s="405">
        <f t="shared" si="3563"/>
        <v>0</v>
      </c>
      <c r="AJ1386" s="405">
        <f t="shared" si="3563"/>
        <v>0</v>
      </c>
      <c r="AK1386" s="405">
        <f t="shared" si="3563"/>
        <v>0</v>
      </c>
      <c r="AL1386" s="405">
        <f t="shared" si="3563"/>
        <v>0</v>
      </c>
      <c r="AM1386" s="405">
        <f t="shared" si="3563"/>
        <v>0</v>
      </c>
      <c r="AN1386" s="405">
        <f t="shared" si="3563"/>
        <v>0</v>
      </c>
      <c r="AO1386" s="405">
        <f t="shared" si="3563"/>
        <v>0</v>
      </c>
      <c r="AP1386" s="405">
        <f t="shared" si="3563"/>
        <v>0</v>
      </c>
      <c r="AQ1386" s="405">
        <f t="shared" si="3563"/>
        <v>0</v>
      </c>
      <c r="AR1386" s="405">
        <f t="shared" si="3563"/>
        <v>0</v>
      </c>
      <c r="AS1386" s="292"/>
    </row>
    <row r="1387" spans="1:45" ht="15"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customHeight="1" outlineLevel="1">
      <c r="A1389" s="519"/>
      <c r="B1389" s="289" t="s">
        <v>731</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64">AF1388</f>
        <v>0</v>
      </c>
      <c r="AG1389" s="405">
        <f t="shared" si="3564"/>
        <v>0</v>
      </c>
      <c r="AH1389" s="405">
        <f t="shared" si="3564"/>
        <v>0</v>
      </c>
      <c r="AI1389" s="405">
        <f t="shared" si="3564"/>
        <v>0</v>
      </c>
      <c r="AJ1389" s="405">
        <f t="shared" si="3564"/>
        <v>0</v>
      </c>
      <c r="AK1389" s="405">
        <f t="shared" si="3564"/>
        <v>0</v>
      </c>
      <c r="AL1389" s="405">
        <f t="shared" si="3564"/>
        <v>0</v>
      </c>
      <c r="AM1389" s="405">
        <f t="shared" si="3564"/>
        <v>0</v>
      </c>
      <c r="AN1389" s="405">
        <f t="shared" si="3564"/>
        <v>0</v>
      </c>
      <c r="AO1389" s="405">
        <f t="shared" si="3564"/>
        <v>0</v>
      </c>
      <c r="AP1389" s="405">
        <f t="shared" si="3564"/>
        <v>0</v>
      </c>
      <c r="AQ1389" s="405">
        <f t="shared" si="3564"/>
        <v>0</v>
      </c>
      <c r="AR1389" s="405">
        <f t="shared" si="3564"/>
        <v>0</v>
      </c>
      <c r="AS1389" s="292"/>
    </row>
    <row r="1390" spans="1:45" ht="15"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customHeight="1" outlineLevel="1">
      <c r="A1391" s="519">
        <v>4</v>
      </c>
      <c r="B1391" s="507" t="s">
        <v>657</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customHeight="1" outlineLevel="1">
      <c r="A1392" s="519"/>
      <c r="B1392" s="289" t="s">
        <v>731</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65">AF1391</f>
        <v>0</v>
      </c>
      <c r="AG1392" s="405">
        <f t="shared" si="3565"/>
        <v>0</v>
      </c>
      <c r="AH1392" s="405">
        <f t="shared" si="3565"/>
        <v>0</v>
      </c>
      <c r="AI1392" s="405">
        <f t="shared" si="3565"/>
        <v>0</v>
      </c>
      <c r="AJ1392" s="405">
        <f t="shared" si="3565"/>
        <v>0</v>
      </c>
      <c r="AK1392" s="405">
        <f t="shared" si="3565"/>
        <v>0</v>
      </c>
      <c r="AL1392" s="405">
        <f t="shared" si="3565"/>
        <v>0</v>
      </c>
      <c r="AM1392" s="405">
        <f t="shared" si="3565"/>
        <v>0</v>
      </c>
      <c r="AN1392" s="405">
        <f t="shared" si="3565"/>
        <v>0</v>
      </c>
      <c r="AO1392" s="405">
        <f t="shared" si="3565"/>
        <v>0</v>
      </c>
      <c r="AP1392" s="405">
        <f t="shared" si="3565"/>
        <v>0</v>
      </c>
      <c r="AQ1392" s="405">
        <f t="shared" si="3565"/>
        <v>0</v>
      </c>
      <c r="AR1392" s="405">
        <f t="shared" si="3565"/>
        <v>0</v>
      </c>
      <c r="AS1392" s="292"/>
    </row>
    <row r="1393" spans="1:45" ht="15"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customHeight="1" outlineLevel="1">
      <c r="A1395" s="519"/>
      <c r="B1395" s="289" t="s">
        <v>731</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66">AF1394</f>
        <v>0</v>
      </c>
      <c r="AG1395" s="405">
        <f t="shared" si="3566"/>
        <v>0</v>
      </c>
      <c r="AH1395" s="405">
        <f t="shared" si="3566"/>
        <v>0</v>
      </c>
      <c r="AI1395" s="405">
        <f t="shared" si="3566"/>
        <v>0</v>
      </c>
      <c r="AJ1395" s="405">
        <f t="shared" si="3566"/>
        <v>0</v>
      </c>
      <c r="AK1395" s="405">
        <f t="shared" si="3566"/>
        <v>0</v>
      </c>
      <c r="AL1395" s="405">
        <f t="shared" si="3566"/>
        <v>0</v>
      </c>
      <c r="AM1395" s="405">
        <f t="shared" si="3566"/>
        <v>0</v>
      </c>
      <c r="AN1395" s="405">
        <f t="shared" si="3566"/>
        <v>0</v>
      </c>
      <c r="AO1395" s="405">
        <f t="shared" si="3566"/>
        <v>0</v>
      </c>
      <c r="AP1395" s="405">
        <f t="shared" si="3566"/>
        <v>0</v>
      </c>
      <c r="AQ1395" s="405">
        <f t="shared" si="3566"/>
        <v>0</v>
      </c>
      <c r="AR1395" s="405">
        <f t="shared" si="3566"/>
        <v>0</v>
      </c>
      <c r="AS1395" s="292"/>
    </row>
    <row r="1396" spans="1:45" ht="15"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customHeight="1" outlineLevel="1">
      <c r="A1399" s="519"/>
      <c r="B1399" s="289" t="s">
        <v>731</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67">AF1398</f>
        <v>0</v>
      </c>
      <c r="AG1399" s="405">
        <f t="shared" si="3567"/>
        <v>0</v>
      </c>
      <c r="AH1399" s="405">
        <f t="shared" si="3567"/>
        <v>0</v>
      </c>
      <c r="AI1399" s="405">
        <f t="shared" si="3567"/>
        <v>0</v>
      </c>
      <c r="AJ1399" s="405">
        <f t="shared" si="3567"/>
        <v>0</v>
      </c>
      <c r="AK1399" s="405">
        <f t="shared" si="3567"/>
        <v>0</v>
      </c>
      <c r="AL1399" s="405">
        <f t="shared" si="3567"/>
        <v>0</v>
      </c>
      <c r="AM1399" s="405">
        <f t="shared" si="3567"/>
        <v>0</v>
      </c>
      <c r="AN1399" s="405">
        <f t="shared" si="3567"/>
        <v>0</v>
      </c>
      <c r="AO1399" s="405">
        <f t="shared" si="3567"/>
        <v>0</v>
      </c>
      <c r="AP1399" s="405">
        <f t="shared" si="3567"/>
        <v>0</v>
      </c>
      <c r="AQ1399" s="405">
        <f t="shared" si="3567"/>
        <v>0</v>
      </c>
      <c r="AR1399" s="405">
        <f t="shared" si="3567"/>
        <v>0</v>
      </c>
      <c r="AS1399" s="306"/>
    </row>
    <row r="1400" spans="1:45" ht="15"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customHeight="1" outlineLevel="1">
      <c r="A1402" s="519"/>
      <c r="B1402" s="289" t="s">
        <v>731</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68">AF1401</f>
        <v>0</v>
      </c>
      <c r="AG1402" s="405">
        <f t="shared" si="3568"/>
        <v>0</v>
      </c>
      <c r="AH1402" s="405">
        <f t="shared" si="3568"/>
        <v>0</v>
      </c>
      <c r="AI1402" s="405">
        <f t="shared" si="3568"/>
        <v>0</v>
      </c>
      <c r="AJ1402" s="405">
        <f t="shared" si="3568"/>
        <v>0</v>
      </c>
      <c r="AK1402" s="405">
        <f t="shared" si="3568"/>
        <v>0</v>
      </c>
      <c r="AL1402" s="405">
        <f t="shared" si="3568"/>
        <v>0</v>
      </c>
      <c r="AM1402" s="405">
        <f t="shared" si="3568"/>
        <v>0</v>
      </c>
      <c r="AN1402" s="405">
        <f t="shared" si="3568"/>
        <v>0</v>
      </c>
      <c r="AO1402" s="405">
        <f t="shared" si="3568"/>
        <v>0</v>
      </c>
      <c r="AP1402" s="405">
        <f t="shared" si="3568"/>
        <v>0</v>
      </c>
      <c r="AQ1402" s="405">
        <f t="shared" si="3568"/>
        <v>0</v>
      </c>
      <c r="AR1402" s="405">
        <f t="shared" si="3568"/>
        <v>0</v>
      </c>
      <c r="AS1402" s="306"/>
    </row>
    <row r="1403" spans="1:45" ht="15"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customHeight="1" outlineLevel="1">
      <c r="A1405" s="519"/>
      <c r="B1405" s="289" t="s">
        <v>731</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9">AF1404</f>
        <v>0</v>
      </c>
      <c r="AG1405" s="405">
        <f t="shared" si="3569"/>
        <v>0</v>
      </c>
      <c r="AH1405" s="405">
        <f t="shared" si="3569"/>
        <v>0</v>
      </c>
      <c r="AI1405" s="405">
        <f t="shared" si="3569"/>
        <v>0</v>
      </c>
      <c r="AJ1405" s="405">
        <f t="shared" si="3569"/>
        <v>0</v>
      </c>
      <c r="AK1405" s="405">
        <f t="shared" si="3569"/>
        <v>0</v>
      </c>
      <c r="AL1405" s="405">
        <f t="shared" si="3569"/>
        <v>0</v>
      </c>
      <c r="AM1405" s="405">
        <f t="shared" si="3569"/>
        <v>0</v>
      </c>
      <c r="AN1405" s="405">
        <f t="shared" si="3569"/>
        <v>0</v>
      </c>
      <c r="AO1405" s="405">
        <f t="shared" si="3569"/>
        <v>0</v>
      </c>
      <c r="AP1405" s="405">
        <f t="shared" si="3569"/>
        <v>0</v>
      </c>
      <c r="AQ1405" s="405">
        <f t="shared" si="3569"/>
        <v>0</v>
      </c>
      <c r="AR1405" s="405">
        <f t="shared" si="3569"/>
        <v>0</v>
      </c>
      <c r="AS1405" s="306"/>
    </row>
    <row r="1406" spans="1:45" ht="15"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customHeight="1" outlineLevel="1">
      <c r="A1408" s="519"/>
      <c r="B1408" s="289" t="s">
        <v>731</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70">AF1407</f>
        <v>0</v>
      </c>
      <c r="AG1408" s="405">
        <f t="shared" si="3570"/>
        <v>0</v>
      </c>
      <c r="AH1408" s="405">
        <f t="shared" si="3570"/>
        <v>0</v>
      </c>
      <c r="AI1408" s="405">
        <f t="shared" si="3570"/>
        <v>0</v>
      </c>
      <c r="AJ1408" s="405">
        <f t="shared" si="3570"/>
        <v>0</v>
      </c>
      <c r="AK1408" s="405">
        <f t="shared" si="3570"/>
        <v>0</v>
      </c>
      <c r="AL1408" s="405">
        <f t="shared" si="3570"/>
        <v>0</v>
      </c>
      <c r="AM1408" s="405">
        <f t="shared" si="3570"/>
        <v>0</v>
      </c>
      <c r="AN1408" s="405">
        <f t="shared" si="3570"/>
        <v>0</v>
      </c>
      <c r="AO1408" s="405">
        <f t="shared" si="3570"/>
        <v>0</v>
      </c>
      <c r="AP1408" s="405">
        <f t="shared" si="3570"/>
        <v>0</v>
      </c>
      <c r="AQ1408" s="405">
        <f t="shared" si="3570"/>
        <v>0</v>
      </c>
      <c r="AR1408" s="405">
        <f t="shared" si="3570"/>
        <v>0</v>
      </c>
      <c r="AS1408" s="306"/>
    </row>
    <row r="1409" spans="1:45" ht="15"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customHeight="1" outlineLevel="1">
      <c r="A1411" s="519"/>
      <c r="B1411" s="289" t="s">
        <v>731</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71">AF1410</f>
        <v>0</v>
      </c>
      <c r="AG1411" s="405">
        <f t="shared" si="3571"/>
        <v>0</v>
      </c>
      <c r="AH1411" s="405">
        <f t="shared" si="3571"/>
        <v>0</v>
      </c>
      <c r="AI1411" s="405">
        <f t="shared" si="3571"/>
        <v>0</v>
      </c>
      <c r="AJ1411" s="405">
        <f t="shared" si="3571"/>
        <v>0</v>
      </c>
      <c r="AK1411" s="405">
        <f t="shared" si="3571"/>
        <v>0</v>
      </c>
      <c r="AL1411" s="405">
        <f t="shared" si="3571"/>
        <v>0</v>
      </c>
      <c r="AM1411" s="405">
        <f t="shared" si="3571"/>
        <v>0</v>
      </c>
      <c r="AN1411" s="405">
        <f t="shared" si="3571"/>
        <v>0</v>
      </c>
      <c r="AO1411" s="405">
        <f t="shared" si="3571"/>
        <v>0</v>
      </c>
      <c r="AP1411" s="405">
        <f t="shared" si="3571"/>
        <v>0</v>
      </c>
      <c r="AQ1411" s="405">
        <f t="shared" si="3571"/>
        <v>0</v>
      </c>
      <c r="AR1411" s="405">
        <f t="shared" si="3571"/>
        <v>0</v>
      </c>
      <c r="AS1411" s="306"/>
    </row>
    <row r="1412" spans="1:45" ht="15"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customHeight="1" outlineLevel="1">
      <c r="A1415" s="519"/>
      <c r="B1415" s="289" t="s">
        <v>731</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72">AF1414</f>
        <v>0</v>
      </c>
      <c r="AG1415" s="405">
        <f t="shared" si="3572"/>
        <v>0</v>
      </c>
      <c r="AH1415" s="405">
        <f t="shared" si="3572"/>
        <v>0</v>
      </c>
      <c r="AI1415" s="405">
        <f t="shared" si="3572"/>
        <v>0</v>
      </c>
      <c r="AJ1415" s="405">
        <f t="shared" si="3572"/>
        <v>0</v>
      </c>
      <c r="AK1415" s="405">
        <f t="shared" si="3572"/>
        <v>0</v>
      </c>
      <c r="AL1415" s="405">
        <f t="shared" si="3572"/>
        <v>0</v>
      </c>
      <c r="AM1415" s="405">
        <f t="shared" si="3572"/>
        <v>0</v>
      </c>
      <c r="AN1415" s="405">
        <f t="shared" si="3572"/>
        <v>0</v>
      </c>
      <c r="AO1415" s="405">
        <f t="shared" si="3572"/>
        <v>0</v>
      </c>
      <c r="AP1415" s="405">
        <f t="shared" si="3572"/>
        <v>0</v>
      </c>
      <c r="AQ1415" s="405">
        <f t="shared" si="3572"/>
        <v>0</v>
      </c>
      <c r="AR1415" s="405">
        <f t="shared" si="3572"/>
        <v>0</v>
      </c>
      <c r="AS1415" s="292"/>
    </row>
    <row r="1416" spans="1:45" ht="15"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customHeight="1" outlineLevel="1">
      <c r="A1418" s="519"/>
      <c r="B1418" s="289" t="s">
        <v>731</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73">AF1417</f>
        <v>0</v>
      </c>
      <c r="AG1418" s="405">
        <f t="shared" si="3573"/>
        <v>0</v>
      </c>
      <c r="AH1418" s="405">
        <f t="shared" si="3573"/>
        <v>0</v>
      </c>
      <c r="AI1418" s="405">
        <f t="shared" si="3573"/>
        <v>0</v>
      </c>
      <c r="AJ1418" s="405">
        <f t="shared" si="3573"/>
        <v>0</v>
      </c>
      <c r="AK1418" s="405">
        <f t="shared" si="3573"/>
        <v>0</v>
      </c>
      <c r="AL1418" s="405">
        <f t="shared" si="3573"/>
        <v>0</v>
      </c>
      <c r="AM1418" s="405">
        <f t="shared" si="3573"/>
        <v>0</v>
      </c>
      <c r="AN1418" s="405">
        <f t="shared" si="3573"/>
        <v>0</v>
      </c>
      <c r="AO1418" s="405">
        <f t="shared" si="3573"/>
        <v>0</v>
      </c>
      <c r="AP1418" s="405">
        <f t="shared" si="3573"/>
        <v>0</v>
      </c>
      <c r="AQ1418" s="405">
        <f t="shared" si="3573"/>
        <v>0</v>
      </c>
      <c r="AR1418" s="405">
        <f t="shared" si="3573"/>
        <v>0</v>
      </c>
      <c r="AS1418" s="292"/>
    </row>
    <row r="1419" spans="1:45" ht="15"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customHeight="1" outlineLevel="1">
      <c r="A1421" s="519"/>
      <c r="B1421" s="289" t="s">
        <v>731</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74">AF1420</f>
        <v>0</v>
      </c>
      <c r="AG1421" s="405">
        <f t="shared" si="3574"/>
        <v>0</v>
      </c>
      <c r="AH1421" s="405">
        <f t="shared" si="3574"/>
        <v>0</v>
      </c>
      <c r="AI1421" s="405">
        <f t="shared" si="3574"/>
        <v>0</v>
      </c>
      <c r="AJ1421" s="405">
        <f t="shared" si="3574"/>
        <v>0</v>
      </c>
      <c r="AK1421" s="405">
        <f t="shared" si="3574"/>
        <v>0</v>
      </c>
      <c r="AL1421" s="405">
        <f t="shared" si="3574"/>
        <v>0</v>
      </c>
      <c r="AM1421" s="405">
        <f t="shared" si="3574"/>
        <v>0</v>
      </c>
      <c r="AN1421" s="405">
        <f t="shared" si="3574"/>
        <v>0</v>
      </c>
      <c r="AO1421" s="405">
        <f t="shared" si="3574"/>
        <v>0</v>
      </c>
      <c r="AP1421" s="405">
        <f t="shared" si="3574"/>
        <v>0</v>
      </c>
      <c r="AQ1421" s="405">
        <f t="shared" si="3574"/>
        <v>0</v>
      </c>
      <c r="AR1421" s="405">
        <f t="shared" si="3574"/>
        <v>0</v>
      </c>
      <c r="AS1421" s="301"/>
    </row>
    <row r="1422" spans="1:45" ht="15"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customHeight="1" outlineLevel="1">
      <c r="A1425" s="519"/>
      <c r="B1425" s="289" t="s">
        <v>731</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75">AF1424</f>
        <v>0</v>
      </c>
      <c r="AG1425" s="405">
        <f t="shared" si="3575"/>
        <v>0</v>
      </c>
      <c r="AH1425" s="405">
        <f t="shared" si="3575"/>
        <v>0</v>
      </c>
      <c r="AI1425" s="405">
        <f t="shared" si="3575"/>
        <v>0</v>
      </c>
      <c r="AJ1425" s="405">
        <f t="shared" si="3575"/>
        <v>0</v>
      </c>
      <c r="AK1425" s="405">
        <f t="shared" si="3575"/>
        <v>0</v>
      </c>
      <c r="AL1425" s="405">
        <f t="shared" si="3575"/>
        <v>0</v>
      </c>
      <c r="AM1425" s="405">
        <f t="shared" si="3575"/>
        <v>0</v>
      </c>
      <c r="AN1425" s="405">
        <f t="shared" si="3575"/>
        <v>0</v>
      </c>
      <c r="AO1425" s="405">
        <f t="shared" si="3575"/>
        <v>0</v>
      </c>
      <c r="AP1425" s="405">
        <f t="shared" si="3575"/>
        <v>0</v>
      </c>
      <c r="AQ1425" s="405">
        <f t="shared" si="3575"/>
        <v>0</v>
      </c>
      <c r="AR1425" s="405">
        <f t="shared" si="3575"/>
        <v>0</v>
      </c>
      <c r="AS1425" s="292"/>
    </row>
    <row r="1426" spans="1:46" ht="15"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outlineLevel="1">
      <c r="A1429" s="519"/>
      <c r="B1429" s="289" t="s">
        <v>731</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76">AG1428</f>
        <v>0</v>
      </c>
      <c r="AH1429" s="405">
        <f t="shared" si="3576"/>
        <v>0</v>
      </c>
      <c r="AI1429" s="405">
        <f t="shared" si="3576"/>
        <v>0</v>
      </c>
      <c r="AJ1429" s="405">
        <f>AJ1428</f>
        <v>0</v>
      </c>
      <c r="AK1429" s="405">
        <f t="shared" ref="AK1429:AR1429" si="3577">AK1428</f>
        <v>0</v>
      </c>
      <c r="AL1429" s="405">
        <f t="shared" si="3577"/>
        <v>0</v>
      </c>
      <c r="AM1429" s="405">
        <f t="shared" si="3577"/>
        <v>0</v>
      </c>
      <c r="AN1429" s="405">
        <f t="shared" si="3577"/>
        <v>0</v>
      </c>
      <c r="AO1429" s="405">
        <f t="shared" si="3577"/>
        <v>0</v>
      </c>
      <c r="AP1429" s="405">
        <f t="shared" si="3577"/>
        <v>0</v>
      </c>
      <c r="AQ1429" s="405">
        <f t="shared" si="3577"/>
        <v>0</v>
      </c>
      <c r="AR1429" s="405">
        <f t="shared" si="3577"/>
        <v>0</v>
      </c>
      <c r="AS1429" s="292"/>
    </row>
    <row r="1430" spans="1:46" ht="15"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outlineLevel="1">
      <c r="A1432" s="519"/>
      <c r="B1432" s="289" t="s">
        <v>731</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78">AF1431</f>
        <v>0</v>
      </c>
      <c r="AG1432" s="405">
        <f t="shared" si="3578"/>
        <v>0</v>
      </c>
      <c r="AH1432" s="405">
        <f t="shared" si="3578"/>
        <v>0</v>
      </c>
      <c r="AI1432" s="405">
        <f t="shared" si="3578"/>
        <v>0</v>
      </c>
      <c r="AJ1432" s="405">
        <f t="shared" si="3578"/>
        <v>0</v>
      </c>
      <c r="AK1432" s="405">
        <f t="shared" si="3578"/>
        <v>0</v>
      </c>
      <c r="AL1432" s="405">
        <f t="shared" si="3578"/>
        <v>0</v>
      </c>
      <c r="AM1432" s="405">
        <f t="shared" si="3578"/>
        <v>0</v>
      </c>
      <c r="AN1432" s="405">
        <f t="shared" si="3578"/>
        <v>0</v>
      </c>
      <c r="AO1432" s="405">
        <f t="shared" si="3578"/>
        <v>0</v>
      </c>
      <c r="AP1432" s="405">
        <f t="shared" si="3578"/>
        <v>0</v>
      </c>
      <c r="AQ1432" s="405">
        <f t="shared" si="3578"/>
        <v>0</v>
      </c>
      <c r="AR1432" s="405">
        <f>AR1431</f>
        <v>0</v>
      </c>
      <c r="AS1432" s="292"/>
    </row>
    <row r="1433" spans="1:46" s="278" customFormat="1" ht="15"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outlineLevel="1">
      <c r="A1436" s="519"/>
      <c r="B1436" s="289" t="s">
        <v>731</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9">AF1435</f>
        <v>0</v>
      </c>
      <c r="AG1436" s="405">
        <f t="shared" si="3579"/>
        <v>0</v>
      </c>
      <c r="AH1436" s="405">
        <f t="shared" si="3579"/>
        <v>0</v>
      </c>
      <c r="AI1436" s="405">
        <f t="shared" si="3579"/>
        <v>0</v>
      </c>
      <c r="AJ1436" s="405">
        <f t="shared" si="3579"/>
        <v>0</v>
      </c>
      <c r="AK1436" s="405">
        <f t="shared" si="3579"/>
        <v>0</v>
      </c>
      <c r="AL1436" s="405">
        <f t="shared" si="3579"/>
        <v>0</v>
      </c>
      <c r="AM1436" s="405">
        <f t="shared" si="3579"/>
        <v>0</v>
      </c>
      <c r="AN1436" s="405">
        <f t="shared" si="3579"/>
        <v>0</v>
      </c>
      <c r="AO1436" s="405">
        <f t="shared" si="3579"/>
        <v>0</v>
      </c>
      <c r="AP1436" s="405">
        <f t="shared" si="3579"/>
        <v>0</v>
      </c>
      <c r="AQ1436" s="405">
        <f t="shared" si="3579"/>
        <v>0</v>
      </c>
      <c r="AR1436" s="405">
        <f t="shared" si="3579"/>
        <v>0</v>
      </c>
      <c r="AS1436" s="301"/>
    </row>
    <row r="1437" spans="1:46" ht="15"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outlineLevel="1">
      <c r="A1439" s="519"/>
      <c r="B1439" s="289" t="s">
        <v>731</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80">AF1438</f>
        <v>0</v>
      </c>
      <c r="AG1439" s="405">
        <f t="shared" si="3580"/>
        <v>0</v>
      </c>
      <c r="AH1439" s="405">
        <f t="shared" si="3580"/>
        <v>0</v>
      </c>
      <c r="AI1439" s="405">
        <f t="shared" si="3580"/>
        <v>0</v>
      </c>
      <c r="AJ1439" s="405">
        <f t="shared" si="3580"/>
        <v>0</v>
      </c>
      <c r="AK1439" s="405">
        <f t="shared" si="3580"/>
        <v>0</v>
      </c>
      <c r="AL1439" s="405">
        <f t="shared" si="3580"/>
        <v>0</v>
      </c>
      <c r="AM1439" s="405">
        <f t="shared" si="3580"/>
        <v>0</v>
      </c>
      <c r="AN1439" s="405">
        <f t="shared" si="3580"/>
        <v>0</v>
      </c>
      <c r="AO1439" s="405">
        <f t="shared" si="3580"/>
        <v>0</v>
      </c>
      <c r="AP1439" s="405">
        <f t="shared" si="3580"/>
        <v>0</v>
      </c>
      <c r="AQ1439" s="405">
        <f t="shared" si="3580"/>
        <v>0</v>
      </c>
      <c r="AR1439" s="405">
        <f t="shared" si="3580"/>
        <v>0</v>
      </c>
      <c r="AS1439" s="301"/>
    </row>
    <row r="1440" spans="1:46" ht="15"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outlineLevel="1">
      <c r="A1442" s="519"/>
      <c r="B1442" s="289" t="s">
        <v>731</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81">AF1441</f>
        <v>0</v>
      </c>
      <c r="AG1442" s="405">
        <f t="shared" si="3581"/>
        <v>0</v>
      </c>
      <c r="AH1442" s="405">
        <f t="shared" si="3581"/>
        <v>0</v>
      </c>
      <c r="AI1442" s="405">
        <f t="shared" si="3581"/>
        <v>0</v>
      </c>
      <c r="AJ1442" s="405">
        <f t="shared" si="3581"/>
        <v>0</v>
      </c>
      <c r="AK1442" s="405">
        <f t="shared" si="3581"/>
        <v>0</v>
      </c>
      <c r="AL1442" s="405">
        <f t="shared" si="3581"/>
        <v>0</v>
      </c>
      <c r="AM1442" s="405">
        <f t="shared" si="3581"/>
        <v>0</v>
      </c>
      <c r="AN1442" s="405">
        <f t="shared" si="3581"/>
        <v>0</v>
      </c>
      <c r="AO1442" s="405">
        <f t="shared" si="3581"/>
        <v>0</v>
      </c>
      <c r="AP1442" s="405">
        <f t="shared" si="3581"/>
        <v>0</v>
      </c>
      <c r="AQ1442" s="405">
        <f t="shared" si="3581"/>
        <v>0</v>
      </c>
      <c r="AR1442" s="405">
        <f t="shared" si="3581"/>
        <v>0</v>
      </c>
      <c r="AS1442" s="292"/>
    </row>
    <row r="1443" spans="1:45" ht="15"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outlineLevel="1">
      <c r="A1445" s="519"/>
      <c r="B1445" s="289" t="s">
        <v>731</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82">AE1444</f>
        <v>0</v>
      </c>
      <c r="AF1445" s="405">
        <f t="shared" si="3582"/>
        <v>0</v>
      </c>
      <c r="AG1445" s="405">
        <f t="shared" si="3582"/>
        <v>0</v>
      </c>
      <c r="AH1445" s="405">
        <f t="shared" si="3582"/>
        <v>0</v>
      </c>
      <c r="AI1445" s="405">
        <f t="shared" si="3582"/>
        <v>0</v>
      </c>
      <c r="AJ1445" s="405">
        <f t="shared" si="3582"/>
        <v>0</v>
      </c>
      <c r="AK1445" s="405">
        <f t="shared" si="3582"/>
        <v>0</v>
      </c>
      <c r="AL1445" s="405">
        <f t="shared" si="3582"/>
        <v>0</v>
      </c>
      <c r="AM1445" s="405">
        <f t="shared" si="3582"/>
        <v>0</v>
      </c>
      <c r="AN1445" s="405">
        <f t="shared" si="3582"/>
        <v>0</v>
      </c>
      <c r="AO1445" s="405">
        <f t="shared" si="3582"/>
        <v>0</v>
      </c>
      <c r="AP1445" s="405">
        <f t="shared" si="3582"/>
        <v>0</v>
      </c>
      <c r="AQ1445" s="405">
        <f t="shared" si="3582"/>
        <v>0</v>
      </c>
      <c r="AR1445" s="405">
        <f t="shared" si="3582"/>
        <v>0</v>
      </c>
      <c r="AS1445" s="301"/>
    </row>
    <row r="1446" spans="1:45" ht="15.6"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customHeight="1" outlineLevel="1">
      <c r="A1450" s="519"/>
      <c r="B1450" s="289" t="s">
        <v>731</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83">AF1449</f>
        <v>0</v>
      </c>
      <c r="AG1450" s="405">
        <f t="shared" si="3583"/>
        <v>0</v>
      </c>
      <c r="AH1450" s="405">
        <f t="shared" si="3583"/>
        <v>0</v>
      </c>
      <c r="AI1450" s="405">
        <f t="shared" si="3583"/>
        <v>0</v>
      </c>
      <c r="AJ1450" s="405">
        <f t="shared" si="3583"/>
        <v>0</v>
      </c>
      <c r="AK1450" s="405">
        <f t="shared" si="3583"/>
        <v>0</v>
      </c>
      <c r="AL1450" s="405">
        <f t="shared" si="3583"/>
        <v>0</v>
      </c>
      <c r="AM1450" s="405">
        <f t="shared" si="3583"/>
        <v>0</v>
      </c>
      <c r="AN1450" s="405">
        <f t="shared" si="3583"/>
        <v>0</v>
      </c>
      <c r="AO1450" s="405">
        <f t="shared" si="3583"/>
        <v>0</v>
      </c>
      <c r="AP1450" s="405">
        <f t="shared" si="3583"/>
        <v>0</v>
      </c>
      <c r="AQ1450" s="405">
        <f t="shared" si="3583"/>
        <v>0</v>
      </c>
      <c r="AR1450" s="405">
        <f t="shared" si="3583"/>
        <v>0</v>
      </c>
      <c r="AS1450" s="301"/>
    </row>
    <row r="1451" spans="1:45" ht="15"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customHeight="1" outlineLevel="1">
      <c r="A1453" s="519"/>
      <c r="B1453" s="289" t="s">
        <v>731</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84">AF1452</f>
        <v>0</v>
      </c>
      <c r="AG1453" s="405">
        <f t="shared" si="3584"/>
        <v>0</v>
      </c>
      <c r="AH1453" s="405">
        <f t="shared" si="3584"/>
        <v>0</v>
      </c>
      <c r="AI1453" s="405">
        <f t="shared" si="3584"/>
        <v>0</v>
      </c>
      <c r="AJ1453" s="405">
        <f t="shared" si="3584"/>
        <v>0</v>
      </c>
      <c r="AK1453" s="405">
        <f t="shared" si="3584"/>
        <v>0</v>
      </c>
      <c r="AL1453" s="405">
        <f t="shared" si="3584"/>
        <v>0</v>
      </c>
      <c r="AM1453" s="405">
        <f t="shared" si="3584"/>
        <v>0</v>
      </c>
      <c r="AN1453" s="405">
        <f t="shared" si="3584"/>
        <v>0</v>
      </c>
      <c r="AO1453" s="405">
        <f t="shared" si="3584"/>
        <v>0</v>
      </c>
      <c r="AP1453" s="405">
        <f t="shared" si="3584"/>
        <v>0</v>
      </c>
      <c r="AQ1453" s="405">
        <f t="shared" si="3584"/>
        <v>0</v>
      </c>
      <c r="AR1453" s="405">
        <f t="shared" si="3584"/>
        <v>0</v>
      </c>
      <c r="AS1453" s="301"/>
    </row>
    <row r="1454" spans="1:45" ht="15"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customHeight="1" outlineLevel="1">
      <c r="A1456" s="519"/>
      <c r="B1456" s="289" t="s">
        <v>731</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85">AF1455</f>
        <v>0</v>
      </c>
      <c r="AG1456" s="405">
        <f t="shared" si="3585"/>
        <v>0</v>
      </c>
      <c r="AH1456" s="405">
        <f t="shared" si="3585"/>
        <v>0</v>
      </c>
      <c r="AI1456" s="405">
        <f t="shared" si="3585"/>
        <v>0</v>
      </c>
      <c r="AJ1456" s="405">
        <f t="shared" si="3585"/>
        <v>0</v>
      </c>
      <c r="AK1456" s="405">
        <f t="shared" si="3585"/>
        <v>0</v>
      </c>
      <c r="AL1456" s="405">
        <f t="shared" si="3585"/>
        <v>0</v>
      </c>
      <c r="AM1456" s="405">
        <f t="shared" si="3585"/>
        <v>0</v>
      </c>
      <c r="AN1456" s="405">
        <f t="shared" si="3585"/>
        <v>0</v>
      </c>
      <c r="AO1456" s="405">
        <f t="shared" si="3585"/>
        <v>0</v>
      </c>
      <c r="AP1456" s="405">
        <f t="shared" si="3585"/>
        <v>0</v>
      </c>
      <c r="AQ1456" s="405">
        <f t="shared" si="3585"/>
        <v>0</v>
      </c>
      <c r="AR1456" s="405">
        <f t="shared" si="3585"/>
        <v>0</v>
      </c>
      <c r="AS1456" s="301"/>
    </row>
    <row r="1457" spans="1:45" ht="15"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customHeight="1" outlineLevel="1">
      <c r="A1459" s="519"/>
      <c r="B1459" s="289" t="s">
        <v>731</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86">AF1458</f>
        <v>0</v>
      </c>
      <c r="AG1459" s="405">
        <f t="shared" si="3586"/>
        <v>0</v>
      </c>
      <c r="AH1459" s="405">
        <f t="shared" si="3586"/>
        <v>0</v>
      </c>
      <c r="AI1459" s="405">
        <f t="shared" si="3586"/>
        <v>0</v>
      </c>
      <c r="AJ1459" s="405">
        <f t="shared" si="3586"/>
        <v>0</v>
      </c>
      <c r="AK1459" s="405">
        <f t="shared" si="3586"/>
        <v>0</v>
      </c>
      <c r="AL1459" s="405">
        <f t="shared" si="3586"/>
        <v>0</v>
      </c>
      <c r="AM1459" s="405">
        <f t="shared" si="3586"/>
        <v>0</v>
      </c>
      <c r="AN1459" s="405">
        <f t="shared" si="3586"/>
        <v>0</v>
      </c>
      <c r="AO1459" s="405">
        <f t="shared" si="3586"/>
        <v>0</v>
      </c>
      <c r="AP1459" s="405">
        <f t="shared" si="3586"/>
        <v>0</v>
      </c>
      <c r="AQ1459" s="405">
        <f t="shared" si="3586"/>
        <v>0</v>
      </c>
      <c r="AR1459" s="405">
        <f t="shared" si="3586"/>
        <v>0</v>
      </c>
      <c r="AS1459" s="301"/>
    </row>
    <row r="1460" spans="1:45" ht="15"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customHeight="1" outlineLevel="1">
      <c r="A1463" s="519"/>
      <c r="B1463" s="289" t="s">
        <v>731</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87">AF1462</f>
        <v>0</v>
      </c>
      <c r="AG1463" s="405">
        <f t="shared" si="3587"/>
        <v>0</v>
      </c>
      <c r="AH1463" s="405">
        <f t="shared" si="3587"/>
        <v>0</v>
      </c>
      <c r="AI1463" s="405">
        <f t="shared" si="3587"/>
        <v>0</v>
      </c>
      <c r="AJ1463" s="405">
        <f t="shared" si="3587"/>
        <v>0</v>
      </c>
      <c r="AK1463" s="405">
        <f t="shared" si="3587"/>
        <v>0</v>
      </c>
      <c r="AL1463" s="405">
        <f t="shared" si="3587"/>
        <v>0</v>
      </c>
      <c r="AM1463" s="405">
        <f t="shared" si="3587"/>
        <v>0</v>
      </c>
      <c r="AN1463" s="405">
        <f t="shared" si="3587"/>
        <v>0</v>
      </c>
      <c r="AO1463" s="405">
        <f t="shared" si="3587"/>
        <v>0</v>
      </c>
      <c r="AP1463" s="405">
        <f t="shared" si="3587"/>
        <v>0</v>
      </c>
      <c r="AQ1463" s="405">
        <f t="shared" si="3587"/>
        <v>0</v>
      </c>
      <c r="AR1463" s="405">
        <f t="shared" si="3587"/>
        <v>0</v>
      </c>
      <c r="AS1463" s="301"/>
    </row>
    <row r="1464" spans="1:45" ht="15"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customHeight="1" outlineLevel="1">
      <c r="A1465" s="519">
        <v>26</v>
      </c>
      <c r="B1465" s="422" t="s">
        <v>118</v>
      </c>
      <c r="C1465" s="286" t="s">
        <v>25</v>
      </c>
      <c r="D1465" s="290">
        <v>147699.79204387896</v>
      </c>
      <c r="E1465" s="290">
        <f>+'7.  Persistence Report'!BC96</f>
        <v>147699.79204387896</v>
      </c>
      <c r="F1465" s="290">
        <f>+'7.  Persistence Report'!BD96</f>
        <v>147699.79204387896</v>
      </c>
      <c r="G1465" s="290">
        <f>+'7.  Persistence Report'!BE96</f>
        <v>147699.79204387896</v>
      </c>
      <c r="H1465" s="290">
        <f>+'7.  Persistence Report'!BF96</f>
        <v>147699.79204387896</v>
      </c>
      <c r="I1465" s="290">
        <f>+'7.  Persistence Report'!BG96</f>
        <v>122671.52318483245</v>
      </c>
      <c r="J1465" s="290">
        <f>+'7.  Persistence Report'!BH96</f>
        <v>122671.52318483245</v>
      </c>
      <c r="K1465" s="290">
        <f>+'7.  Persistence Report'!BI96</f>
        <v>122671.52318483245</v>
      </c>
      <c r="L1465" s="290">
        <f>+'7.  Persistence Report'!BJ96</f>
        <v>122340.70564422528</v>
      </c>
      <c r="M1465" s="290">
        <f>+'7.  Persistence Report'!BK96</f>
        <v>122340.70564422528</v>
      </c>
      <c r="N1465" s="290">
        <f>+'7.  Persistence Report'!BL96</f>
        <v>103339.91925147276</v>
      </c>
      <c r="O1465" s="290">
        <f>+'7.  Persistence Report'!BM96</f>
        <v>89609.799834371646</v>
      </c>
      <c r="P1465" s="290">
        <f>+'7.  Persistence Report'!BN96</f>
        <v>8732.0082437748206</v>
      </c>
      <c r="Q1465" s="290">
        <v>12</v>
      </c>
      <c r="R1465" s="290">
        <v>21.75749562402364</v>
      </c>
      <c r="S1465" s="290">
        <f>+'7.  Persistence Report'!X96</f>
        <v>21.75749562402364</v>
      </c>
      <c r="T1465" s="290">
        <f>+'7.  Persistence Report'!Y96</f>
        <v>21.75749562402364</v>
      </c>
      <c r="U1465" s="290">
        <f>+'7.  Persistence Report'!Z96</f>
        <v>21.75749562402364</v>
      </c>
      <c r="V1465" s="290">
        <f>+'7.  Persistence Report'!AA96</f>
        <v>21.75749562402364</v>
      </c>
      <c r="W1465" s="290">
        <f>+'7.  Persistence Report'!AB96</f>
        <v>17.544139328577792</v>
      </c>
      <c r="X1465" s="290">
        <f>+'7.  Persistence Report'!AC96</f>
        <v>17.544139328577792</v>
      </c>
      <c r="Y1465" s="290">
        <f>+'7.  Persistence Report'!AD96</f>
        <v>17.544139328577792</v>
      </c>
      <c r="Z1465" s="290">
        <f>+'7.  Persistence Report'!AE96</f>
        <v>17.544139328577792</v>
      </c>
      <c r="AA1465" s="290">
        <f>+'7.  Persistence Report'!AF96</f>
        <v>17.544139328577792</v>
      </c>
      <c r="AB1465" s="290">
        <f>+'7.  Persistence Report'!AG96</f>
        <v>13.814282935888025</v>
      </c>
      <c r="AC1465" s="290">
        <f>+'7.  Persistence Report'!AH96</f>
        <v>7.9086769807958941</v>
      </c>
      <c r="AD1465" s="290">
        <f>+'7.  Persistence Report'!AI96</f>
        <v>1.105142634871042</v>
      </c>
      <c r="AE1465" s="420"/>
      <c r="AF1465" s="409"/>
      <c r="AG1465" s="409">
        <v>1</v>
      </c>
      <c r="AH1465" s="409"/>
      <c r="AI1465" s="409"/>
      <c r="AJ1465" s="409"/>
      <c r="AK1465" s="409"/>
      <c r="AL1465" s="409"/>
      <c r="AM1465" s="409"/>
      <c r="AN1465" s="409"/>
      <c r="AO1465" s="409"/>
      <c r="AP1465" s="409"/>
      <c r="AQ1465" s="409"/>
      <c r="AR1465" s="409"/>
      <c r="AS1465" s="291">
        <f>SUM(AE1465:AR1465)</f>
        <v>1</v>
      </c>
    </row>
    <row r="1466" spans="1:45" ht="15" customHeight="1" outlineLevel="1">
      <c r="A1466" s="519"/>
      <c r="B1466" s="289" t="s">
        <v>731</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88">AF1465</f>
        <v>0</v>
      </c>
      <c r="AG1466" s="405">
        <f t="shared" si="3588"/>
        <v>1</v>
      </c>
      <c r="AH1466" s="405">
        <f t="shared" si="3588"/>
        <v>0</v>
      </c>
      <c r="AI1466" s="405">
        <f t="shared" si="3588"/>
        <v>0</v>
      </c>
      <c r="AJ1466" s="405">
        <f t="shared" si="3588"/>
        <v>0</v>
      </c>
      <c r="AK1466" s="405">
        <f t="shared" si="3588"/>
        <v>0</v>
      </c>
      <c r="AL1466" s="405">
        <f t="shared" si="3588"/>
        <v>0</v>
      </c>
      <c r="AM1466" s="405">
        <f t="shared" si="3588"/>
        <v>0</v>
      </c>
      <c r="AN1466" s="405">
        <f t="shared" si="3588"/>
        <v>0</v>
      </c>
      <c r="AO1466" s="405">
        <f t="shared" si="3588"/>
        <v>0</v>
      </c>
      <c r="AP1466" s="405">
        <f t="shared" si="3588"/>
        <v>0</v>
      </c>
      <c r="AQ1466" s="405">
        <f t="shared" si="3588"/>
        <v>0</v>
      </c>
      <c r="AR1466" s="405">
        <f t="shared" si="3588"/>
        <v>0</v>
      </c>
      <c r="AS1466" s="301"/>
    </row>
    <row r="1467" spans="1:45" ht="15"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customHeight="1" outlineLevel="1">
      <c r="A1469" s="519"/>
      <c r="B1469" s="289" t="s">
        <v>731</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9">AF1468</f>
        <v>0</v>
      </c>
      <c r="AG1469" s="405">
        <f t="shared" si="3589"/>
        <v>0</v>
      </c>
      <c r="AH1469" s="405">
        <f t="shared" si="3589"/>
        <v>0</v>
      </c>
      <c r="AI1469" s="405">
        <f t="shared" si="3589"/>
        <v>0</v>
      </c>
      <c r="AJ1469" s="405">
        <f t="shared" si="3589"/>
        <v>0</v>
      </c>
      <c r="AK1469" s="405">
        <f t="shared" si="3589"/>
        <v>0</v>
      </c>
      <c r="AL1469" s="405">
        <f t="shared" si="3589"/>
        <v>0</v>
      </c>
      <c r="AM1469" s="405">
        <f t="shared" si="3589"/>
        <v>0</v>
      </c>
      <c r="AN1469" s="405">
        <f t="shared" si="3589"/>
        <v>0</v>
      </c>
      <c r="AO1469" s="405">
        <f t="shared" si="3589"/>
        <v>0</v>
      </c>
      <c r="AP1469" s="405">
        <f t="shared" si="3589"/>
        <v>0</v>
      </c>
      <c r="AQ1469" s="405">
        <f t="shared" si="3589"/>
        <v>0</v>
      </c>
      <c r="AR1469" s="405">
        <f t="shared" si="3589"/>
        <v>0</v>
      </c>
      <c r="AS1469" s="301"/>
    </row>
    <row r="1470" spans="1:45" ht="15"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customHeight="1" outlineLevel="1">
      <c r="A1472" s="519"/>
      <c r="B1472" s="289" t="s">
        <v>731</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90">AG1471</f>
        <v>0</v>
      </c>
      <c r="AH1472" s="405">
        <f t="shared" si="3590"/>
        <v>0</v>
      </c>
      <c r="AI1472" s="405">
        <f t="shared" si="3590"/>
        <v>0</v>
      </c>
      <c r="AJ1472" s="405">
        <f t="shared" si="3590"/>
        <v>0</v>
      </c>
      <c r="AK1472" s="405">
        <f>AK1471</f>
        <v>0</v>
      </c>
      <c r="AL1472" s="405">
        <f t="shared" ref="AL1472:AR1472" si="3591">AL1471</f>
        <v>0</v>
      </c>
      <c r="AM1472" s="405">
        <f t="shared" si="3591"/>
        <v>0</v>
      </c>
      <c r="AN1472" s="405">
        <f t="shared" si="3591"/>
        <v>0</v>
      </c>
      <c r="AO1472" s="405">
        <f t="shared" si="3591"/>
        <v>0</v>
      </c>
      <c r="AP1472" s="405">
        <f t="shared" si="3591"/>
        <v>0</v>
      </c>
      <c r="AQ1472" s="405">
        <f t="shared" si="3591"/>
        <v>0</v>
      </c>
      <c r="AR1472" s="405">
        <f t="shared" si="3591"/>
        <v>0</v>
      </c>
      <c r="AS1472" s="301"/>
    </row>
    <row r="1473" spans="1:45" ht="15"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customHeight="1" outlineLevel="1">
      <c r="A1475" s="519"/>
      <c r="B1475" s="289" t="s">
        <v>731</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92">AF1474</f>
        <v>0</v>
      </c>
      <c r="AG1475" s="405">
        <f t="shared" si="3592"/>
        <v>0</v>
      </c>
      <c r="AH1475" s="405">
        <f t="shared" si="3592"/>
        <v>0</v>
      </c>
      <c r="AI1475" s="405">
        <f t="shared" si="3592"/>
        <v>0</v>
      </c>
      <c r="AJ1475" s="405">
        <f t="shared" si="3592"/>
        <v>0</v>
      </c>
      <c r="AK1475" s="405">
        <f t="shared" si="3592"/>
        <v>0</v>
      </c>
      <c r="AL1475" s="405">
        <f t="shared" si="3592"/>
        <v>0</v>
      </c>
      <c r="AM1475" s="405">
        <f t="shared" si="3592"/>
        <v>0</v>
      </c>
      <c r="AN1475" s="405">
        <f t="shared" si="3592"/>
        <v>0</v>
      </c>
      <c r="AO1475" s="405">
        <f t="shared" si="3592"/>
        <v>0</v>
      </c>
      <c r="AP1475" s="405">
        <f t="shared" si="3592"/>
        <v>0</v>
      </c>
      <c r="AQ1475" s="405">
        <f t="shared" si="3592"/>
        <v>0</v>
      </c>
      <c r="AR1475" s="405">
        <f t="shared" si="3592"/>
        <v>0</v>
      </c>
      <c r="AS1475" s="301"/>
    </row>
    <row r="1476" spans="1:45" ht="15"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customHeight="1" outlineLevel="1">
      <c r="A1478" s="519"/>
      <c r="B1478" s="289" t="s">
        <v>731</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93">AF1477</f>
        <v>0</v>
      </c>
      <c r="AG1478" s="405">
        <f t="shared" si="3593"/>
        <v>0</v>
      </c>
      <c r="AH1478" s="405">
        <f t="shared" si="3593"/>
        <v>0</v>
      </c>
      <c r="AI1478" s="405">
        <f t="shared" si="3593"/>
        <v>0</v>
      </c>
      <c r="AJ1478" s="405">
        <f t="shared" si="3593"/>
        <v>0</v>
      </c>
      <c r="AK1478" s="405">
        <f t="shared" si="3593"/>
        <v>0</v>
      </c>
      <c r="AL1478" s="405">
        <f t="shared" si="3593"/>
        <v>0</v>
      </c>
      <c r="AM1478" s="405">
        <f t="shared" si="3593"/>
        <v>0</v>
      </c>
      <c r="AN1478" s="405">
        <f t="shared" si="3593"/>
        <v>0</v>
      </c>
      <c r="AO1478" s="405">
        <f t="shared" si="3593"/>
        <v>0</v>
      </c>
      <c r="AP1478" s="405">
        <f t="shared" si="3593"/>
        <v>0</v>
      </c>
      <c r="AQ1478" s="405">
        <f t="shared" si="3593"/>
        <v>0</v>
      </c>
      <c r="AR1478" s="405">
        <f t="shared" si="3593"/>
        <v>0</v>
      </c>
      <c r="AS1478" s="301"/>
    </row>
    <row r="1479" spans="1:45" ht="15"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customHeight="1" outlineLevel="1">
      <c r="A1481" s="519"/>
      <c r="B1481" s="289" t="s">
        <v>731</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94">AF1480</f>
        <v>0</v>
      </c>
      <c r="AG1481" s="405">
        <f t="shared" si="3594"/>
        <v>0</v>
      </c>
      <c r="AH1481" s="405">
        <f t="shared" si="3594"/>
        <v>0</v>
      </c>
      <c r="AI1481" s="405">
        <f t="shared" si="3594"/>
        <v>0</v>
      </c>
      <c r="AJ1481" s="405">
        <f t="shared" si="3594"/>
        <v>0</v>
      </c>
      <c r="AK1481" s="405">
        <f t="shared" si="3594"/>
        <v>0</v>
      </c>
      <c r="AL1481" s="405">
        <f t="shared" si="3594"/>
        <v>0</v>
      </c>
      <c r="AM1481" s="405">
        <f t="shared" si="3594"/>
        <v>0</v>
      </c>
      <c r="AN1481" s="405">
        <f t="shared" si="3594"/>
        <v>0</v>
      </c>
      <c r="AO1481" s="405">
        <f t="shared" si="3594"/>
        <v>0</v>
      </c>
      <c r="AP1481" s="405">
        <f t="shared" si="3594"/>
        <v>0</v>
      </c>
      <c r="AQ1481" s="405">
        <f t="shared" si="3594"/>
        <v>0</v>
      </c>
      <c r="AR1481" s="405">
        <f t="shared" si="3594"/>
        <v>0</v>
      </c>
      <c r="AS1481" s="301"/>
    </row>
    <row r="1482" spans="1:45" ht="15"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customHeight="1" outlineLevel="1">
      <c r="A1484" s="519"/>
      <c r="B1484" s="289" t="s">
        <v>731</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95">AF1483</f>
        <v>0</v>
      </c>
      <c r="AG1484" s="405">
        <f t="shared" si="3595"/>
        <v>0</v>
      </c>
      <c r="AH1484" s="405">
        <f t="shared" si="3595"/>
        <v>0</v>
      </c>
      <c r="AI1484" s="405">
        <f t="shared" si="3595"/>
        <v>0</v>
      </c>
      <c r="AJ1484" s="405">
        <f t="shared" si="3595"/>
        <v>0</v>
      </c>
      <c r="AK1484" s="405">
        <f t="shared" si="3595"/>
        <v>0</v>
      </c>
      <c r="AL1484" s="405">
        <f t="shared" si="3595"/>
        <v>0</v>
      </c>
      <c r="AM1484" s="405">
        <f t="shared" si="3595"/>
        <v>0</v>
      </c>
      <c r="AN1484" s="405">
        <f t="shared" si="3595"/>
        <v>0</v>
      </c>
      <c r="AO1484" s="405">
        <f t="shared" si="3595"/>
        <v>0</v>
      </c>
      <c r="AP1484" s="405">
        <f t="shared" si="3595"/>
        <v>0</v>
      </c>
      <c r="AQ1484" s="405">
        <f t="shared" si="3595"/>
        <v>0</v>
      </c>
      <c r="AR1484" s="405">
        <f t="shared" si="3595"/>
        <v>0</v>
      </c>
      <c r="AS1484" s="301"/>
    </row>
    <row r="1485" spans="1:45" ht="15"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customHeight="1" outlineLevel="1">
      <c r="A1488" s="519"/>
      <c r="B1488" s="289" t="s">
        <v>731</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96">AF1487</f>
        <v>0</v>
      </c>
      <c r="AG1488" s="405">
        <f t="shared" si="3596"/>
        <v>0</v>
      </c>
      <c r="AH1488" s="405">
        <f t="shared" si="3596"/>
        <v>0</v>
      </c>
      <c r="AI1488" s="405">
        <f t="shared" si="3596"/>
        <v>0</v>
      </c>
      <c r="AJ1488" s="405">
        <f t="shared" si="3596"/>
        <v>0</v>
      </c>
      <c r="AK1488" s="405">
        <f t="shared" si="3596"/>
        <v>0</v>
      </c>
      <c r="AL1488" s="405">
        <f t="shared" si="3596"/>
        <v>0</v>
      </c>
      <c r="AM1488" s="405">
        <f t="shared" si="3596"/>
        <v>0</v>
      </c>
      <c r="AN1488" s="405">
        <f t="shared" si="3596"/>
        <v>0</v>
      </c>
      <c r="AO1488" s="405">
        <f t="shared" si="3596"/>
        <v>0</v>
      </c>
      <c r="AP1488" s="405">
        <f t="shared" si="3596"/>
        <v>0</v>
      </c>
      <c r="AQ1488" s="405">
        <f t="shared" si="3596"/>
        <v>0</v>
      </c>
      <c r="AR1488" s="405">
        <f t="shared" si="3596"/>
        <v>0</v>
      </c>
      <c r="AS1488" s="301"/>
    </row>
    <row r="1489" spans="1:45" ht="15"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customHeight="1" outlineLevel="1">
      <c r="A1491" s="519"/>
      <c r="B1491" s="289" t="s">
        <v>731</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97">AF1490</f>
        <v>0</v>
      </c>
      <c r="AG1491" s="405">
        <f t="shared" si="3597"/>
        <v>0</v>
      </c>
      <c r="AH1491" s="405">
        <f t="shared" si="3597"/>
        <v>0</v>
      </c>
      <c r="AI1491" s="405">
        <f t="shared" si="3597"/>
        <v>0</v>
      </c>
      <c r="AJ1491" s="405">
        <f t="shared" si="3597"/>
        <v>0</v>
      </c>
      <c r="AK1491" s="405">
        <f t="shared" si="3597"/>
        <v>0</v>
      </c>
      <c r="AL1491" s="405">
        <f t="shared" si="3597"/>
        <v>0</v>
      </c>
      <c r="AM1491" s="405">
        <f t="shared" si="3597"/>
        <v>0</v>
      </c>
      <c r="AN1491" s="405">
        <f t="shared" si="3597"/>
        <v>0</v>
      </c>
      <c r="AO1491" s="405">
        <f t="shared" si="3597"/>
        <v>0</v>
      </c>
      <c r="AP1491" s="405">
        <f t="shared" si="3597"/>
        <v>0</v>
      </c>
      <c r="AQ1491" s="405">
        <f t="shared" si="3597"/>
        <v>0</v>
      </c>
      <c r="AR1491" s="405">
        <f t="shared" si="3597"/>
        <v>0</v>
      </c>
      <c r="AS1491" s="301"/>
    </row>
    <row r="1492" spans="1:45" ht="15"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customHeight="1" outlineLevel="1">
      <c r="A1494" s="519"/>
      <c r="B1494" s="289" t="s">
        <v>731</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98">AF1493</f>
        <v>0</v>
      </c>
      <c r="AG1494" s="405">
        <f t="shared" si="3598"/>
        <v>0</v>
      </c>
      <c r="AH1494" s="405">
        <f t="shared" si="3598"/>
        <v>0</v>
      </c>
      <c r="AI1494" s="405">
        <f t="shared" si="3598"/>
        <v>0</v>
      </c>
      <c r="AJ1494" s="405">
        <f t="shared" si="3598"/>
        <v>0</v>
      </c>
      <c r="AK1494" s="405">
        <f t="shared" si="3598"/>
        <v>0</v>
      </c>
      <c r="AL1494" s="405">
        <f t="shared" si="3598"/>
        <v>0</v>
      </c>
      <c r="AM1494" s="405">
        <f t="shared" si="3598"/>
        <v>0</v>
      </c>
      <c r="AN1494" s="405">
        <f t="shared" si="3598"/>
        <v>0</v>
      </c>
      <c r="AO1494" s="405">
        <f t="shared" si="3598"/>
        <v>0</v>
      </c>
      <c r="AP1494" s="405">
        <f t="shared" si="3598"/>
        <v>0</v>
      </c>
      <c r="AQ1494" s="405">
        <f t="shared" si="3598"/>
        <v>0</v>
      </c>
      <c r="AR1494" s="405">
        <f t="shared" si="3598"/>
        <v>0</v>
      </c>
      <c r="AS1494" s="301"/>
    </row>
    <row r="1495" spans="1:45" ht="15"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customHeight="1" outlineLevel="1">
      <c r="A1498" s="519"/>
      <c r="B1498" s="289" t="s">
        <v>731</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9">AF1497</f>
        <v>0</v>
      </c>
      <c r="AG1498" s="405">
        <f t="shared" si="3599"/>
        <v>0</v>
      </c>
      <c r="AH1498" s="405">
        <f t="shared" si="3599"/>
        <v>0</v>
      </c>
      <c r="AI1498" s="405">
        <f t="shared" si="3599"/>
        <v>0</v>
      </c>
      <c r="AJ1498" s="405">
        <f t="shared" si="3599"/>
        <v>0</v>
      </c>
      <c r="AK1498" s="405">
        <f t="shared" si="3599"/>
        <v>0</v>
      </c>
      <c r="AL1498" s="405">
        <f t="shared" si="3599"/>
        <v>0</v>
      </c>
      <c r="AM1498" s="405">
        <f t="shared" si="3599"/>
        <v>0</v>
      </c>
      <c r="AN1498" s="405">
        <f t="shared" si="3599"/>
        <v>0</v>
      </c>
      <c r="AO1498" s="405">
        <f t="shared" si="3599"/>
        <v>0</v>
      </c>
      <c r="AP1498" s="405">
        <f t="shared" si="3599"/>
        <v>0</v>
      </c>
      <c r="AQ1498" s="405">
        <f t="shared" si="3599"/>
        <v>0</v>
      </c>
      <c r="AR1498" s="405">
        <f t="shared" si="3599"/>
        <v>0</v>
      </c>
      <c r="AS1498" s="301"/>
    </row>
    <row r="1499" spans="1:45" ht="15"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customHeight="1" outlineLevel="1">
      <c r="A1501" s="519"/>
      <c r="B1501" s="289" t="s">
        <v>731</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600">AF1500</f>
        <v>0</v>
      </c>
      <c r="AG1501" s="405">
        <f t="shared" si="3600"/>
        <v>0</v>
      </c>
      <c r="AH1501" s="405">
        <f t="shared" si="3600"/>
        <v>0</v>
      </c>
      <c r="AI1501" s="405">
        <f t="shared" si="3600"/>
        <v>0</v>
      </c>
      <c r="AJ1501" s="405">
        <f t="shared" si="3600"/>
        <v>0</v>
      </c>
      <c r="AK1501" s="405">
        <f t="shared" si="3600"/>
        <v>0</v>
      </c>
      <c r="AL1501" s="405">
        <f t="shared" si="3600"/>
        <v>0</v>
      </c>
      <c r="AM1501" s="405">
        <f t="shared" si="3600"/>
        <v>0</v>
      </c>
      <c r="AN1501" s="405">
        <f t="shared" si="3600"/>
        <v>0</v>
      </c>
      <c r="AO1501" s="405">
        <f t="shared" si="3600"/>
        <v>0</v>
      </c>
      <c r="AP1501" s="405">
        <f t="shared" si="3600"/>
        <v>0</v>
      </c>
      <c r="AQ1501" s="405">
        <f t="shared" si="3600"/>
        <v>0</v>
      </c>
      <c r="AR1501" s="405">
        <f t="shared" si="3600"/>
        <v>0</v>
      </c>
      <c r="AS1501" s="301"/>
    </row>
    <row r="1502" spans="1:45" ht="15"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customHeight="1" outlineLevel="1">
      <c r="A1504" s="519"/>
      <c r="B1504" s="289" t="s">
        <v>731</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601">AF1503</f>
        <v>0</v>
      </c>
      <c r="AG1504" s="405">
        <f t="shared" si="3601"/>
        <v>0</v>
      </c>
      <c r="AH1504" s="405">
        <f t="shared" si="3601"/>
        <v>0</v>
      </c>
      <c r="AI1504" s="405">
        <f t="shared" si="3601"/>
        <v>0</v>
      </c>
      <c r="AJ1504" s="405">
        <f t="shared" si="3601"/>
        <v>0</v>
      </c>
      <c r="AK1504" s="405">
        <f t="shared" si="3601"/>
        <v>0</v>
      </c>
      <c r="AL1504" s="405">
        <f t="shared" si="3601"/>
        <v>0</v>
      </c>
      <c r="AM1504" s="405">
        <f t="shared" si="3601"/>
        <v>0</v>
      </c>
      <c r="AN1504" s="405">
        <f t="shared" si="3601"/>
        <v>0</v>
      </c>
      <c r="AO1504" s="405">
        <f t="shared" si="3601"/>
        <v>0</v>
      </c>
      <c r="AP1504" s="405">
        <f t="shared" si="3601"/>
        <v>0</v>
      </c>
      <c r="AQ1504" s="405">
        <f t="shared" si="3601"/>
        <v>0</v>
      </c>
      <c r="AR1504" s="405">
        <f t="shared" si="3601"/>
        <v>0</v>
      </c>
      <c r="AS1504" s="301"/>
    </row>
    <row r="1505" spans="1:45" ht="15"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customHeight="1" outlineLevel="1">
      <c r="A1507" s="519"/>
      <c r="B1507" s="289" t="s">
        <v>731</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602">AF1506</f>
        <v>0</v>
      </c>
      <c r="AG1507" s="405">
        <f t="shared" si="3602"/>
        <v>0</v>
      </c>
      <c r="AH1507" s="405">
        <f t="shared" si="3602"/>
        <v>0</v>
      </c>
      <c r="AI1507" s="405">
        <f t="shared" si="3602"/>
        <v>0</v>
      </c>
      <c r="AJ1507" s="405">
        <f t="shared" si="3602"/>
        <v>0</v>
      </c>
      <c r="AK1507" s="405">
        <f t="shared" si="3602"/>
        <v>0</v>
      </c>
      <c r="AL1507" s="405">
        <f t="shared" si="3602"/>
        <v>0</v>
      </c>
      <c r="AM1507" s="405">
        <f t="shared" si="3602"/>
        <v>0</v>
      </c>
      <c r="AN1507" s="405">
        <f t="shared" si="3602"/>
        <v>0</v>
      </c>
      <c r="AO1507" s="405">
        <f t="shared" si="3602"/>
        <v>0</v>
      </c>
      <c r="AP1507" s="405">
        <f t="shared" si="3602"/>
        <v>0</v>
      </c>
      <c r="AQ1507" s="405">
        <f t="shared" si="3602"/>
        <v>0</v>
      </c>
      <c r="AR1507" s="405">
        <f t="shared" si="3602"/>
        <v>0</v>
      </c>
      <c r="AS1507" s="301"/>
    </row>
    <row r="1508" spans="1:45" ht="15"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customHeight="1" outlineLevel="1">
      <c r="A1510" s="519"/>
      <c r="B1510" s="289" t="s">
        <v>731</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603">AF1509</f>
        <v>0</v>
      </c>
      <c r="AG1510" s="405">
        <f t="shared" si="3603"/>
        <v>0</v>
      </c>
      <c r="AH1510" s="405">
        <f t="shared" si="3603"/>
        <v>0</v>
      </c>
      <c r="AI1510" s="405">
        <f t="shared" si="3603"/>
        <v>0</v>
      </c>
      <c r="AJ1510" s="405">
        <f t="shared" si="3603"/>
        <v>0</v>
      </c>
      <c r="AK1510" s="405">
        <f t="shared" si="3603"/>
        <v>0</v>
      </c>
      <c r="AL1510" s="405">
        <f t="shared" si="3603"/>
        <v>0</v>
      </c>
      <c r="AM1510" s="405">
        <f t="shared" si="3603"/>
        <v>0</v>
      </c>
      <c r="AN1510" s="405">
        <f t="shared" si="3603"/>
        <v>0</v>
      </c>
      <c r="AO1510" s="405">
        <f t="shared" si="3603"/>
        <v>0</v>
      </c>
      <c r="AP1510" s="405">
        <f t="shared" si="3603"/>
        <v>0</v>
      </c>
      <c r="AQ1510" s="405">
        <f t="shared" si="3603"/>
        <v>0</v>
      </c>
      <c r="AR1510" s="405">
        <f t="shared" si="3603"/>
        <v>0</v>
      </c>
      <c r="AS1510" s="301"/>
    </row>
    <row r="1511" spans="1:45" ht="15"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customHeight="1" outlineLevel="1">
      <c r="A1513" s="519"/>
      <c r="B1513" s="289" t="s">
        <v>731</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604">AF1512</f>
        <v>0</v>
      </c>
      <c r="AG1513" s="405">
        <f t="shared" si="3604"/>
        <v>0</v>
      </c>
      <c r="AH1513" s="405">
        <f t="shared" si="3604"/>
        <v>0</v>
      </c>
      <c r="AI1513" s="405">
        <f t="shared" si="3604"/>
        <v>0</v>
      </c>
      <c r="AJ1513" s="405">
        <f t="shared" si="3604"/>
        <v>0</v>
      </c>
      <c r="AK1513" s="405">
        <f t="shared" si="3604"/>
        <v>0</v>
      </c>
      <c r="AL1513" s="405">
        <f t="shared" si="3604"/>
        <v>0</v>
      </c>
      <c r="AM1513" s="405">
        <f t="shared" si="3604"/>
        <v>0</v>
      </c>
      <c r="AN1513" s="405">
        <f t="shared" si="3604"/>
        <v>0</v>
      </c>
      <c r="AO1513" s="405">
        <f t="shared" si="3604"/>
        <v>0</v>
      </c>
      <c r="AP1513" s="405">
        <f t="shared" si="3604"/>
        <v>0</v>
      </c>
      <c r="AQ1513" s="405">
        <f t="shared" si="3604"/>
        <v>0</v>
      </c>
      <c r="AR1513" s="405">
        <f t="shared" si="3604"/>
        <v>0</v>
      </c>
      <c r="AS1513" s="301"/>
    </row>
    <row r="1514" spans="1:45" ht="15"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customHeight="1" outlineLevel="1">
      <c r="A1516" s="519"/>
      <c r="B1516" s="289" t="s">
        <v>731</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605">AF1515</f>
        <v>0</v>
      </c>
      <c r="AG1516" s="405">
        <f t="shared" si="3605"/>
        <v>0</v>
      </c>
      <c r="AH1516" s="405">
        <f t="shared" si="3605"/>
        <v>0</v>
      </c>
      <c r="AI1516" s="405">
        <f t="shared" si="3605"/>
        <v>0</v>
      </c>
      <c r="AJ1516" s="405">
        <f t="shared" si="3605"/>
        <v>0</v>
      </c>
      <c r="AK1516" s="405">
        <f t="shared" si="3605"/>
        <v>0</v>
      </c>
      <c r="AL1516" s="405">
        <f t="shared" si="3605"/>
        <v>0</v>
      </c>
      <c r="AM1516" s="405">
        <f t="shared" si="3605"/>
        <v>0</v>
      </c>
      <c r="AN1516" s="405">
        <f t="shared" si="3605"/>
        <v>0</v>
      </c>
      <c r="AO1516" s="405">
        <f t="shared" si="3605"/>
        <v>0</v>
      </c>
      <c r="AP1516" s="405">
        <f t="shared" si="3605"/>
        <v>0</v>
      </c>
      <c r="AQ1516" s="405">
        <f t="shared" si="3605"/>
        <v>0</v>
      </c>
      <c r="AR1516" s="405">
        <f t="shared" si="3605"/>
        <v>0</v>
      </c>
      <c r="AS1516" s="301"/>
    </row>
    <row r="1517" spans="1:45" ht="15"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customHeight="1" outlineLevel="1">
      <c r="A1519" s="519"/>
      <c r="B1519" s="289" t="s">
        <v>731</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606">AF1518</f>
        <v>0</v>
      </c>
      <c r="AG1519" s="405">
        <f t="shared" si="3606"/>
        <v>0</v>
      </c>
      <c r="AH1519" s="405">
        <f t="shared" si="3606"/>
        <v>0</v>
      </c>
      <c r="AI1519" s="405">
        <f t="shared" si="3606"/>
        <v>0</v>
      </c>
      <c r="AJ1519" s="405">
        <f t="shared" si="3606"/>
        <v>0</v>
      </c>
      <c r="AK1519" s="405">
        <f t="shared" si="3606"/>
        <v>0</v>
      </c>
      <c r="AL1519" s="405">
        <f t="shared" si="3606"/>
        <v>0</v>
      </c>
      <c r="AM1519" s="405">
        <f t="shared" si="3606"/>
        <v>0</v>
      </c>
      <c r="AN1519" s="405">
        <f t="shared" si="3606"/>
        <v>0</v>
      </c>
      <c r="AO1519" s="405">
        <f t="shared" si="3606"/>
        <v>0</v>
      </c>
      <c r="AP1519" s="405">
        <f t="shared" si="3606"/>
        <v>0</v>
      </c>
      <c r="AQ1519" s="405">
        <f t="shared" si="3606"/>
        <v>0</v>
      </c>
      <c r="AR1519" s="405">
        <f t="shared" si="3606"/>
        <v>0</v>
      </c>
      <c r="AS1519" s="301"/>
    </row>
    <row r="1520" spans="1:45" ht="15"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customHeight="1" outlineLevel="1">
      <c r="A1522" s="519"/>
      <c r="B1522" s="289" t="s">
        <v>731</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607">AF1521</f>
        <v>0</v>
      </c>
      <c r="AG1522" s="405">
        <f t="shared" si="3607"/>
        <v>0</v>
      </c>
      <c r="AH1522" s="405">
        <f t="shared" si="3607"/>
        <v>0</v>
      </c>
      <c r="AI1522" s="405">
        <f t="shared" si="3607"/>
        <v>0</v>
      </c>
      <c r="AJ1522" s="405">
        <f t="shared" si="3607"/>
        <v>0</v>
      </c>
      <c r="AK1522" s="405">
        <f t="shared" si="3607"/>
        <v>0</v>
      </c>
      <c r="AL1522" s="405">
        <f t="shared" si="3607"/>
        <v>0</v>
      </c>
      <c r="AM1522" s="405">
        <f t="shared" si="3607"/>
        <v>0</v>
      </c>
      <c r="AN1522" s="405">
        <f t="shared" si="3607"/>
        <v>0</v>
      </c>
      <c r="AO1522" s="405">
        <f t="shared" si="3607"/>
        <v>0</v>
      </c>
      <c r="AP1522" s="405">
        <f t="shared" si="3607"/>
        <v>0</v>
      </c>
      <c r="AQ1522" s="405">
        <f t="shared" si="3607"/>
        <v>0</v>
      </c>
      <c r="AR1522" s="405">
        <f t="shared" si="3607"/>
        <v>0</v>
      </c>
      <c r="AS1522" s="301"/>
    </row>
    <row r="1523" spans="1:45" ht="15"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customHeight="1" outlineLevel="1">
      <c r="A1525" s="519"/>
      <c r="B1525" s="289" t="s">
        <v>731</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608">AF1524</f>
        <v>0</v>
      </c>
      <c r="AG1525" s="405">
        <f t="shared" si="3608"/>
        <v>0</v>
      </c>
      <c r="AH1525" s="405">
        <f t="shared" si="3608"/>
        <v>0</v>
      </c>
      <c r="AI1525" s="405">
        <f t="shared" si="3608"/>
        <v>0</v>
      </c>
      <c r="AJ1525" s="405">
        <f t="shared" si="3608"/>
        <v>0</v>
      </c>
      <c r="AK1525" s="405">
        <f t="shared" si="3608"/>
        <v>0</v>
      </c>
      <c r="AL1525" s="405">
        <f t="shared" si="3608"/>
        <v>0</v>
      </c>
      <c r="AM1525" s="405">
        <f t="shared" si="3608"/>
        <v>0</v>
      </c>
      <c r="AN1525" s="405">
        <f t="shared" si="3608"/>
        <v>0</v>
      </c>
      <c r="AO1525" s="405">
        <f t="shared" si="3608"/>
        <v>0</v>
      </c>
      <c r="AP1525" s="405">
        <f t="shared" si="3608"/>
        <v>0</v>
      </c>
      <c r="AQ1525" s="405">
        <f t="shared" si="3608"/>
        <v>0</v>
      </c>
      <c r="AR1525" s="405">
        <f t="shared" si="3608"/>
        <v>0</v>
      </c>
      <c r="AS1525" s="301"/>
    </row>
    <row r="1526" spans="1:45" ht="15"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customHeight="1" outlineLevel="1">
      <c r="A1528" s="519"/>
      <c r="B1528" s="289" t="s">
        <v>731</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9">AF1527</f>
        <v>0</v>
      </c>
      <c r="AG1528" s="405">
        <f t="shared" si="3609"/>
        <v>0</v>
      </c>
      <c r="AH1528" s="405">
        <f t="shared" si="3609"/>
        <v>0</v>
      </c>
      <c r="AI1528" s="405">
        <f t="shared" si="3609"/>
        <v>0</v>
      </c>
      <c r="AJ1528" s="405">
        <f t="shared" si="3609"/>
        <v>0</v>
      </c>
      <c r="AK1528" s="405">
        <f t="shared" si="3609"/>
        <v>0</v>
      </c>
      <c r="AL1528" s="405">
        <f t="shared" si="3609"/>
        <v>0</v>
      </c>
      <c r="AM1528" s="405">
        <f t="shared" si="3609"/>
        <v>0</v>
      </c>
      <c r="AN1528" s="405">
        <f t="shared" si="3609"/>
        <v>0</v>
      </c>
      <c r="AO1528" s="405">
        <f t="shared" si="3609"/>
        <v>0</v>
      </c>
      <c r="AP1528" s="405">
        <f t="shared" si="3609"/>
        <v>0</v>
      </c>
      <c r="AQ1528" s="405">
        <f t="shared" si="3609"/>
        <v>0</v>
      </c>
      <c r="AR1528" s="405">
        <f t="shared" si="3609"/>
        <v>0</v>
      </c>
      <c r="AS1528" s="301"/>
    </row>
    <row r="1529" spans="1:45" ht="15"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customHeight="1" outlineLevel="1">
      <c r="A1531" s="519"/>
      <c r="B1531" s="289" t="s">
        <v>731</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10">AF1530</f>
        <v>0</v>
      </c>
      <c r="AG1531" s="405">
        <f t="shared" si="3610"/>
        <v>0</v>
      </c>
      <c r="AH1531" s="405">
        <f t="shared" si="3610"/>
        <v>0</v>
      </c>
      <c r="AI1531" s="405">
        <f t="shared" si="3610"/>
        <v>0</v>
      </c>
      <c r="AJ1531" s="405">
        <f t="shared" si="3610"/>
        <v>0</v>
      </c>
      <c r="AK1531" s="405">
        <f t="shared" si="3610"/>
        <v>0</v>
      </c>
      <c r="AL1531" s="405">
        <f t="shared" si="3610"/>
        <v>0</v>
      </c>
      <c r="AM1531" s="405">
        <f t="shared" si="3610"/>
        <v>0</v>
      </c>
      <c r="AN1531" s="405">
        <f t="shared" si="3610"/>
        <v>0</v>
      </c>
      <c r="AO1531" s="405">
        <f t="shared" si="3610"/>
        <v>0</v>
      </c>
      <c r="AP1531" s="405">
        <f t="shared" si="3610"/>
        <v>0</v>
      </c>
      <c r="AQ1531" s="405">
        <f t="shared" si="3610"/>
        <v>0</v>
      </c>
      <c r="AR1531" s="405">
        <f t="shared" si="3610"/>
        <v>0</v>
      </c>
      <c r="AS1531" s="301"/>
    </row>
    <row r="1532" spans="1:45" ht="15"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customHeight="1" outlineLevel="1">
      <c r="A1534" s="519"/>
      <c r="B1534" s="289" t="s">
        <v>731</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11">AF1533</f>
        <v>0</v>
      </c>
      <c r="AG1534" s="405">
        <f t="shared" si="3611"/>
        <v>0</v>
      </c>
      <c r="AH1534" s="405">
        <f t="shared" si="3611"/>
        <v>0</v>
      </c>
      <c r="AI1534" s="405">
        <f t="shared" si="3611"/>
        <v>0</v>
      </c>
      <c r="AJ1534" s="405">
        <f t="shared" si="3611"/>
        <v>0</v>
      </c>
      <c r="AK1534" s="405">
        <f t="shared" si="3611"/>
        <v>0</v>
      </c>
      <c r="AL1534" s="405">
        <f t="shared" si="3611"/>
        <v>0</v>
      </c>
      <c r="AM1534" s="405">
        <f t="shared" si="3611"/>
        <v>0</v>
      </c>
      <c r="AN1534" s="405">
        <f t="shared" si="3611"/>
        <v>0</v>
      </c>
      <c r="AO1534" s="405">
        <f t="shared" si="3611"/>
        <v>0</v>
      </c>
      <c r="AP1534" s="405">
        <f t="shared" si="3611"/>
        <v>0</v>
      </c>
      <c r="AQ1534" s="405">
        <f t="shared" si="3611"/>
        <v>0</v>
      </c>
      <c r="AR1534" s="405">
        <f t="shared" si="3611"/>
        <v>0</v>
      </c>
      <c r="AS1534" s="301"/>
    </row>
    <row r="1535" spans="1:45" ht="15"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customHeight="1" outlineLevel="1">
      <c r="A1537" s="519"/>
      <c r="B1537" s="289" t="s">
        <v>731</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12">AF1536</f>
        <v>0</v>
      </c>
      <c r="AG1537" s="405">
        <f t="shared" si="3612"/>
        <v>0</v>
      </c>
      <c r="AH1537" s="405">
        <f t="shared" si="3612"/>
        <v>0</v>
      </c>
      <c r="AI1537" s="405">
        <f t="shared" si="3612"/>
        <v>0</v>
      </c>
      <c r="AJ1537" s="405">
        <f t="shared" si="3612"/>
        <v>0</v>
      </c>
      <c r="AK1537" s="405">
        <f t="shared" si="3612"/>
        <v>0</v>
      </c>
      <c r="AL1537" s="405">
        <f t="shared" si="3612"/>
        <v>0</v>
      </c>
      <c r="AM1537" s="405">
        <f t="shared" si="3612"/>
        <v>0</v>
      </c>
      <c r="AN1537" s="405">
        <f t="shared" si="3612"/>
        <v>0</v>
      </c>
      <c r="AO1537" s="405">
        <f t="shared" si="3612"/>
        <v>0</v>
      </c>
      <c r="AP1537" s="405">
        <f t="shared" si="3612"/>
        <v>0</v>
      </c>
      <c r="AQ1537" s="405">
        <f t="shared" si="3612"/>
        <v>0</v>
      </c>
      <c r="AR1537" s="405">
        <f t="shared" si="3612"/>
        <v>0</v>
      </c>
      <c r="AS1537" s="301"/>
    </row>
    <row r="1538" spans="1:45" ht="15" customHeight="1" outlineLevel="1">
      <c r="A1538" s="519"/>
      <c r="B1538" s="289"/>
      <c r="C1538" s="286"/>
      <c r="D1538" s="757"/>
      <c r="E1538" s="757"/>
      <c r="F1538" s="757"/>
      <c r="G1538" s="757"/>
      <c r="H1538" s="757"/>
      <c r="I1538" s="757"/>
      <c r="J1538" s="757"/>
      <c r="K1538" s="757"/>
      <c r="L1538" s="757"/>
      <c r="M1538" s="757"/>
      <c r="N1538" s="757"/>
      <c r="O1538" s="757"/>
      <c r="P1538" s="757"/>
      <c r="Q1538" s="757"/>
      <c r="R1538" s="757"/>
      <c r="S1538" s="757"/>
      <c r="T1538" s="757"/>
      <c r="U1538" s="757"/>
      <c r="V1538" s="757"/>
      <c r="W1538" s="757"/>
      <c r="X1538" s="757"/>
      <c r="Y1538" s="757"/>
      <c r="Z1538" s="757"/>
      <c r="AA1538" s="757"/>
      <c r="AB1538" s="757"/>
      <c r="AC1538" s="757"/>
      <c r="AD1538" s="757"/>
      <c r="AE1538" s="405"/>
      <c r="AF1538" s="405"/>
      <c r="AG1538" s="405"/>
      <c r="AH1538" s="405"/>
      <c r="AI1538" s="405"/>
      <c r="AJ1538" s="405"/>
      <c r="AK1538" s="405"/>
      <c r="AL1538" s="405"/>
      <c r="AM1538" s="405"/>
      <c r="AN1538" s="405"/>
      <c r="AO1538" s="405"/>
      <c r="AP1538" s="405"/>
      <c r="AQ1538" s="405"/>
      <c r="AR1538" s="405"/>
      <c r="AS1538" s="301"/>
    </row>
    <row r="1539" spans="1:45" ht="15.6" outlineLevel="1">
      <c r="A1539" s="519"/>
      <c r="B1539" s="762" t="s">
        <v>924</v>
      </c>
      <c r="AS1539" s="758"/>
    </row>
    <row r="1540" spans="1:45" ht="15" outlineLevel="1">
      <c r="A1540" s="519">
        <v>50</v>
      </c>
      <c r="B1540" s="289"/>
      <c r="AS1540" s="758"/>
    </row>
    <row r="1541" spans="1:45" ht="15.6" outlineLevel="1">
      <c r="A1541" s="519"/>
      <c r="B1541" s="422" t="s">
        <v>923</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outlineLevel="1">
      <c r="A1542" s="519"/>
      <c r="B1542" s="289" t="s">
        <v>731</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13">AF1541</f>
        <v>0</v>
      </c>
      <c r="AG1542" s="405">
        <f t="shared" si="3613"/>
        <v>0</v>
      </c>
      <c r="AH1542" s="405">
        <f t="shared" si="3613"/>
        <v>0</v>
      </c>
      <c r="AI1542" s="405">
        <f t="shared" si="3613"/>
        <v>0</v>
      </c>
      <c r="AJ1542" s="405">
        <f t="shared" si="3613"/>
        <v>0</v>
      </c>
      <c r="AK1542" s="405">
        <f t="shared" si="3613"/>
        <v>0</v>
      </c>
      <c r="AL1542" s="405">
        <f t="shared" si="3613"/>
        <v>0</v>
      </c>
      <c r="AM1542" s="405">
        <f t="shared" si="3613"/>
        <v>0</v>
      </c>
      <c r="AN1542" s="405">
        <f t="shared" si="3613"/>
        <v>0</v>
      </c>
      <c r="AO1542" s="405">
        <f t="shared" si="3613"/>
        <v>0</v>
      </c>
      <c r="AP1542" s="405">
        <f t="shared" si="3613"/>
        <v>0</v>
      </c>
      <c r="AQ1542" s="405">
        <f t="shared" si="3613"/>
        <v>0</v>
      </c>
      <c r="AR1542" s="405">
        <f t="shared" si="3613"/>
        <v>0</v>
      </c>
      <c r="AS1542" s="301"/>
    </row>
    <row r="1543" spans="1:45" ht="15.75"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 r="B1544" s="322" t="s">
        <v>732</v>
      </c>
      <c r="C1544" s="324"/>
      <c r="D1544" s="324">
        <f>SUM(D1382:D1537)</f>
        <v>147699.79204387896</v>
      </c>
      <c r="E1544" s="324"/>
      <c r="F1544" s="324"/>
      <c r="G1544" s="324"/>
      <c r="H1544" s="324"/>
      <c r="I1544" s="324"/>
      <c r="J1544" s="324"/>
      <c r="K1544" s="324"/>
      <c r="L1544" s="324"/>
      <c r="M1544" s="324"/>
      <c r="N1544" s="324"/>
      <c r="O1544" s="324"/>
      <c r="P1544" s="324"/>
      <c r="Q1544" s="324"/>
      <c r="R1544" s="324">
        <f>SUM(R1382:R1537)</f>
        <v>21.75749562402364</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261.08994748828366</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733</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v>0</v>
      </c>
      <c r="AF1545" s="386">
        <v>0</v>
      </c>
      <c r="AG1545" s="386">
        <v>0</v>
      </c>
      <c r="AH1545" s="386">
        <v>0</v>
      </c>
      <c r="AI1545" s="386">
        <v>0</v>
      </c>
      <c r="AJ1545" s="386">
        <v>0</v>
      </c>
      <c r="AK1545" s="386">
        <v>0</v>
      </c>
      <c r="AL1545" s="386">
        <f>HLOOKUP(AL1379,'2. LRAMVA Threshold'!$B$42:$Q$60,14,FALSE)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734</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23">
        <f>HLOOKUP(AE35,'3.  Distribution Rates'!$C$122:$P$135,14,FALSE)</f>
        <v>0</v>
      </c>
      <c r="AF1547" s="823">
        <f>HLOOKUP(AF35,'3.  Distribution Rates'!$C$122:$P$135,14,FALSE)</f>
        <v>1.9E-2</v>
      </c>
      <c r="AG1547" s="336">
        <f>HLOOKUP(AG35,'3.  Distribution Rates'!$C$122:$P$135,14,FALSE)</f>
        <v>3.5735999999999999</v>
      </c>
      <c r="AH1547" s="336">
        <f>HLOOKUP(AH35,'3.  Distribution Rates'!$C$122:$P$135,14,FALSE)</f>
        <v>3.0121000000000002</v>
      </c>
      <c r="AI1547" s="336">
        <f>HLOOKUP(AI35,'3.  Distribution Rates'!$C$122:$P$135,14,FALSE)</f>
        <v>6.8887</v>
      </c>
      <c r="AJ1547" s="336">
        <f>HLOOKUP(AJ35,'3.  Distribution Rates'!$C$122:$P$135,14,FALSE)</f>
        <v>7.1803999999999997</v>
      </c>
      <c r="AK1547" s="336">
        <f>HLOOKUP(AK35,'3.  Distribution Rates'!$C$122:$P$135,14,FALSE)</f>
        <v>1.2699999999999999E-2</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735</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0</v>
      </c>
      <c r="AG1548" s="372">
        <f>'4.  2011-2014 LRAM'!AO145*AG1547</f>
        <v>0</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0</v>
      </c>
    </row>
    <row r="1549" spans="1:45" ht="15">
      <c r="B1549" s="319" t="s">
        <v>736</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0</v>
      </c>
      <c r="AG1549" s="372">
        <f>'4.  2011-2014 LRAM'!AO284*AG1547</f>
        <v>0</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14">SUM(AE1549:AR1549)</f>
        <v>0</v>
      </c>
    </row>
    <row r="1550" spans="1:45" ht="15">
      <c r="B1550" s="319" t="s">
        <v>737</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0</v>
      </c>
      <c r="AG1550" s="372">
        <f>'4.  2011-2014 LRAM'!AO420*AG1547</f>
        <v>0</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0</v>
      </c>
    </row>
    <row r="1551" spans="1:45" ht="15">
      <c r="B1551" s="319" t="s">
        <v>738</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LRAM'!AM557*AE1547</f>
        <v>0</v>
      </c>
      <c r="AF1551" s="372">
        <f>'4.  2011-2014 LRAM'!AN557*AF1547</f>
        <v>0</v>
      </c>
      <c r="AG1551" s="372">
        <f>'4.  2011-2014 LRAM'!AO557*AG1547</f>
        <v>0</v>
      </c>
      <c r="AH1551" s="372">
        <f>'4.  2011-2014 LRAM'!AP557*AH1547</f>
        <v>0</v>
      </c>
      <c r="AI1551" s="372">
        <f>'4.  2011-2014 LRAM'!AQ557*AI1547</f>
        <v>0</v>
      </c>
      <c r="AJ1551" s="372">
        <f>'4.  2011-2014 LRAM'!AR557*AJ1547</f>
        <v>0</v>
      </c>
      <c r="AK1551" s="372">
        <f>'4.  2011-2014 LRAM'!AS557*AK1547</f>
        <v>0</v>
      </c>
      <c r="AL1551" s="372">
        <f>'4.  2011-2014 LRAM'!AT557*AL1547</f>
        <v>0</v>
      </c>
      <c r="AM1551" s="372">
        <f>'4.  2011-2014 LRAM'!AU557*AM1547</f>
        <v>0</v>
      </c>
      <c r="AN1551" s="372">
        <f>'4.  2011-2014 LRAM'!AV557*AN1547</f>
        <v>0</v>
      </c>
      <c r="AO1551" s="372">
        <f>'4.  2011-2014 LRAM'!AW557*AO1547</f>
        <v>0</v>
      </c>
      <c r="AP1551" s="372">
        <f>'4.  2011-2014 LRAM'!AX557*AP1547</f>
        <v>0</v>
      </c>
      <c r="AQ1551" s="372">
        <f>'4.  2011-2014 LRAM'!AY557*AQ1547</f>
        <v>0</v>
      </c>
      <c r="AR1551" s="372">
        <f>'4.  2011-2014 LRAM'!AZ557*AR1547</f>
        <v>0</v>
      </c>
      <c r="AS1551" s="613">
        <f>SUM(AE1551:AR1551)</f>
        <v>0</v>
      </c>
    </row>
    <row r="1552" spans="1:45" ht="15">
      <c r="B1552" s="319" t="s">
        <v>739</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15">AF214*AF1547</f>
        <v>14197.729289999997</v>
      </c>
      <c r="AG1552" s="372">
        <f t="shared" si="3615"/>
        <v>0</v>
      </c>
      <c r="AH1552" s="372">
        <f t="shared" si="3615"/>
        <v>58151.843568000011</v>
      </c>
      <c r="AI1552" s="372">
        <f t="shared" si="3615"/>
        <v>0</v>
      </c>
      <c r="AJ1552" s="372">
        <f t="shared" si="3615"/>
        <v>17314.816559999996</v>
      </c>
      <c r="AK1552" s="372">
        <f t="shared" si="3615"/>
        <v>0</v>
      </c>
      <c r="AL1552" s="372">
        <f t="shared" si="3615"/>
        <v>0</v>
      </c>
      <c r="AM1552" s="372">
        <f t="shared" si="3615"/>
        <v>0</v>
      </c>
      <c r="AN1552" s="372">
        <f t="shared" si="3615"/>
        <v>0</v>
      </c>
      <c r="AO1552" s="372">
        <f t="shared" si="3615"/>
        <v>0</v>
      </c>
      <c r="AP1552" s="372">
        <f t="shared" si="3615"/>
        <v>0</v>
      </c>
      <c r="AQ1552" s="372">
        <f t="shared" si="3615"/>
        <v>0</v>
      </c>
      <c r="AR1552" s="372">
        <f t="shared" si="3615"/>
        <v>0</v>
      </c>
      <c r="AS1552" s="613">
        <f t="shared" ref="AS1552" si="3616">SUM(AE1552:AR1552)</f>
        <v>89664.389418000006</v>
      </c>
    </row>
    <row r="1553" spans="2:45" ht="15">
      <c r="B1553" s="319" t="s">
        <v>740</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17">AF404*AF1547</f>
        <v>24868.684280000001</v>
      </c>
      <c r="AG1553" s="372">
        <f t="shared" si="3617"/>
        <v>3955.9751999999999</v>
      </c>
      <c r="AH1553" s="372">
        <f t="shared" si="3617"/>
        <v>55694.33142000001</v>
      </c>
      <c r="AI1553" s="372">
        <f t="shared" si="3617"/>
        <v>0</v>
      </c>
      <c r="AJ1553" s="372">
        <f t="shared" si="3617"/>
        <v>2304.9083999999998</v>
      </c>
      <c r="AK1553" s="372">
        <f t="shared" si="3617"/>
        <v>0</v>
      </c>
      <c r="AL1553" s="372">
        <f t="shared" si="3617"/>
        <v>0</v>
      </c>
      <c r="AM1553" s="372">
        <f t="shared" si="3617"/>
        <v>0</v>
      </c>
      <c r="AN1553" s="372">
        <f t="shared" si="3617"/>
        <v>0</v>
      </c>
      <c r="AO1553" s="372">
        <f t="shared" si="3617"/>
        <v>0</v>
      </c>
      <c r="AP1553" s="372">
        <f t="shared" si="3617"/>
        <v>0</v>
      </c>
      <c r="AQ1553" s="372">
        <f t="shared" si="3617"/>
        <v>0</v>
      </c>
      <c r="AR1553" s="372">
        <f t="shared" si="3617"/>
        <v>0</v>
      </c>
      <c r="AS1553" s="613">
        <f t="shared" si="3614"/>
        <v>86823.899300000005</v>
      </c>
    </row>
    <row r="1554" spans="2:45" ht="15">
      <c r="B1554" s="319" t="s">
        <v>741</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18">AF594*AF1547</f>
        <v>95479.456259999992</v>
      </c>
      <c r="AG1554" s="372">
        <f t="shared" si="3618"/>
        <v>9803.0995200000016</v>
      </c>
      <c r="AH1554" s="372">
        <f t="shared" si="3618"/>
        <v>3305.117088</v>
      </c>
      <c r="AI1554" s="372">
        <f t="shared" si="3618"/>
        <v>0</v>
      </c>
      <c r="AJ1554" s="372">
        <f t="shared" si="3618"/>
        <v>11459.056752</v>
      </c>
      <c r="AK1554" s="372">
        <f t="shared" si="3618"/>
        <v>0</v>
      </c>
      <c r="AL1554" s="372">
        <f t="shared" si="3618"/>
        <v>0</v>
      </c>
      <c r="AM1554" s="372">
        <f t="shared" si="3618"/>
        <v>0</v>
      </c>
      <c r="AN1554" s="372">
        <f t="shared" si="3618"/>
        <v>0</v>
      </c>
      <c r="AO1554" s="372">
        <f t="shared" si="3618"/>
        <v>0</v>
      </c>
      <c r="AP1554" s="372">
        <f t="shared" si="3618"/>
        <v>0</v>
      </c>
      <c r="AQ1554" s="372">
        <f t="shared" si="3618"/>
        <v>0</v>
      </c>
      <c r="AR1554" s="372">
        <f t="shared" si="3618"/>
        <v>0</v>
      </c>
      <c r="AS1554" s="613">
        <f t="shared" si="3614"/>
        <v>120046.72962</v>
      </c>
    </row>
    <row r="1555" spans="2:45" ht="15">
      <c r="B1555" s="319" t="s">
        <v>742</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9">AF784*AF1547</f>
        <v>48411.436809263905</v>
      </c>
      <c r="AG1555" s="372">
        <f t="shared" si="3619"/>
        <v>17676.610213061493</v>
      </c>
      <c r="AH1555" s="372">
        <f t="shared" si="3619"/>
        <v>5959.6728926306823</v>
      </c>
      <c r="AI1555" s="372">
        <f t="shared" si="3619"/>
        <v>0</v>
      </c>
      <c r="AJ1555" s="372">
        <f t="shared" si="3619"/>
        <v>4573.6275839999998</v>
      </c>
      <c r="AK1555" s="372">
        <f t="shared" si="3619"/>
        <v>0</v>
      </c>
      <c r="AL1555" s="372">
        <f t="shared" si="3619"/>
        <v>0</v>
      </c>
      <c r="AM1555" s="372">
        <f t="shared" si="3619"/>
        <v>0</v>
      </c>
      <c r="AN1555" s="372">
        <f t="shared" si="3619"/>
        <v>0</v>
      </c>
      <c r="AO1555" s="372">
        <f t="shared" si="3619"/>
        <v>0</v>
      </c>
      <c r="AP1555" s="372">
        <f t="shared" si="3619"/>
        <v>0</v>
      </c>
      <c r="AQ1555" s="372">
        <f t="shared" si="3619"/>
        <v>0</v>
      </c>
      <c r="AR1555" s="372">
        <f t="shared" si="3619"/>
        <v>0</v>
      </c>
      <c r="AS1555" s="613">
        <f>SUM(AE1555:AR1555)</f>
        <v>76621.347498956078</v>
      </c>
    </row>
    <row r="1556" spans="2:45" ht="15">
      <c r="B1556" s="319" t="s">
        <v>743</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20">AF979*AF1547</f>
        <v>7704.2031702076747</v>
      </c>
      <c r="AG1556" s="372">
        <f t="shared" si="3620"/>
        <v>3807.1982484053037</v>
      </c>
      <c r="AH1556" s="372">
        <f t="shared" si="3620"/>
        <v>1307.3680268910052</v>
      </c>
      <c r="AI1556" s="372">
        <f t="shared" si="3620"/>
        <v>0</v>
      </c>
      <c r="AJ1556" s="372">
        <f t="shared" si="3620"/>
        <v>12661.055711999999</v>
      </c>
      <c r="AK1556" s="372">
        <f t="shared" si="3620"/>
        <v>0</v>
      </c>
      <c r="AL1556" s="372">
        <f t="shared" si="3620"/>
        <v>0</v>
      </c>
      <c r="AM1556" s="372">
        <f t="shared" si="3620"/>
        <v>0</v>
      </c>
      <c r="AN1556" s="372">
        <f t="shared" si="3620"/>
        <v>0</v>
      </c>
      <c r="AO1556" s="372">
        <f t="shared" si="3620"/>
        <v>0</v>
      </c>
      <c r="AP1556" s="372">
        <f t="shared" si="3620"/>
        <v>0</v>
      </c>
      <c r="AQ1556" s="372">
        <f t="shared" si="3620"/>
        <v>0</v>
      </c>
      <c r="AR1556" s="372">
        <f t="shared" si="3620"/>
        <v>0</v>
      </c>
      <c r="AS1556" s="613">
        <f t="shared" si="3614"/>
        <v>25479.825157503983</v>
      </c>
    </row>
    <row r="1557" spans="2:45" ht="15">
      <c r="B1557" s="319" t="s">
        <v>748</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104.1691855978619</v>
      </c>
      <c r="AH1557" s="372">
        <f>AH1174*AH1547</f>
        <v>0</v>
      </c>
      <c r="AI1557" s="372">
        <f t="shared" ref="AI1557:AR1557" si="3621">AI1174*AI1548</f>
        <v>0</v>
      </c>
      <c r="AJ1557" s="372">
        <f t="shared" si="3621"/>
        <v>0</v>
      </c>
      <c r="AK1557" s="372">
        <f t="shared" si="3621"/>
        <v>0</v>
      </c>
      <c r="AL1557" s="372">
        <f t="shared" si="3621"/>
        <v>0</v>
      </c>
      <c r="AM1557" s="372">
        <f t="shared" si="3621"/>
        <v>0</v>
      </c>
      <c r="AN1557" s="372">
        <f t="shared" si="3621"/>
        <v>0</v>
      </c>
      <c r="AO1557" s="372">
        <f t="shared" si="3621"/>
        <v>0</v>
      </c>
      <c r="AP1557" s="372">
        <f t="shared" si="3621"/>
        <v>0</v>
      </c>
      <c r="AQ1557" s="372">
        <f t="shared" si="3621"/>
        <v>0</v>
      </c>
      <c r="AR1557" s="372">
        <f t="shared" si="3621"/>
        <v>0</v>
      </c>
      <c r="AS1557" s="613">
        <f t="shared" si="3614"/>
        <v>104.1691855978619</v>
      </c>
    </row>
    <row r="1558" spans="2:45" ht="15">
      <c r="B1558" s="319" t="s">
        <v>749</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22">AF1547*AF1369</f>
        <v>0</v>
      </c>
      <c r="AG1558" s="372">
        <f t="shared" si="3622"/>
        <v>2670.5662272692307</v>
      </c>
      <c r="AH1558" s="372">
        <f t="shared" si="3622"/>
        <v>0</v>
      </c>
      <c r="AI1558" s="372">
        <f t="shared" si="3622"/>
        <v>0</v>
      </c>
      <c r="AJ1558" s="372">
        <f t="shared" si="3622"/>
        <v>20463.278352000001</v>
      </c>
      <c r="AK1558" s="372">
        <f t="shared" si="3622"/>
        <v>0</v>
      </c>
      <c r="AL1558" s="372">
        <f t="shared" si="3622"/>
        <v>0</v>
      </c>
      <c r="AM1558" s="372">
        <f t="shared" si="3622"/>
        <v>0</v>
      </c>
      <c r="AN1558" s="372">
        <f t="shared" si="3622"/>
        <v>0</v>
      </c>
      <c r="AO1558" s="372">
        <f t="shared" si="3622"/>
        <v>0</v>
      </c>
      <c r="AP1558" s="372">
        <f t="shared" si="3622"/>
        <v>0</v>
      </c>
      <c r="AQ1558" s="372">
        <f t="shared" si="3622"/>
        <v>0</v>
      </c>
      <c r="AR1558" s="372">
        <f t="shared" si="3622"/>
        <v>0</v>
      </c>
      <c r="AS1558" s="613">
        <f t="shared" si="3614"/>
        <v>23133.844579269233</v>
      </c>
    </row>
    <row r="1559" spans="2:45" ht="15">
      <c r="B1559" s="319" t="s">
        <v>744</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23">AF1544*AF1547</f>
        <v>0</v>
      </c>
      <c r="AG1559" s="372">
        <f t="shared" si="3623"/>
        <v>933.03103634413048</v>
      </c>
      <c r="AH1559" s="372">
        <f t="shared" si="3623"/>
        <v>0</v>
      </c>
      <c r="AI1559" s="372">
        <f t="shared" si="3623"/>
        <v>0</v>
      </c>
      <c r="AJ1559" s="372">
        <f t="shared" si="3623"/>
        <v>0</v>
      </c>
      <c r="AK1559" s="372">
        <f t="shared" si="3623"/>
        <v>0</v>
      </c>
      <c r="AL1559" s="372">
        <f t="shared" si="3623"/>
        <v>0</v>
      </c>
      <c r="AM1559" s="372">
        <f t="shared" si="3623"/>
        <v>0</v>
      </c>
      <c r="AN1559" s="372">
        <f t="shared" si="3623"/>
        <v>0</v>
      </c>
      <c r="AO1559" s="372">
        <f t="shared" si="3623"/>
        <v>0</v>
      </c>
      <c r="AP1559" s="372">
        <f t="shared" si="3623"/>
        <v>0</v>
      </c>
      <c r="AQ1559" s="372">
        <f t="shared" si="3623"/>
        <v>0</v>
      </c>
      <c r="AR1559" s="372">
        <f t="shared" si="3623"/>
        <v>0</v>
      </c>
      <c r="AS1559" s="613">
        <f>SUM(AE1559:AR1559)</f>
        <v>933.03103634413048</v>
      </c>
    </row>
    <row r="1560" spans="2:45" ht="15.6">
      <c r="B1560" s="344" t="s">
        <v>745</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24">SUM(AF1548:AF1559)</f>
        <v>190661.50980947155</v>
      </c>
      <c r="AG1560" s="341">
        <f t="shared" si="3624"/>
        <v>38950.649630678017</v>
      </c>
      <c r="AH1560" s="341">
        <f t="shared" si="3624"/>
        <v>124418.33299552171</v>
      </c>
      <c r="AI1560" s="341">
        <f t="shared" si="3624"/>
        <v>0</v>
      </c>
      <c r="AJ1560" s="341">
        <f t="shared" si="3624"/>
        <v>68776.743359999993</v>
      </c>
      <c r="AK1560" s="341">
        <f t="shared" si="3624"/>
        <v>0</v>
      </c>
      <c r="AL1560" s="341">
        <f t="shared" si="3624"/>
        <v>0</v>
      </c>
      <c r="AM1560" s="341">
        <f t="shared" si="3624"/>
        <v>0</v>
      </c>
      <c r="AN1560" s="341">
        <f t="shared" si="3624"/>
        <v>0</v>
      </c>
      <c r="AO1560" s="341">
        <f t="shared" si="3624"/>
        <v>0</v>
      </c>
      <c r="AP1560" s="341">
        <f t="shared" si="3624"/>
        <v>0</v>
      </c>
      <c r="AQ1560" s="341">
        <f t="shared" si="3624"/>
        <v>0</v>
      </c>
      <c r="AR1560" s="341">
        <f t="shared" si="3624"/>
        <v>0</v>
      </c>
      <c r="AS1560" s="784">
        <f>SUM(AS1548:AS1559)</f>
        <v>422807.23579567129</v>
      </c>
    </row>
    <row r="1561" spans="2:45" ht="15.6">
      <c r="B1561" s="344" t="s">
        <v>746</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 t="shared" ref="AF1561:AR1561" si="3625">AF1545*AF1547</f>
        <v>0</v>
      </c>
      <c r="AG1561" s="342">
        <f t="shared" si="3625"/>
        <v>0</v>
      </c>
      <c r="AH1561" s="342">
        <f t="shared" si="3625"/>
        <v>0</v>
      </c>
      <c r="AI1561" s="342">
        <f t="shared" si="3625"/>
        <v>0</v>
      </c>
      <c r="AJ1561" s="342">
        <f t="shared" si="3625"/>
        <v>0</v>
      </c>
      <c r="AK1561" s="342">
        <f t="shared" si="3625"/>
        <v>0</v>
      </c>
      <c r="AL1561" s="342">
        <f t="shared" si="3625"/>
        <v>0</v>
      </c>
      <c r="AM1561" s="342">
        <f t="shared" si="3625"/>
        <v>0</v>
      </c>
      <c r="AN1561" s="342">
        <f t="shared" si="3625"/>
        <v>0</v>
      </c>
      <c r="AO1561" s="342">
        <f t="shared" si="3625"/>
        <v>0</v>
      </c>
      <c r="AP1561" s="342">
        <f t="shared" si="3625"/>
        <v>0</v>
      </c>
      <c r="AQ1561" s="342">
        <f t="shared" si="3625"/>
        <v>0</v>
      </c>
      <c r="AR1561" s="342">
        <f t="shared" si="3625"/>
        <v>0</v>
      </c>
      <c r="AS1561" s="785">
        <f>SUM(AE1561:AR1561)</f>
        <v>0</v>
      </c>
    </row>
    <row r="1562" spans="2:45" ht="15.6">
      <c r="B1562" s="344" t="s">
        <v>747</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422807.23579567129</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879</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9">
        <f>SUMPRODUCT($E$1382:$E$1542,AE1382:AE1542)</f>
        <v>0</v>
      </c>
      <c r="AF1564" s="769">
        <f>SUMPRODUCT($E$1382:$E$1542,AF1382:AF1542)</f>
        <v>0</v>
      </c>
      <c r="AG1564" s="769">
        <f>IF(AG1380="kw",SUMPRODUCT($Q$1382:$Q$1542,$S$1382:$S$1542,AG1382:AG1542),SUMPRODUCT($E$1382:$E$1542,AG1382:AG1542))</f>
        <v>261.08994748828366</v>
      </c>
      <c r="AH1564" s="769">
        <f t="shared" ref="AH1564:AR1564" si="3626">IF(AH1380="kw",SUMPRODUCT($Q$1382:$Q$1542,$S$1382:$S$1542,AH1382:AH1542),SUMPRODUCT($E$1382:$E$1542,AH1382:AH1542))</f>
        <v>0</v>
      </c>
      <c r="AI1564" s="769">
        <f t="shared" si="3626"/>
        <v>0</v>
      </c>
      <c r="AJ1564" s="769">
        <f t="shared" si="3626"/>
        <v>0</v>
      </c>
      <c r="AK1564" s="769">
        <f t="shared" si="3626"/>
        <v>0</v>
      </c>
      <c r="AL1564" s="769">
        <f t="shared" si="3626"/>
        <v>0</v>
      </c>
      <c r="AM1564" s="769">
        <f t="shared" si="3626"/>
        <v>0</v>
      </c>
      <c r="AN1564" s="769">
        <f t="shared" si="3626"/>
        <v>0</v>
      </c>
      <c r="AO1564" s="769">
        <f t="shared" si="3626"/>
        <v>0</v>
      </c>
      <c r="AP1564" s="769">
        <f t="shared" si="3626"/>
        <v>0</v>
      </c>
      <c r="AQ1564" s="769">
        <f t="shared" si="3626"/>
        <v>0</v>
      </c>
      <c r="AR1564" s="769">
        <f t="shared" si="3626"/>
        <v>0</v>
      </c>
      <c r="AS1564" s="332"/>
    </row>
    <row r="1565" spans="2:45" ht="15">
      <c r="B1565" s="319" t="s">
        <v>880</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9">
        <f>SUMPRODUCT($F$1382:$F$1542,AE1382:AE1542)</f>
        <v>0</v>
      </c>
      <c r="AF1565" s="769">
        <f>SUMPRODUCT($F$1382:$F$1542,AF1382:AF1542)</f>
        <v>0</v>
      </c>
      <c r="AG1565" s="769">
        <f>IF(AG1380="kw",SUMPRODUCT($Q$1382:$Q$1542,$T$1382:$T$1542,AG1382:AG1542),SUMPRODUCT($F$1382:$F$1542,AG1382:AG1542))</f>
        <v>261.08994748828366</v>
      </c>
      <c r="AH1565" s="769">
        <f t="shared" ref="AH1565:AR1565" si="3627">IF(AH1380="kw",SUMPRODUCT($Q$1382:$Q$1542,$T$1382:$T$1542,AH1382:AH1542),SUMPRODUCT($F$1382:$F$1542,AH1382:AH1542))</f>
        <v>0</v>
      </c>
      <c r="AI1565" s="769">
        <f t="shared" si="3627"/>
        <v>0</v>
      </c>
      <c r="AJ1565" s="769">
        <f t="shared" si="3627"/>
        <v>0</v>
      </c>
      <c r="AK1565" s="769">
        <f t="shared" si="3627"/>
        <v>0</v>
      </c>
      <c r="AL1565" s="769">
        <f t="shared" si="3627"/>
        <v>0</v>
      </c>
      <c r="AM1565" s="769">
        <f t="shared" si="3627"/>
        <v>0</v>
      </c>
      <c r="AN1565" s="769">
        <f t="shared" si="3627"/>
        <v>0</v>
      </c>
      <c r="AO1565" s="769">
        <f t="shared" si="3627"/>
        <v>0</v>
      </c>
      <c r="AP1565" s="769">
        <f t="shared" si="3627"/>
        <v>0</v>
      </c>
      <c r="AQ1565" s="769">
        <f t="shared" si="3627"/>
        <v>0</v>
      </c>
      <c r="AR1565" s="769">
        <f t="shared" si="3627"/>
        <v>0</v>
      </c>
      <c r="AS1565" s="332"/>
    </row>
    <row r="1566" spans="2:45" ht="15">
      <c r="B1566" s="319" t="s">
        <v>881</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9">
        <f>SUMPRODUCT($G$1382:$G$1542,AE1382:AE1542)</f>
        <v>0</v>
      </c>
      <c r="AF1566" s="769">
        <f>SUMPRODUCT($G$1382:$G$1542,AF1382:AF1542)</f>
        <v>0</v>
      </c>
      <c r="AG1566" s="769">
        <f>IF(AG1380="kw",SUMPRODUCT($Q$1382:$Q$1542,$U$1382:$U$1542,AG1382:AG1542),SUMPRODUCT($G$1382:$G$1542,AG1382:AG1542))</f>
        <v>261.08994748828366</v>
      </c>
      <c r="AH1566" s="769">
        <f t="shared" ref="AH1566:AR1566" si="3628">IF(AH1380="kw",SUMPRODUCT($Q$1382:$Q$1542,$U$1382:$U$1542,AH1382:AH1542),SUMPRODUCT($G$1382:$G$1542,AH1382:AH1542))</f>
        <v>0</v>
      </c>
      <c r="AI1566" s="769">
        <f t="shared" si="3628"/>
        <v>0</v>
      </c>
      <c r="AJ1566" s="769">
        <f t="shared" si="3628"/>
        <v>0</v>
      </c>
      <c r="AK1566" s="769">
        <f t="shared" si="3628"/>
        <v>0</v>
      </c>
      <c r="AL1566" s="769">
        <f t="shared" si="3628"/>
        <v>0</v>
      </c>
      <c r="AM1566" s="769">
        <f t="shared" si="3628"/>
        <v>0</v>
      </c>
      <c r="AN1566" s="769">
        <f t="shared" si="3628"/>
        <v>0</v>
      </c>
      <c r="AO1566" s="769">
        <f t="shared" si="3628"/>
        <v>0</v>
      </c>
      <c r="AP1566" s="769">
        <f t="shared" si="3628"/>
        <v>0</v>
      </c>
      <c r="AQ1566" s="769">
        <f t="shared" si="3628"/>
        <v>0</v>
      </c>
      <c r="AR1566" s="769">
        <f t="shared" si="3628"/>
        <v>0</v>
      </c>
      <c r="AS1566" s="332"/>
    </row>
    <row r="1567" spans="2:45" ht="15">
      <c r="B1567" s="319" t="s">
        <v>882</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9">
        <f>SUMPRODUCT($H$1382:$H$1542,AE1382:AE1542)</f>
        <v>0</v>
      </c>
      <c r="AF1567" s="769">
        <f>SUMPRODUCT($H$1382:$H$1542,AF1382:AF1542)</f>
        <v>0</v>
      </c>
      <c r="AG1567" s="769">
        <f>IF(AG1380="kw",SUMPRODUCT($Q$1382:$Q$1542,$V$1382:$V$1542,AG1382:AG1542),SUMPRODUCT($H$1382:$H$1542,AG1382:AG1542))</f>
        <v>261.08994748828366</v>
      </c>
      <c r="AH1567" s="769">
        <f t="shared" ref="AH1567:AR1567" si="3629">IF(AH1380="kw",SUMPRODUCT($Q$1382:$Q$1542,$V$1382:$V$1542,AH1382:AH1542),SUMPRODUCT($H$1382:$H$1542,AH1382:AH1542))</f>
        <v>0</v>
      </c>
      <c r="AI1567" s="769">
        <f t="shared" si="3629"/>
        <v>0</v>
      </c>
      <c r="AJ1567" s="769">
        <f t="shared" si="3629"/>
        <v>0</v>
      </c>
      <c r="AK1567" s="769">
        <f t="shared" si="3629"/>
        <v>0</v>
      </c>
      <c r="AL1567" s="769">
        <f t="shared" si="3629"/>
        <v>0</v>
      </c>
      <c r="AM1567" s="769">
        <f t="shared" si="3629"/>
        <v>0</v>
      </c>
      <c r="AN1567" s="769">
        <f t="shared" si="3629"/>
        <v>0</v>
      </c>
      <c r="AO1567" s="769">
        <f t="shared" si="3629"/>
        <v>0</v>
      </c>
      <c r="AP1567" s="769">
        <f t="shared" si="3629"/>
        <v>0</v>
      </c>
      <c r="AQ1567" s="769">
        <f t="shared" si="3629"/>
        <v>0</v>
      </c>
      <c r="AR1567" s="769">
        <f t="shared" si="3629"/>
        <v>0</v>
      </c>
      <c r="AS1567" s="332"/>
    </row>
    <row r="1568" spans="2:45" ht="15">
      <c r="B1568" s="375" t="s">
        <v>883</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70">
        <f>SUMPRODUCT($I$1382:$I$1542,AE1382:AE1542)</f>
        <v>0</v>
      </c>
      <c r="AF1568" s="770">
        <f>SUMPRODUCT($I$1382:$I$1542,AF1382:AF1542)</f>
        <v>0</v>
      </c>
      <c r="AG1568" s="770">
        <f>IF(AG1380="kw",SUMPRODUCT($Q$1382:$Q$1542,$W$1382:$W$1542,AG1382:AG1542),SUMPRODUCT($I$1382:$I$1542,AG1382:AG1542))</f>
        <v>210.5296719429335</v>
      </c>
      <c r="AH1568" s="770">
        <f t="shared" ref="AH1568:AR1568" si="3630">IF(AH1380="kw",SUMPRODUCT($Q$1382:$Q$1542,$W$1382:$W$1542,AH1382:AH1542),SUMPRODUCT($I$1382:$I$1542,AH1382:AH1542))</f>
        <v>0</v>
      </c>
      <c r="AI1568" s="770">
        <f t="shared" si="3630"/>
        <v>0</v>
      </c>
      <c r="AJ1568" s="770">
        <f t="shared" si="3630"/>
        <v>0</v>
      </c>
      <c r="AK1568" s="770">
        <f t="shared" si="3630"/>
        <v>0</v>
      </c>
      <c r="AL1568" s="770">
        <f t="shared" si="3630"/>
        <v>0</v>
      </c>
      <c r="AM1568" s="770">
        <f t="shared" si="3630"/>
        <v>0</v>
      </c>
      <c r="AN1568" s="770">
        <f t="shared" si="3630"/>
        <v>0</v>
      </c>
      <c r="AO1568" s="770">
        <f t="shared" si="3630"/>
        <v>0</v>
      </c>
      <c r="AP1568" s="770">
        <f t="shared" si="3630"/>
        <v>0</v>
      </c>
      <c r="AQ1568" s="770">
        <f t="shared" si="3630"/>
        <v>0</v>
      </c>
      <c r="AR1568" s="770">
        <f t="shared" si="3630"/>
        <v>0</v>
      </c>
      <c r="AS1568" s="380"/>
    </row>
    <row r="1569" spans="2:45" ht="19.5" customHeight="1">
      <c r="B1569" s="362" t="s">
        <v>582</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9"/>
      <c r="C1570" s="760"/>
      <c r="D1570" s="741"/>
      <c r="E1570" s="741"/>
      <c r="F1570" s="741"/>
      <c r="G1570" s="741"/>
      <c r="H1570" s="741"/>
      <c r="I1570" s="741"/>
      <c r="J1570" s="741"/>
      <c r="K1570" s="741"/>
      <c r="L1570" s="741"/>
      <c r="M1570" s="741"/>
      <c r="N1570" s="741"/>
      <c r="O1570" s="741"/>
      <c r="P1570" s="741"/>
      <c r="Q1570" s="741"/>
      <c r="R1570" s="741"/>
      <c r="S1570" s="741"/>
      <c r="T1570" s="741"/>
      <c r="U1570" s="741"/>
      <c r="V1570" s="299"/>
      <c r="W1570" s="761"/>
      <c r="X1570" s="741"/>
      <c r="Y1570" s="741"/>
      <c r="Z1570" s="741"/>
      <c r="AA1570" s="741"/>
      <c r="AB1570" s="741"/>
      <c r="AC1570" s="741"/>
      <c r="AD1570" s="741"/>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7" t="s">
        <v>936</v>
      </c>
      <c r="C1571" s="788"/>
      <c r="D1571" s="789"/>
      <c r="E1571" s="789"/>
      <c r="F1571" s="789"/>
      <c r="G1571" s="789"/>
      <c r="H1571" s="789"/>
      <c r="I1571" s="789"/>
      <c r="J1571" s="789"/>
      <c r="K1571" s="789"/>
      <c r="L1571" s="789"/>
      <c r="M1571" s="789"/>
      <c r="N1571" s="789"/>
      <c r="O1571" s="789"/>
      <c r="P1571" s="789"/>
      <c r="Q1571" s="789"/>
      <c r="R1571" s="789"/>
      <c r="S1571" s="789"/>
      <c r="T1571" s="789"/>
      <c r="U1571" s="789"/>
      <c r="V1571" s="790"/>
      <c r="W1571" s="791"/>
      <c r="X1571" s="789"/>
      <c r="Y1571" s="789"/>
      <c r="Z1571" s="789"/>
      <c r="AA1571" s="789"/>
      <c r="AB1571" s="789"/>
      <c r="AC1571" s="789"/>
      <c r="AD1571" s="789"/>
      <c r="AE1571" s="792"/>
      <c r="AF1571" s="792"/>
      <c r="AG1571" s="792"/>
      <c r="AH1571" s="792"/>
      <c r="AI1571" s="792"/>
      <c r="AJ1571" s="792"/>
      <c r="AK1571" s="792"/>
      <c r="AL1571" s="792"/>
      <c r="AM1571" s="792"/>
      <c r="AN1571" s="792"/>
      <c r="AO1571" s="792"/>
      <c r="AP1571" s="792"/>
      <c r="AQ1571" s="792"/>
      <c r="AR1571" s="792"/>
      <c r="AS1571" s="793"/>
    </row>
    <row r="1572" spans="2:45" ht="296.39999999999998" customHeight="1">
      <c r="B1572" s="812" t="s">
        <v>501</v>
      </c>
      <c r="C1572" s="967" t="s">
        <v>945</v>
      </c>
      <c r="D1572" s="968"/>
      <c r="E1572" s="968"/>
      <c r="F1572" s="968"/>
      <c r="G1572" s="968"/>
      <c r="H1572" s="968"/>
      <c r="I1572" s="968"/>
      <c r="J1572" s="968"/>
      <c r="K1572" s="968"/>
      <c r="L1572" s="968"/>
      <c r="M1572" s="968"/>
      <c r="N1572" s="968"/>
      <c r="O1572" s="968"/>
      <c r="P1572" s="968"/>
      <c r="Q1572" s="968"/>
      <c r="R1572" s="968"/>
      <c r="S1572" s="968"/>
      <c r="T1572" s="968"/>
      <c r="U1572" s="968"/>
      <c r="V1572" s="968"/>
      <c r="W1572" s="968"/>
      <c r="X1572" s="968"/>
      <c r="Y1572" s="968"/>
      <c r="Z1572" s="968"/>
      <c r="AA1572" s="968"/>
      <c r="AB1572" s="968"/>
      <c r="AC1572" s="968"/>
      <c r="AD1572" s="968"/>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13"/>
      <c r="C1573" s="814"/>
      <c r="D1573" s="815"/>
      <c r="E1573" s="815"/>
      <c r="F1573" s="815"/>
      <c r="G1573" s="815"/>
      <c r="H1573" s="815"/>
      <c r="I1573" s="815"/>
      <c r="J1573" s="815"/>
      <c r="K1573" s="815"/>
      <c r="L1573" s="815"/>
      <c r="M1573" s="815"/>
      <c r="N1573" s="815"/>
      <c r="O1573" s="815"/>
      <c r="P1573" s="815"/>
      <c r="Q1573" s="815"/>
      <c r="R1573" s="815"/>
      <c r="S1573" s="815"/>
      <c r="T1573" s="815"/>
      <c r="U1573" s="815"/>
      <c r="V1573" s="815"/>
      <c r="W1573" s="815"/>
      <c r="X1573" s="815"/>
      <c r="Y1573" s="815"/>
      <c r="Z1573" s="815"/>
      <c r="AA1573" s="815"/>
      <c r="AB1573" s="815"/>
      <c r="AC1573" s="815"/>
      <c r="AD1573" s="815"/>
      <c r="AE1573" s="251"/>
      <c r="AF1573" s="251"/>
      <c r="AG1573" s="251"/>
      <c r="AH1573" s="251"/>
      <c r="AI1573" s="251"/>
      <c r="AJ1573" s="251"/>
      <c r="AK1573" s="251"/>
      <c r="AL1573" s="251"/>
      <c r="AM1573" s="251"/>
      <c r="AN1573" s="251"/>
      <c r="AO1573" s="251"/>
      <c r="AP1573" s="251"/>
      <c r="AQ1573" s="251"/>
      <c r="AR1573" s="251"/>
      <c r="AS1573" s="251"/>
    </row>
    <row r="1574" spans="2:45" ht="15.6">
      <c r="B1574" s="275" t="s">
        <v>804</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946" t="s">
        <v>211</v>
      </c>
      <c r="C1575" s="962" t="s">
        <v>33</v>
      </c>
      <c r="D1575" s="279" t="s">
        <v>420</v>
      </c>
      <c r="E1575" s="957" t="s">
        <v>209</v>
      </c>
      <c r="F1575" s="958"/>
      <c r="G1575" s="958"/>
      <c r="H1575" s="958"/>
      <c r="I1575" s="958"/>
      <c r="J1575" s="958"/>
      <c r="K1575" s="958"/>
      <c r="L1575" s="958"/>
      <c r="M1575" s="958"/>
      <c r="N1575" s="958"/>
      <c r="O1575" s="958"/>
      <c r="P1575" s="959"/>
      <c r="Q1575" s="955" t="s">
        <v>213</v>
      </c>
      <c r="R1575" s="279" t="s">
        <v>421</v>
      </c>
      <c r="S1575" s="952" t="s">
        <v>212</v>
      </c>
      <c r="T1575" s="953"/>
      <c r="U1575" s="953"/>
      <c r="V1575" s="953"/>
      <c r="W1575" s="953"/>
      <c r="X1575" s="953"/>
      <c r="Y1575" s="953"/>
      <c r="Z1575" s="953"/>
      <c r="AA1575" s="953"/>
      <c r="AB1575" s="953"/>
      <c r="AC1575" s="953"/>
      <c r="AD1575" s="960"/>
      <c r="AE1575" s="952" t="s">
        <v>242</v>
      </c>
      <c r="AF1575" s="953"/>
      <c r="AG1575" s="953"/>
      <c r="AH1575" s="953"/>
      <c r="AI1575" s="953"/>
      <c r="AJ1575" s="953"/>
      <c r="AK1575" s="953"/>
      <c r="AL1575" s="953"/>
      <c r="AM1575" s="953"/>
      <c r="AN1575" s="953"/>
      <c r="AO1575" s="953"/>
      <c r="AP1575" s="953"/>
      <c r="AQ1575" s="953"/>
      <c r="AR1575" s="953"/>
      <c r="AS1575" s="954"/>
    </row>
    <row r="1576" spans="2:45" ht="65.25" customHeight="1">
      <c r="B1576" s="947"/>
      <c r="C1576" s="961"/>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956"/>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Residential</v>
      </c>
      <c r="AF1576" s="280" t="str">
        <f>'1.  LRAMVA Summary'!$E$53</f>
        <v>GS&lt;50 kW</v>
      </c>
      <c r="AG1576" s="280" t="str">
        <f>'1.  LRAMVA Summary'!$F$53</f>
        <v>GS50-999 kW</v>
      </c>
      <c r="AH1576" s="280" t="str">
        <f>'1.  LRAMVA Summary'!$G$53</f>
        <v>General Service 1,000 - 4,999kW</v>
      </c>
      <c r="AI1576" s="280" t="str">
        <f>'1.  LRAMVA Summary'!$H$53</f>
        <v>Sentinel</v>
      </c>
      <c r="AJ1576" s="280" t="str">
        <f>'1.  LRAMVA Summary'!$I$53</f>
        <v>Street Lighting</v>
      </c>
      <c r="AK1576" s="280" t="str">
        <f>'1.  LRAMVA Summary'!$J$53</f>
        <v>Unmetered Scatter Load</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7"/>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32"/>
      <c r="AE1577" s="286" t="str">
        <f>'1.  LRAMVA Summary'!$D$54</f>
        <v>kWh</v>
      </c>
      <c r="AF1577" s="286" t="str">
        <f>'1.  LRAMVA Summary'!$E$54</f>
        <v>kWh</v>
      </c>
      <c r="AG1577" s="286" t="str">
        <f>'1.  LRAMVA Summary'!$F$54</f>
        <v>kW</v>
      </c>
      <c r="AH1577" s="286" t="str">
        <f>'1.  LRAMVA Summary'!$G$54</f>
        <v>kW</v>
      </c>
      <c r="AI1577" s="286" t="str">
        <f>'1.  LRAMVA Summary'!$H$54</f>
        <v>kW</v>
      </c>
      <c r="AJ1577" s="286" t="str">
        <f>'1.  LRAMVA Summary'!$I$54</f>
        <v>kW</v>
      </c>
      <c r="AK1577" s="286" t="str">
        <f>'1.  LRAMVA Summary'!$J$54</f>
        <v>kWh</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8" t="s">
        <v>951</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32"/>
      <c r="AE1578" s="830">
        <v>0</v>
      </c>
      <c r="AF1578" s="825">
        <v>0</v>
      </c>
      <c r="AG1578" s="825">
        <v>0</v>
      </c>
      <c r="AH1578" s="825">
        <v>0</v>
      </c>
      <c r="AI1578" s="825">
        <v>0</v>
      </c>
      <c r="AJ1578" s="825">
        <v>0</v>
      </c>
      <c r="AK1578" s="825">
        <v>0</v>
      </c>
      <c r="AL1578" s="825">
        <v>0</v>
      </c>
      <c r="AM1578" s="825">
        <v>0</v>
      </c>
      <c r="AN1578" s="825">
        <v>0</v>
      </c>
      <c r="AO1578" s="825">
        <v>0</v>
      </c>
      <c r="AP1578" s="825">
        <v>0</v>
      </c>
      <c r="AQ1578" s="825">
        <v>0</v>
      </c>
      <c r="AR1578" s="825">
        <v>0</v>
      </c>
      <c r="AS1578" s="287"/>
    </row>
    <row r="1579" spans="2:45" ht="15.6">
      <c r="B1579" s="829" t="s">
        <v>750</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33"/>
      <c r="AE1579" s="831">
        <f>HLOOKUP(AE1576,'2. LRAMVA Threshold'!$B$42:$Q$60,15,FALSE)</f>
        <v>5375858</v>
      </c>
      <c r="AF1579" s="386">
        <f>HLOOKUP(AF1576,'2. LRAMVA Threshold'!$B$42:$Q$60,15,FALSE)</f>
        <v>1468669</v>
      </c>
      <c r="AG1579" s="386">
        <f>HLOOKUP(AG1576,'2. LRAMVA Threshold'!$B$42:$Q$60,15,FALSE)</f>
        <v>15297</v>
      </c>
      <c r="AH1579" s="386">
        <f>HLOOKUP(AH1576,'2. LRAMVA Threshold'!$B$42:$Q$60,15,FALSE)</f>
        <v>74149</v>
      </c>
      <c r="AI1579" s="386">
        <f>HLOOKUP(AI1576,'2. LRAMVA Threshold'!$B$42:$Q$60,15,FALSE)</f>
        <v>0</v>
      </c>
      <c r="AJ1579" s="386">
        <f>HLOOKUP(AJ1576,'2. LRAMVA Threshold'!$B$42:$Q$60,15,FALSE)</f>
        <v>5640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734</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23">
        <f>HLOOKUP(AE35,'3.  Distribution Rates'!$C$122:$P$135,14,FALSE)</f>
        <v>0</v>
      </c>
      <c r="AF1581" s="823">
        <f>HLOOKUP(AF35,'3.  Distribution Rates'!$C$122:$P$135,14,FALSE)</f>
        <v>1.9E-2</v>
      </c>
      <c r="AG1581" s="336">
        <f>HLOOKUP(AG35,'3.  Distribution Rates'!$C$122:$P$135,14,FALSE)</f>
        <v>3.5735999999999999</v>
      </c>
      <c r="AH1581" s="336">
        <f>HLOOKUP(AH35,'3.  Distribution Rates'!$C$122:$P$135,14,FALSE)</f>
        <v>3.0121000000000002</v>
      </c>
      <c r="AI1581" s="336">
        <f>HLOOKUP(AI35,'3.  Distribution Rates'!$C$122:$P$135,14,FALSE)</f>
        <v>6.8887</v>
      </c>
      <c r="AJ1581" s="336">
        <f>HLOOKUP(AJ35,'3.  Distribution Rates'!$C$122:$P$135,14,FALSE)</f>
        <v>7.1803999999999997</v>
      </c>
      <c r="AK1581" s="336">
        <f>HLOOKUP(AK35,'3.  Distribution Rates'!$C$122:$P$135,14,FALSE)</f>
        <v>1.2699999999999999E-2</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751</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0</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31">SUM(AE1582:AR1582)</f>
        <v>0</v>
      </c>
    </row>
    <row r="1583" spans="2:45" ht="15.6" customHeight="1">
      <c r="B1583" s="319" t="s">
        <v>752</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0</v>
      </c>
      <c r="AG1583" s="372">
        <f>'4.  2011-2014 LRAM'!AO285*AG1581</f>
        <v>0</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31"/>
        <v>0</v>
      </c>
    </row>
    <row r="1584" spans="2:45" ht="15">
      <c r="B1584" s="319" t="s">
        <v>753</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0</v>
      </c>
      <c r="AG1584" s="372">
        <f>'4.  2011-2014 LRAM'!AO421*AG1581</f>
        <v>0</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31"/>
        <v>0</v>
      </c>
    </row>
    <row r="1585" spans="2:45" ht="15">
      <c r="B1585" s="319" t="s">
        <v>754</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LRAM'!AM558*AE1581</f>
        <v>0</v>
      </c>
      <c r="AF1585" s="372">
        <f>'4.  2011-2014 LRAM'!AN558*AF1581</f>
        <v>0</v>
      </c>
      <c r="AG1585" s="372">
        <f>'4.  2011-2014 LRAM'!AO558*AG1581</f>
        <v>0</v>
      </c>
      <c r="AH1585" s="372">
        <f>'4.  2011-2014 LRAM'!AP558*AH1581</f>
        <v>0</v>
      </c>
      <c r="AI1585" s="372">
        <f>'4.  2011-2014 LRAM'!AQ558*AI1581</f>
        <v>0</v>
      </c>
      <c r="AJ1585" s="372">
        <f>'4.  2011-2014 LRAM'!AR558*AJ1581</f>
        <v>0</v>
      </c>
      <c r="AK1585" s="372">
        <f>'4.  2011-2014 LRAM'!AS558*AK1581</f>
        <v>0</v>
      </c>
      <c r="AL1585" s="372">
        <f>'4.  2011-2014 LRAM'!AT558*AL1581</f>
        <v>0</v>
      </c>
      <c r="AM1585" s="372">
        <f>'4.  2011-2014 LRAM'!AU558*AM1581</f>
        <v>0</v>
      </c>
      <c r="AN1585" s="372">
        <f>'4.  2011-2014 LRAM'!AV558*AN1581</f>
        <v>0</v>
      </c>
      <c r="AO1585" s="372">
        <f>'4.  2011-2014 LRAM'!AW558*AO1581</f>
        <v>0</v>
      </c>
      <c r="AP1585" s="372">
        <f>'4.  2011-2014 LRAM'!AX558*AP1581</f>
        <v>0</v>
      </c>
      <c r="AQ1585" s="372">
        <f>'4.  2011-2014 LRAM'!AY558*AQ1581</f>
        <v>0</v>
      </c>
      <c r="AR1585" s="372">
        <f>'4.  2011-2014 LRAM'!AZ558*AR1581</f>
        <v>0</v>
      </c>
      <c r="AS1585" s="613">
        <f>SUM(AE1585:AR1585)</f>
        <v>0</v>
      </c>
    </row>
    <row r="1586" spans="2:45" ht="15">
      <c r="B1586" s="319" t="s">
        <v>755</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32">AE215*AE1581</f>
        <v>0</v>
      </c>
      <c r="AF1586" s="372">
        <f t="shared" si="3632"/>
        <v>14182.978829999996</v>
      </c>
      <c r="AG1586" s="372">
        <f t="shared" si="3632"/>
        <v>0</v>
      </c>
      <c r="AH1586" s="372">
        <f t="shared" si="3632"/>
        <v>58136.301132000008</v>
      </c>
      <c r="AI1586" s="372">
        <f t="shared" si="3632"/>
        <v>0</v>
      </c>
      <c r="AJ1586" s="372">
        <f t="shared" si="3632"/>
        <v>17314.816559999996</v>
      </c>
      <c r="AK1586" s="372">
        <f t="shared" si="3632"/>
        <v>0</v>
      </c>
      <c r="AL1586" s="372">
        <f t="shared" si="3632"/>
        <v>0</v>
      </c>
      <c r="AM1586" s="372">
        <f t="shared" si="3632"/>
        <v>0</v>
      </c>
      <c r="AN1586" s="372">
        <f t="shared" si="3632"/>
        <v>0</v>
      </c>
      <c r="AO1586" s="372">
        <f t="shared" si="3632"/>
        <v>0</v>
      </c>
      <c r="AP1586" s="372">
        <f t="shared" si="3632"/>
        <v>0</v>
      </c>
      <c r="AQ1586" s="372">
        <f t="shared" si="3632"/>
        <v>0</v>
      </c>
      <c r="AR1586" s="372">
        <f t="shared" si="3632"/>
        <v>0</v>
      </c>
      <c r="AS1586" s="613">
        <f t="shared" si="3631"/>
        <v>89634.096521999993</v>
      </c>
    </row>
    <row r="1587" spans="2:45" ht="15">
      <c r="B1587" s="319" t="s">
        <v>756</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33">AE405*AE1581</f>
        <v>0</v>
      </c>
      <c r="AF1587" s="372">
        <f t="shared" si="3633"/>
        <v>24297.620280000003</v>
      </c>
      <c r="AG1587" s="372">
        <f t="shared" si="3633"/>
        <v>3955.9751999999999</v>
      </c>
      <c r="AH1587" s="372">
        <f t="shared" si="3633"/>
        <v>55694.33142000001</v>
      </c>
      <c r="AI1587" s="372">
        <f t="shared" si="3633"/>
        <v>0</v>
      </c>
      <c r="AJ1587" s="372">
        <f t="shared" si="3633"/>
        <v>2304.9083999999998</v>
      </c>
      <c r="AK1587" s="372">
        <f t="shared" si="3633"/>
        <v>0</v>
      </c>
      <c r="AL1587" s="372">
        <f t="shared" si="3633"/>
        <v>0</v>
      </c>
      <c r="AM1587" s="372">
        <f t="shared" si="3633"/>
        <v>0</v>
      </c>
      <c r="AN1587" s="372">
        <f t="shared" si="3633"/>
        <v>0</v>
      </c>
      <c r="AO1587" s="372">
        <f t="shared" si="3633"/>
        <v>0</v>
      </c>
      <c r="AP1587" s="372">
        <f t="shared" si="3633"/>
        <v>0</v>
      </c>
      <c r="AQ1587" s="372">
        <f t="shared" si="3633"/>
        <v>0</v>
      </c>
      <c r="AR1587" s="372">
        <f t="shared" si="3633"/>
        <v>0</v>
      </c>
      <c r="AS1587" s="613">
        <f t="shared" si="3631"/>
        <v>86252.835300000021</v>
      </c>
    </row>
    <row r="1588" spans="2:45" ht="15">
      <c r="B1588" s="319" t="s">
        <v>757</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34">AE595*AE1581</f>
        <v>0</v>
      </c>
      <c r="AF1588" s="372">
        <f t="shared" si="3634"/>
        <v>93527.244259999992</v>
      </c>
      <c r="AG1588" s="372">
        <f t="shared" si="3634"/>
        <v>9803.0995200000016</v>
      </c>
      <c r="AH1588" s="372">
        <f t="shared" si="3634"/>
        <v>3305.117088</v>
      </c>
      <c r="AI1588" s="372">
        <f t="shared" si="3634"/>
        <v>0</v>
      </c>
      <c r="AJ1588" s="372">
        <f t="shared" si="3634"/>
        <v>11459.056752</v>
      </c>
      <c r="AK1588" s="372">
        <f t="shared" si="3634"/>
        <v>0</v>
      </c>
      <c r="AL1588" s="372">
        <f t="shared" si="3634"/>
        <v>0</v>
      </c>
      <c r="AM1588" s="372">
        <f t="shared" si="3634"/>
        <v>0</v>
      </c>
      <c r="AN1588" s="372">
        <f t="shared" si="3634"/>
        <v>0</v>
      </c>
      <c r="AO1588" s="372">
        <f t="shared" si="3634"/>
        <v>0</v>
      </c>
      <c r="AP1588" s="372">
        <f t="shared" si="3634"/>
        <v>0</v>
      </c>
      <c r="AQ1588" s="372">
        <f t="shared" si="3634"/>
        <v>0</v>
      </c>
      <c r="AR1588" s="372">
        <f t="shared" si="3634"/>
        <v>0</v>
      </c>
      <c r="AS1588" s="613">
        <f t="shared" si="3631"/>
        <v>118094.51762</v>
      </c>
    </row>
    <row r="1589" spans="2:45" ht="15">
      <c r="B1589" s="319" t="s">
        <v>758</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35">AE785*AE1581</f>
        <v>0</v>
      </c>
      <c r="AF1589" s="372">
        <f t="shared" si="3635"/>
        <v>39566.96132039612</v>
      </c>
      <c r="AG1589" s="372">
        <f t="shared" si="3635"/>
        <v>16454.379537088731</v>
      </c>
      <c r="AH1589" s="372">
        <f t="shared" si="3635"/>
        <v>5547.5975602938179</v>
      </c>
      <c r="AI1589" s="372">
        <f t="shared" si="3635"/>
        <v>0</v>
      </c>
      <c r="AJ1589" s="372">
        <f t="shared" si="3635"/>
        <v>4573.6275839999998</v>
      </c>
      <c r="AK1589" s="372">
        <f t="shared" si="3635"/>
        <v>0</v>
      </c>
      <c r="AL1589" s="372">
        <f t="shared" si="3635"/>
        <v>0</v>
      </c>
      <c r="AM1589" s="372">
        <f t="shared" si="3635"/>
        <v>0</v>
      </c>
      <c r="AN1589" s="372">
        <f t="shared" si="3635"/>
        <v>0</v>
      </c>
      <c r="AO1589" s="372">
        <f t="shared" si="3635"/>
        <v>0</v>
      </c>
      <c r="AP1589" s="372">
        <f t="shared" si="3635"/>
        <v>0</v>
      </c>
      <c r="AQ1589" s="372">
        <f t="shared" si="3635"/>
        <v>0</v>
      </c>
      <c r="AR1589" s="372">
        <f t="shared" si="3635"/>
        <v>0</v>
      </c>
      <c r="AS1589" s="613">
        <f t="shared" si="3631"/>
        <v>66142.566001778672</v>
      </c>
    </row>
    <row r="1590" spans="2:45" ht="15">
      <c r="B1590" s="319" t="s">
        <v>759</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36">AE980*AE1581</f>
        <v>0</v>
      </c>
      <c r="AF1590" s="372">
        <f t="shared" si="3636"/>
        <v>8131.7878692960439</v>
      </c>
      <c r="AG1590" s="372">
        <f t="shared" si="3636"/>
        <v>3807.1982484053037</v>
      </c>
      <c r="AH1590" s="372">
        <f t="shared" si="3636"/>
        <v>1307.3680268910052</v>
      </c>
      <c r="AI1590" s="372">
        <f t="shared" si="3636"/>
        <v>0</v>
      </c>
      <c r="AJ1590" s="372">
        <f t="shared" si="3636"/>
        <v>12661.055711999999</v>
      </c>
      <c r="AK1590" s="372">
        <f t="shared" si="3636"/>
        <v>0</v>
      </c>
      <c r="AL1590" s="372">
        <f t="shared" si="3636"/>
        <v>0</v>
      </c>
      <c r="AM1590" s="372">
        <f t="shared" si="3636"/>
        <v>0</v>
      </c>
      <c r="AN1590" s="372">
        <f t="shared" si="3636"/>
        <v>0</v>
      </c>
      <c r="AO1590" s="372">
        <f t="shared" si="3636"/>
        <v>0</v>
      </c>
      <c r="AP1590" s="372">
        <f t="shared" si="3636"/>
        <v>0</v>
      </c>
      <c r="AQ1590" s="372">
        <f t="shared" si="3636"/>
        <v>0</v>
      </c>
      <c r="AR1590" s="372">
        <f t="shared" si="3636"/>
        <v>0</v>
      </c>
      <c r="AS1590" s="613">
        <f t="shared" si="3631"/>
        <v>25907.409856592352</v>
      </c>
    </row>
    <row r="1591" spans="2:45" ht="15">
      <c r="B1591" s="319" t="s">
        <v>760</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37">AE1175*AE1581</f>
        <v>0</v>
      </c>
      <c r="AF1591" s="372">
        <f t="shared" si="3637"/>
        <v>0</v>
      </c>
      <c r="AG1591" s="372">
        <f t="shared" si="3637"/>
        <v>104.1691855978619</v>
      </c>
      <c r="AH1591" s="372">
        <f t="shared" si="3637"/>
        <v>0</v>
      </c>
      <c r="AI1591" s="372">
        <f t="shared" si="3637"/>
        <v>0</v>
      </c>
      <c r="AJ1591" s="372">
        <f t="shared" si="3637"/>
        <v>3694.7466240000003</v>
      </c>
      <c r="AK1591" s="372">
        <f t="shared" si="3637"/>
        <v>0</v>
      </c>
      <c r="AL1591" s="372">
        <f t="shared" si="3637"/>
        <v>0</v>
      </c>
      <c r="AM1591" s="372">
        <f t="shared" si="3637"/>
        <v>0</v>
      </c>
      <c r="AN1591" s="372">
        <f t="shared" si="3637"/>
        <v>0</v>
      </c>
      <c r="AO1591" s="372">
        <f t="shared" si="3637"/>
        <v>0</v>
      </c>
      <c r="AP1591" s="372">
        <f t="shared" si="3637"/>
        <v>0</v>
      </c>
      <c r="AQ1591" s="372">
        <f t="shared" si="3637"/>
        <v>0</v>
      </c>
      <c r="AR1591" s="372">
        <f t="shared" si="3637"/>
        <v>0</v>
      </c>
      <c r="AS1591" s="613">
        <f>SUM(AE1591:AR1591)</f>
        <v>3798.9158095978623</v>
      </c>
    </row>
    <row r="1592" spans="2:45" ht="15">
      <c r="B1592" s="319" t="s">
        <v>761</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38">AE1370*AE1581</f>
        <v>0</v>
      </c>
      <c r="AF1592" s="372">
        <f t="shared" si="3638"/>
        <v>0</v>
      </c>
      <c r="AG1592" s="372">
        <f t="shared" si="3638"/>
        <v>2670.5662272692307</v>
      </c>
      <c r="AH1592" s="372">
        <f t="shared" si="3638"/>
        <v>0</v>
      </c>
      <c r="AI1592" s="372">
        <f t="shared" si="3638"/>
        <v>0</v>
      </c>
      <c r="AJ1592" s="372">
        <f t="shared" si="3638"/>
        <v>20463.278352000001</v>
      </c>
      <c r="AK1592" s="372">
        <f t="shared" si="3638"/>
        <v>0</v>
      </c>
      <c r="AL1592" s="372">
        <f t="shared" si="3638"/>
        <v>0</v>
      </c>
      <c r="AM1592" s="372">
        <f t="shared" si="3638"/>
        <v>0</v>
      </c>
      <c r="AN1592" s="372">
        <f t="shared" si="3638"/>
        <v>0</v>
      </c>
      <c r="AO1592" s="372">
        <f t="shared" si="3638"/>
        <v>0</v>
      </c>
      <c r="AP1592" s="372">
        <f t="shared" si="3638"/>
        <v>0</v>
      </c>
      <c r="AQ1592" s="372">
        <f t="shared" si="3638"/>
        <v>0</v>
      </c>
      <c r="AR1592" s="372">
        <f t="shared" si="3638"/>
        <v>0</v>
      </c>
      <c r="AS1592" s="613">
        <f>SUM(AE1592:AR1592)</f>
        <v>23133.844579269233</v>
      </c>
    </row>
    <row r="1593" spans="2:45" ht="15">
      <c r="B1593" s="319" t="s">
        <v>762</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9">AE1564*AE1581</f>
        <v>0</v>
      </c>
      <c r="AF1593" s="372">
        <f t="shared" si="3639"/>
        <v>0</v>
      </c>
      <c r="AG1593" s="372">
        <f t="shared" si="3639"/>
        <v>933.03103634413048</v>
      </c>
      <c r="AH1593" s="372">
        <f t="shared" si="3639"/>
        <v>0</v>
      </c>
      <c r="AI1593" s="372">
        <f t="shared" si="3639"/>
        <v>0</v>
      </c>
      <c r="AJ1593" s="372">
        <f t="shared" si="3639"/>
        <v>0</v>
      </c>
      <c r="AK1593" s="372">
        <f t="shared" si="3639"/>
        <v>0</v>
      </c>
      <c r="AL1593" s="372">
        <f t="shared" si="3639"/>
        <v>0</v>
      </c>
      <c r="AM1593" s="372">
        <f t="shared" si="3639"/>
        <v>0</v>
      </c>
      <c r="AN1593" s="372">
        <f t="shared" si="3639"/>
        <v>0</v>
      </c>
      <c r="AO1593" s="372">
        <f t="shared" si="3639"/>
        <v>0</v>
      </c>
      <c r="AP1593" s="372">
        <f t="shared" si="3639"/>
        <v>0</v>
      </c>
      <c r="AQ1593" s="372">
        <f t="shared" si="3639"/>
        <v>0</v>
      </c>
      <c r="AR1593" s="372">
        <f t="shared" si="3639"/>
        <v>0</v>
      </c>
      <c r="AS1593" s="613">
        <f t="shared" si="3631"/>
        <v>933.03103634413048</v>
      </c>
    </row>
    <row r="1594" spans="2:45" ht="15.6">
      <c r="B1594" s="344" t="s">
        <v>888</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40">SUM(AF1582:AF1593)</f>
        <v>179706.59255969216</v>
      </c>
      <c r="AG1594" s="341">
        <f t="shared" si="3640"/>
        <v>37728.418954705259</v>
      </c>
      <c r="AH1594" s="341">
        <f t="shared" si="3640"/>
        <v>123990.71522718485</v>
      </c>
      <c r="AI1594" s="341">
        <f t="shared" si="3640"/>
        <v>0</v>
      </c>
      <c r="AJ1594" s="341">
        <f t="shared" si="3640"/>
        <v>72471.489984</v>
      </c>
      <c r="AK1594" s="341">
        <f t="shared" si="3640"/>
        <v>0</v>
      </c>
      <c r="AL1594" s="341">
        <f t="shared" si="3640"/>
        <v>0</v>
      </c>
      <c r="AM1594" s="341">
        <f t="shared" si="3640"/>
        <v>0</v>
      </c>
      <c r="AN1594" s="341">
        <f t="shared" si="3640"/>
        <v>0</v>
      </c>
      <c r="AO1594" s="341">
        <f t="shared" si="3640"/>
        <v>0</v>
      </c>
      <c r="AP1594" s="341">
        <f t="shared" si="3640"/>
        <v>0</v>
      </c>
      <c r="AQ1594" s="341">
        <f t="shared" si="3640"/>
        <v>0</v>
      </c>
      <c r="AR1594" s="341">
        <f t="shared" si="3640"/>
        <v>0</v>
      </c>
      <c r="AS1594" s="784">
        <f>SUM(AS1582:AS1593)</f>
        <v>413897.21672558232</v>
      </c>
    </row>
    <row r="1595" spans="2:45" ht="15.6">
      <c r="B1595" s="344" t="s">
        <v>889</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 t="shared" ref="AF1595:AR1595" si="3641">AF1579*AF1581</f>
        <v>27904.710999999999</v>
      </c>
      <c r="AG1595" s="342">
        <f t="shared" si="3641"/>
        <v>54665.359199999999</v>
      </c>
      <c r="AH1595" s="342">
        <f t="shared" si="3641"/>
        <v>223344.2029</v>
      </c>
      <c r="AI1595" s="342">
        <f t="shared" si="3641"/>
        <v>0</v>
      </c>
      <c r="AJ1595" s="342">
        <f t="shared" si="3641"/>
        <v>40497.455999999998</v>
      </c>
      <c r="AK1595" s="342">
        <f t="shared" si="3641"/>
        <v>0</v>
      </c>
      <c r="AL1595" s="342">
        <f t="shared" si="3641"/>
        <v>0</v>
      </c>
      <c r="AM1595" s="342">
        <f t="shared" si="3641"/>
        <v>0</v>
      </c>
      <c r="AN1595" s="342">
        <f t="shared" si="3641"/>
        <v>0</v>
      </c>
      <c r="AO1595" s="342">
        <f t="shared" si="3641"/>
        <v>0</v>
      </c>
      <c r="AP1595" s="342">
        <f t="shared" si="3641"/>
        <v>0</v>
      </c>
      <c r="AQ1595" s="342">
        <f t="shared" si="3641"/>
        <v>0</v>
      </c>
      <c r="AR1595" s="342">
        <f t="shared" si="3641"/>
        <v>0</v>
      </c>
      <c r="AS1595" s="785">
        <f>SUM(AE1595:AR1595)</f>
        <v>346411.7291</v>
      </c>
    </row>
    <row r="1596" spans="2:45" ht="15.6">
      <c r="B1596" s="344" t="s">
        <v>887</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67485.487625582318</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70"/>
      <c r="AF1597" s="770"/>
      <c r="AG1597" s="770"/>
      <c r="AH1597" s="770"/>
      <c r="AI1597" s="770"/>
      <c r="AJ1597" s="770"/>
      <c r="AK1597" s="770"/>
      <c r="AL1597" s="770"/>
      <c r="AM1597" s="770"/>
      <c r="AN1597" s="770"/>
      <c r="AO1597" s="770"/>
      <c r="AP1597" s="770"/>
      <c r="AQ1597" s="770"/>
      <c r="AR1597" s="770"/>
      <c r="AS1597" s="380"/>
    </row>
    <row r="1598" spans="2:45" ht="19.5" customHeight="1">
      <c r="B1598" s="362" t="s">
        <v>582</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9"/>
      <c r="C1599" s="760"/>
      <c r="D1599" s="741"/>
      <c r="E1599" s="741"/>
      <c r="F1599" s="741"/>
      <c r="G1599" s="741"/>
      <c r="H1599" s="741"/>
      <c r="I1599" s="741"/>
      <c r="J1599" s="741"/>
      <c r="K1599" s="741"/>
      <c r="L1599" s="741"/>
      <c r="M1599" s="741"/>
      <c r="N1599" s="741"/>
      <c r="O1599" s="741"/>
      <c r="P1599" s="741"/>
      <c r="Q1599" s="741"/>
      <c r="R1599" s="741"/>
      <c r="S1599" s="741"/>
      <c r="T1599" s="741"/>
      <c r="U1599" s="741"/>
      <c r="V1599" s="299"/>
      <c r="W1599" s="761"/>
      <c r="X1599" s="741"/>
      <c r="Y1599" s="741"/>
      <c r="Z1599" s="741"/>
      <c r="AA1599" s="741"/>
      <c r="AB1599" s="741"/>
      <c r="AC1599" s="741"/>
      <c r="AD1599" s="741"/>
      <c r="AE1599" s="250"/>
      <c r="AF1599" s="250"/>
      <c r="AG1599" s="250"/>
      <c r="AH1599" s="250"/>
      <c r="AI1599" s="250"/>
      <c r="AJ1599" s="250"/>
      <c r="AK1599" s="250"/>
      <c r="AL1599" s="250"/>
      <c r="AM1599" s="250"/>
      <c r="AN1599" s="250"/>
      <c r="AO1599" s="250"/>
      <c r="AP1599" s="250"/>
      <c r="AQ1599" s="250"/>
      <c r="AR1599" s="250"/>
      <c r="AS1599" s="251"/>
    </row>
    <row r="1600" spans="2:45" ht="15.6">
      <c r="B1600" s="275" t="s">
        <v>805</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946" t="s">
        <v>211</v>
      </c>
      <c r="C1601" s="948" t="s">
        <v>33</v>
      </c>
      <c r="D1601" s="279" t="s">
        <v>420</v>
      </c>
      <c r="E1601" s="957" t="s">
        <v>209</v>
      </c>
      <c r="F1601" s="958"/>
      <c r="G1601" s="958"/>
      <c r="H1601" s="958"/>
      <c r="I1601" s="958"/>
      <c r="J1601" s="958"/>
      <c r="K1601" s="958"/>
      <c r="L1601" s="958"/>
      <c r="M1601" s="958"/>
      <c r="N1601" s="958"/>
      <c r="O1601" s="958"/>
      <c r="P1601" s="959"/>
      <c r="Q1601" s="955" t="s">
        <v>213</v>
      </c>
      <c r="R1601" s="279" t="s">
        <v>421</v>
      </c>
      <c r="S1601" s="952" t="s">
        <v>212</v>
      </c>
      <c r="T1601" s="953"/>
      <c r="U1601" s="953"/>
      <c r="V1601" s="953"/>
      <c r="W1601" s="953"/>
      <c r="X1601" s="953"/>
      <c r="Y1601" s="953"/>
      <c r="Z1601" s="953"/>
      <c r="AA1601" s="953"/>
      <c r="AB1601" s="953"/>
      <c r="AC1601" s="953"/>
      <c r="AD1601" s="960"/>
      <c r="AE1601" s="952" t="s">
        <v>242</v>
      </c>
      <c r="AF1601" s="953"/>
      <c r="AG1601" s="953"/>
      <c r="AH1601" s="953"/>
      <c r="AI1601" s="953"/>
      <c r="AJ1601" s="953"/>
      <c r="AK1601" s="953"/>
      <c r="AL1601" s="953"/>
      <c r="AM1601" s="953"/>
      <c r="AN1601" s="953"/>
      <c r="AO1601" s="953"/>
      <c r="AP1601" s="953"/>
      <c r="AQ1601" s="953"/>
      <c r="AR1601" s="953"/>
      <c r="AS1601" s="954"/>
    </row>
    <row r="1602" spans="2:45" ht="65.25" customHeight="1">
      <c r="B1602" s="947"/>
      <c r="C1602" s="961"/>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956"/>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Residential</v>
      </c>
      <c r="AF1602" s="280" t="str">
        <f>'1.  LRAMVA Summary'!$E$53</f>
        <v>GS&lt;50 kW</v>
      </c>
      <c r="AG1602" s="280" t="str">
        <f>'1.  LRAMVA Summary'!$F$53</f>
        <v>GS50-999 kW</v>
      </c>
      <c r="AH1602" s="280" t="str">
        <f>'1.  LRAMVA Summary'!$G$53</f>
        <v>General Service 1,000 - 4,999kW</v>
      </c>
      <c r="AI1602" s="280" t="str">
        <f>'1.  LRAMVA Summary'!$H$53</f>
        <v>Sentinel</v>
      </c>
      <c r="AJ1602" s="280" t="str">
        <f>'1.  LRAMVA Summary'!$I$53</f>
        <v>Street Lighting</v>
      </c>
      <c r="AK1602" s="280" t="str">
        <f>'1.  LRAMVA Summary'!$J$53</f>
        <v>Unmetered Scatter Load</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7"/>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32"/>
      <c r="AE1603" s="286" t="str">
        <f>'1.  LRAMVA Summary'!$D$54</f>
        <v>kWh</v>
      </c>
      <c r="AF1603" s="286" t="str">
        <f>'1.  LRAMVA Summary'!$E$54</f>
        <v>kWh</v>
      </c>
      <c r="AG1603" s="286" t="str">
        <f>'1.  LRAMVA Summary'!$F$54</f>
        <v>kW</v>
      </c>
      <c r="AH1603" s="286" t="str">
        <f>'1.  LRAMVA Summary'!$G$54</f>
        <v>kW</v>
      </c>
      <c r="AI1603" s="286" t="str">
        <f>'1.  LRAMVA Summary'!$H$54</f>
        <v>kW</v>
      </c>
      <c r="AJ1603" s="286" t="str">
        <f>'1.  LRAMVA Summary'!$I$54</f>
        <v>kW</v>
      </c>
      <c r="AK1603" s="286" t="str">
        <f>'1.  LRAMVA Summary'!$J$54</f>
        <v>kWh</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8" t="s">
        <v>952</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32"/>
      <c r="AE1604" s="830">
        <v>0</v>
      </c>
      <c r="AF1604" s="825">
        <v>0</v>
      </c>
      <c r="AG1604" s="825">
        <v>0</v>
      </c>
      <c r="AH1604" s="825">
        <v>0</v>
      </c>
      <c r="AI1604" s="825">
        <v>0</v>
      </c>
      <c r="AJ1604" s="825">
        <v>0</v>
      </c>
      <c r="AK1604" s="825">
        <v>0</v>
      </c>
      <c r="AL1604" s="825">
        <v>0</v>
      </c>
      <c r="AM1604" s="825">
        <v>0</v>
      </c>
      <c r="AN1604" s="825">
        <v>0</v>
      </c>
      <c r="AO1604" s="825">
        <v>0</v>
      </c>
      <c r="AP1604" s="825">
        <v>0</v>
      </c>
      <c r="AQ1604" s="825">
        <v>0</v>
      </c>
      <c r="AR1604" s="825">
        <v>0</v>
      </c>
      <c r="AS1604" s="826"/>
    </row>
    <row r="1605" spans="2:45" ht="15.6">
      <c r="B1605" s="829" t="s">
        <v>763</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33"/>
      <c r="AE1605" s="831">
        <f>HLOOKUP(AE1602,'2. LRAMVA Threshold'!$B$42:$Q$60,16,FALSE)</f>
        <v>5375858</v>
      </c>
      <c r="AF1605" s="386">
        <f>HLOOKUP(AF1602,'2. LRAMVA Threshold'!$B$42:$Q$60,16,FALSE)</f>
        <v>1468669</v>
      </c>
      <c r="AG1605" s="386">
        <f>HLOOKUP(AG1602,'2. LRAMVA Threshold'!$B$42:$Q$60,16,FALSE)</f>
        <v>15297</v>
      </c>
      <c r="AH1605" s="386">
        <f>HLOOKUP(AH1602,'2. LRAMVA Threshold'!$B$42:$Q$60,16,FALSE)</f>
        <v>74149</v>
      </c>
      <c r="AI1605" s="386">
        <f>HLOOKUP(AI1602,'2. LRAMVA Threshold'!$B$42:$Q$60,16,FALSE)</f>
        <v>0</v>
      </c>
      <c r="AJ1605" s="386">
        <f>HLOOKUP(AJ1602,'2. LRAMVA Threshold'!$B$42:$Q$60,16,FALSE)</f>
        <v>5640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734</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0</v>
      </c>
      <c r="AF1607" s="336">
        <f>HLOOKUP(AF35,'3.  Distribution Rates'!$C$122:$P$135,14,FALSE)</f>
        <v>1.9E-2</v>
      </c>
      <c r="AG1607" s="336">
        <f>HLOOKUP(AG35,'3.  Distribution Rates'!$C$122:$P$135,14,FALSE)</f>
        <v>3.5735999999999999</v>
      </c>
      <c r="AH1607" s="336">
        <f>HLOOKUP(AH35,'3.  Distribution Rates'!$C$122:$P$135,14,FALSE)</f>
        <v>3.0121000000000002</v>
      </c>
      <c r="AI1607" s="336">
        <f>HLOOKUP(AI35,'3.  Distribution Rates'!$C$122:$P$135,14,FALSE)</f>
        <v>6.8887</v>
      </c>
      <c r="AJ1607" s="336">
        <f>HLOOKUP(AJ35,'3.  Distribution Rates'!$C$122:$P$135,14,FALSE)</f>
        <v>7.1803999999999997</v>
      </c>
      <c r="AK1607" s="336">
        <f>HLOOKUP(AK35,'3.  Distribution Rates'!$C$122:$P$135,14,FALSE)</f>
        <v>1.2699999999999999E-2</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764</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0</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0</v>
      </c>
    </row>
    <row r="1609" spans="2:45" ht="15">
      <c r="B1609" s="319" t="s">
        <v>765</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0</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0</v>
      </c>
    </row>
    <row r="1610" spans="2:45" ht="15">
      <c r="B1610" s="319" t="s">
        <v>766</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0</v>
      </c>
      <c r="AG1610" s="372">
        <f>'4.  2011-2014 LRAM'!AO422*AG1607</f>
        <v>0</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0</v>
      </c>
    </row>
    <row r="1611" spans="2:45" ht="15">
      <c r="B1611" s="319" t="s">
        <v>767</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LRAM'!AM559*AE1607</f>
        <v>0</v>
      </c>
      <c r="AF1611" s="372">
        <f>'4.  2011-2014 LRAM'!AN559*AF1607</f>
        <v>0</v>
      </c>
      <c r="AG1611" s="372">
        <f>'4.  2011-2014 LRAM'!AO559*AG1607</f>
        <v>0</v>
      </c>
      <c r="AH1611" s="372">
        <f>'4.  2011-2014 LRAM'!AP559*AH1607</f>
        <v>0</v>
      </c>
      <c r="AI1611" s="372">
        <f>'4.  2011-2014 LRAM'!AQ559*AI1607</f>
        <v>0</v>
      </c>
      <c r="AJ1611" s="372">
        <f>'4.  2011-2014 LRAM'!AR559*AJ1607</f>
        <v>0</v>
      </c>
      <c r="AK1611" s="372">
        <f>'4.  2011-2014 LRAM'!AS559*AK1607</f>
        <v>0</v>
      </c>
      <c r="AL1611" s="372">
        <f>'4.  2011-2014 LRAM'!AT559*AL1607</f>
        <v>0</v>
      </c>
      <c r="AM1611" s="372">
        <f>'4.  2011-2014 LRAM'!AU559*AM1607</f>
        <v>0</v>
      </c>
      <c r="AN1611" s="372">
        <f>'4.  2011-2014 LRAM'!AV559*AN1607</f>
        <v>0</v>
      </c>
      <c r="AO1611" s="372">
        <f>'4.  2011-2014 LRAM'!AW559*AO1607</f>
        <v>0</v>
      </c>
      <c r="AP1611" s="372">
        <f>'4.  2011-2014 LRAM'!AX559*AP1607</f>
        <v>0</v>
      </c>
      <c r="AQ1611" s="372">
        <f>'4.  2011-2014 LRAM'!AY559*AQ1607</f>
        <v>0</v>
      </c>
      <c r="AR1611" s="372">
        <f>'4.  2011-2014 LRAM'!AZ559*AR1607</f>
        <v>0</v>
      </c>
      <c r="AS1611" s="613">
        <f t="shared" ref="AS1611:AS1620" si="3642">SUM(AE1611:AR1611)</f>
        <v>0</v>
      </c>
    </row>
    <row r="1612" spans="2:45" ht="15">
      <c r="B1612" s="319" t="s">
        <v>768</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43">AE216*AE1607</f>
        <v>0</v>
      </c>
      <c r="AF1612" s="372">
        <f t="shared" si="3643"/>
        <v>14136.117419999999</v>
      </c>
      <c r="AG1612" s="372">
        <f t="shared" si="3643"/>
        <v>0</v>
      </c>
      <c r="AH1612" s="372">
        <f t="shared" si="3643"/>
        <v>58136.301132000001</v>
      </c>
      <c r="AI1612" s="372">
        <f t="shared" si="3643"/>
        <v>0</v>
      </c>
      <c r="AJ1612" s="372">
        <f t="shared" si="3643"/>
        <v>17314.816559999996</v>
      </c>
      <c r="AK1612" s="372">
        <f t="shared" si="3643"/>
        <v>0</v>
      </c>
      <c r="AL1612" s="372">
        <f t="shared" si="3643"/>
        <v>0</v>
      </c>
      <c r="AM1612" s="372">
        <f t="shared" si="3643"/>
        <v>0</v>
      </c>
      <c r="AN1612" s="372">
        <f t="shared" si="3643"/>
        <v>0</v>
      </c>
      <c r="AO1612" s="372">
        <f t="shared" si="3643"/>
        <v>0</v>
      </c>
      <c r="AP1612" s="372">
        <f t="shared" si="3643"/>
        <v>0</v>
      </c>
      <c r="AQ1612" s="372">
        <f t="shared" si="3643"/>
        <v>0</v>
      </c>
      <c r="AR1612" s="372">
        <f t="shared" si="3643"/>
        <v>0</v>
      </c>
      <c r="AS1612" s="613">
        <f t="shared" si="3642"/>
        <v>89587.235111999995</v>
      </c>
    </row>
    <row r="1613" spans="2:45" ht="15">
      <c r="B1613" s="319" t="s">
        <v>769</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44">AE406*AE1607</f>
        <v>0</v>
      </c>
      <c r="AF1613" s="372">
        <f t="shared" si="3644"/>
        <v>23885.410340000002</v>
      </c>
      <c r="AG1613" s="372">
        <f t="shared" si="3644"/>
        <v>3955.9751999999999</v>
      </c>
      <c r="AH1613" s="372">
        <f t="shared" si="3644"/>
        <v>55694.33142000001</v>
      </c>
      <c r="AI1613" s="372">
        <f t="shared" si="3644"/>
        <v>0</v>
      </c>
      <c r="AJ1613" s="372">
        <f t="shared" si="3644"/>
        <v>2304.9083999999998</v>
      </c>
      <c r="AK1613" s="372">
        <f t="shared" si="3644"/>
        <v>0</v>
      </c>
      <c r="AL1613" s="372">
        <f t="shared" si="3644"/>
        <v>0</v>
      </c>
      <c r="AM1613" s="372">
        <f t="shared" si="3644"/>
        <v>0</v>
      </c>
      <c r="AN1613" s="372">
        <f t="shared" si="3644"/>
        <v>0</v>
      </c>
      <c r="AO1613" s="372">
        <f t="shared" si="3644"/>
        <v>0</v>
      </c>
      <c r="AP1613" s="372">
        <f t="shared" si="3644"/>
        <v>0</v>
      </c>
      <c r="AQ1613" s="372">
        <f t="shared" si="3644"/>
        <v>0</v>
      </c>
      <c r="AR1613" s="372">
        <f t="shared" si="3644"/>
        <v>0</v>
      </c>
      <c r="AS1613" s="613">
        <f t="shared" si="3642"/>
        <v>85840.62536000002</v>
      </c>
    </row>
    <row r="1614" spans="2:45" ht="15">
      <c r="B1614" s="319" t="s">
        <v>770</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45">AE596*AE1607</f>
        <v>0</v>
      </c>
      <c r="AF1614" s="372">
        <f t="shared" si="3645"/>
        <v>92982.153259999992</v>
      </c>
      <c r="AG1614" s="372">
        <f t="shared" si="3645"/>
        <v>9803.0995200000016</v>
      </c>
      <c r="AH1614" s="372">
        <f t="shared" si="3645"/>
        <v>3305.117088</v>
      </c>
      <c r="AI1614" s="372">
        <f t="shared" si="3645"/>
        <v>0</v>
      </c>
      <c r="AJ1614" s="372">
        <f t="shared" si="3645"/>
        <v>11459.056752</v>
      </c>
      <c r="AK1614" s="372">
        <f t="shared" si="3645"/>
        <v>0</v>
      </c>
      <c r="AL1614" s="372">
        <f t="shared" si="3645"/>
        <v>0</v>
      </c>
      <c r="AM1614" s="372">
        <f t="shared" si="3645"/>
        <v>0</v>
      </c>
      <c r="AN1614" s="372">
        <f t="shared" si="3645"/>
        <v>0</v>
      </c>
      <c r="AO1614" s="372">
        <f t="shared" si="3645"/>
        <v>0</v>
      </c>
      <c r="AP1614" s="372">
        <f t="shared" si="3645"/>
        <v>0</v>
      </c>
      <c r="AQ1614" s="372">
        <f t="shared" si="3645"/>
        <v>0</v>
      </c>
      <c r="AR1614" s="372">
        <f t="shared" si="3645"/>
        <v>0</v>
      </c>
      <c r="AS1614" s="613">
        <f t="shared" si="3642"/>
        <v>117549.42662</v>
      </c>
    </row>
    <row r="1615" spans="2:45" ht="15">
      <c r="B1615" s="319" t="s">
        <v>771</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46">AE786*AE1607</f>
        <v>0</v>
      </c>
      <c r="AF1615" s="372">
        <f t="shared" si="3646"/>
        <v>38992.063005818709</v>
      </c>
      <c r="AG1615" s="372">
        <f t="shared" si="3646"/>
        <v>16454.379537088731</v>
      </c>
      <c r="AH1615" s="372">
        <f t="shared" si="3646"/>
        <v>5547.5975602938179</v>
      </c>
      <c r="AI1615" s="372">
        <f t="shared" si="3646"/>
        <v>0</v>
      </c>
      <c r="AJ1615" s="372">
        <f t="shared" si="3646"/>
        <v>4573.6275839999998</v>
      </c>
      <c r="AK1615" s="372">
        <f t="shared" si="3646"/>
        <v>0</v>
      </c>
      <c r="AL1615" s="372">
        <f t="shared" si="3646"/>
        <v>0</v>
      </c>
      <c r="AM1615" s="372">
        <f t="shared" si="3646"/>
        <v>0</v>
      </c>
      <c r="AN1615" s="372">
        <f t="shared" si="3646"/>
        <v>0</v>
      </c>
      <c r="AO1615" s="372">
        <f t="shared" si="3646"/>
        <v>0</v>
      </c>
      <c r="AP1615" s="372">
        <f t="shared" si="3646"/>
        <v>0</v>
      </c>
      <c r="AQ1615" s="372">
        <f t="shared" si="3646"/>
        <v>0</v>
      </c>
      <c r="AR1615" s="372">
        <f t="shared" si="3646"/>
        <v>0</v>
      </c>
      <c r="AS1615" s="613">
        <f t="shared" si="3642"/>
        <v>65567.667687201261</v>
      </c>
    </row>
    <row r="1616" spans="2:45" ht="15">
      <c r="B1616" s="319" t="s">
        <v>772</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47">AE981*AE1607</f>
        <v>0</v>
      </c>
      <c r="AF1616" s="372">
        <f t="shared" si="3647"/>
        <v>7053.5769446245486</v>
      </c>
      <c r="AG1616" s="372">
        <f t="shared" si="3647"/>
        <v>4428.8523774765708</v>
      </c>
      <c r="AH1616" s="372">
        <f t="shared" si="3647"/>
        <v>1520.8401602302581</v>
      </c>
      <c r="AI1616" s="372">
        <f t="shared" si="3647"/>
        <v>0</v>
      </c>
      <c r="AJ1616" s="372">
        <f t="shared" si="3647"/>
        <v>12661.055711999999</v>
      </c>
      <c r="AK1616" s="372">
        <f t="shared" si="3647"/>
        <v>0</v>
      </c>
      <c r="AL1616" s="372">
        <f t="shared" si="3647"/>
        <v>0</v>
      </c>
      <c r="AM1616" s="372">
        <f t="shared" si="3647"/>
        <v>0</v>
      </c>
      <c r="AN1616" s="372">
        <f t="shared" si="3647"/>
        <v>0</v>
      </c>
      <c r="AO1616" s="372">
        <f t="shared" si="3647"/>
        <v>0</v>
      </c>
      <c r="AP1616" s="372">
        <f t="shared" si="3647"/>
        <v>0</v>
      </c>
      <c r="AQ1616" s="372">
        <f t="shared" si="3647"/>
        <v>0</v>
      </c>
      <c r="AR1616" s="372">
        <f t="shared" si="3647"/>
        <v>0</v>
      </c>
      <c r="AS1616" s="613">
        <f t="shared" si="3642"/>
        <v>25664.325194331377</v>
      </c>
    </row>
    <row r="1617" spans="1:45" ht="15">
      <c r="B1617" s="319" t="s">
        <v>773</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48">AE1176*AE1607</f>
        <v>0</v>
      </c>
      <c r="AF1617" s="372">
        <f t="shared" si="3648"/>
        <v>0</v>
      </c>
      <c r="AG1617" s="372">
        <f t="shared" si="3648"/>
        <v>104.1691855978619</v>
      </c>
      <c r="AH1617" s="372">
        <f t="shared" si="3648"/>
        <v>0</v>
      </c>
      <c r="AI1617" s="372">
        <f t="shared" si="3648"/>
        <v>0</v>
      </c>
      <c r="AJ1617" s="372">
        <f t="shared" si="3648"/>
        <v>3694.7466240000003</v>
      </c>
      <c r="AK1617" s="372">
        <f t="shared" si="3648"/>
        <v>0</v>
      </c>
      <c r="AL1617" s="372">
        <f t="shared" si="3648"/>
        <v>0</v>
      </c>
      <c r="AM1617" s="372">
        <f t="shared" si="3648"/>
        <v>0</v>
      </c>
      <c r="AN1617" s="372">
        <f t="shared" si="3648"/>
        <v>0</v>
      </c>
      <c r="AO1617" s="372">
        <f t="shared" si="3648"/>
        <v>0</v>
      </c>
      <c r="AP1617" s="372">
        <f t="shared" si="3648"/>
        <v>0</v>
      </c>
      <c r="AQ1617" s="372">
        <f t="shared" si="3648"/>
        <v>0</v>
      </c>
      <c r="AR1617" s="372">
        <f t="shared" si="3648"/>
        <v>0</v>
      </c>
      <c r="AS1617" s="613">
        <f t="shared" si="3642"/>
        <v>3798.9158095978623</v>
      </c>
    </row>
    <row r="1618" spans="1:45" ht="15">
      <c r="B1618" s="319" t="s">
        <v>774</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9">AE1371*AE1607</f>
        <v>0</v>
      </c>
      <c r="AF1618" s="372">
        <f t="shared" si="3649"/>
        <v>0</v>
      </c>
      <c r="AG1618" s="372">
        <f t="shared" si="3649"/>
        <v>2670.5662272692307</v>
      </c>
      <c r="AH1618" s="372">
        <f t="shared" si="3649"/>
        <v>0</v>
      </c>
      <c r="AI1618" s="372">
        <f t="shared" si="3649"/>
        <v>0</v>
      </c>
      <c r="AJ1618" s="372">
        <f t="shared" si="3649"/>
        <v>20463.278352000001</v>
      </c>
      <c r="AK1618" s="372">
        <f t="shared" si="3649"/>
        <v>0</v>
      </c>
      <c r="AL1618" s="372">
        <f t="shared" si="3649"/>
        <v>0</v>
      </c>
      <c r="AM1618" s="372">
        <f t="shared" si="3649"/>
        <v>0</v>
      </c>
      <c r="AN1618" s="372">
        <f t="shared" si="3649"/>
        <v>0</v>
      </c>
      <c r="AO1618" s="372">
        <f t="shared" si="3649"/>
        <v>0</v>
      </c>
      <c r="AP1618" s="372">
        <f t="shared" si="3649"/>
        <v>0</v>
      </c>
      <c r="AQ1618" s="372">
        <f t="shared" si="3649"/>
        <v>0</v>
      </c>
      <c r="AR1618" s="372">
        <f t="shared" si="3649"/>
        <v>0</v>
      </c>
      <c r="AS1618" s="613">
        <f t="shared" si="3642"/>
        <v>23133.844579269233</v>
      </c>
    </row>
    <row r="1619" spans="1:45" ht="15">
      <c r="B1619" s="319" t="s">
        <v>775</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50">AE1565*AE1607</f>
        <v>0</v>
      </c>
      <c r="AF1619" s="372">
        <f t="shared" si="3650"/>
        <v>0</v>
      </c>
      <c r="AG1619" s="372">
        <f t="shared" si="3650"/>
        <v>933.03103634413048</v>
      </c>
      <c r="AH1619" s="372">
        <f t="shared" si="3650"/>
        <v>0</v>
      </c>
      <c r="AI1619" s="372">
        <f t="shared" si="3650"/>
        <v>0</v>
      </c>
      <c r="AJ1619" s="372">
        <f t="shared" si="3650"/>
        <v>0</v>
      </c>
      <c r="AK1619" s="372">
        <f t="shared" si="3650"/>
        <v>0</v>
      </c>
      <c r="AL1619" s="372">
        <f t="shared" si="3650"/>
        <v>0</v>
      </c>
      <c r="AM1619" s="372">
        <f t="shared" si="3650"/>
        <v>0</v>
      </c>
      <c r="AN1619" s="372">
        <f t="shared" si="3650"/>
        <v>0</v>
      </c>
      <c r="AO1619" s="372">
        <f t="shared" si="3650"/>
        <v>0</v>
      </c>
      <c r="AP1619" s="372">
        <f t="shared" si="3650"/>
        <v>0</v>
      </c>
      <c r="AQ1619" s="372">
        <f t="shared" si="3650"/>
        <v>0</v>
      </c>
      <c r="AR1619" s="372">
        <f t="shared" si="3650"/>
        <v>0</v>
      </c>
      <c r="AS1619" s="613">
        <f t="shared" si="3642"/>
        <v>933.03103634413048</v>
      </c>
    </row>
    <row r="1620" spans="1:45" ht="15.6">
      <c r="B1620" s="344" t="s">
        <v>890</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177049.32097044325</v>
      </c>
      <c r="AG1620" s="341">
        <f t="shared" ref="AG1620:AR1620" si="3651">SUM(AG1608:AG1619)</f>
        <v>38350.07308377653</v>
      </c>
      <c r="AH1620" s="341">
        <f t="shared" si="3651"/>
        <v>124204.18736052408</v>
      </c>
      <c r="AI1620" s="341">
        <f t="shared" si="3651"/>
        <v>0</v>
      </c>
      <c r="AJ1620" s="341">
        <f t="shared" si="3651"/>
        <v>72471.489984</v>
      </c>
      <c r="AK1620" s="341">
        <f t="shared" si="3651"/>
        <v>0</v>
      </c>
      <c r="AL1620" s="341">
        <f t="shared" si="3651"/>
        <v>0</v>
      </c>
      <c r="AM1620" s="341">
        <f t="shared" si="3651"/>
        <v>0</v>
      </c>
      <c r="AN1620" s="341">
        <f t="shared" si="3651"/>
        <v>0</v>
      </c>
      <c r="AO1620" s="341">
        <f t="shared" si="3651"/>
        <v>0</v>
      </c>
      <c r="AP1620" s="341">
        <f t="shared" si="3651"/>
        <v>0</v>
      </c>
      <c r="AQ1620" s="341">
        <f t="shared" si="3651"/>
        <v>0</v>
      </c>
      <c r="AR1620" s="341">
        <f t="shared" si="3651"/>
        <v>0</v>
      </c>
      <c r="AS1620" s="401">
        <f t="shared" si="3642"/>
        <v>412075.07139874384</v>
      </c>
    </row>
    <row r="1621" spans="1:45" ht="15.6">
      <c r="B1621" s="344" t="s">
        <v>891</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52">AF1605*AF1607</f>
        <v>27904.710999999999</v>
      </c>
      <c r="AG1621" s="342">
        <f t="shared" si="3652"/>
        <v>54665.359199999999</v>
      </c>
      <c r="AH1621" s="342">
        <f t="shared" si="3652"/>
        <v>223344.2029</v>
      </c>
      <c r="AI1621" s="342">
        <f t="shared" si="3652"/>
        <v>0</v>
      </c>
      <c r="AJ1621" s="342">
        <f t="shared" si="3652"/>
        <v>40497.455999999998</v>
      </c>
      <c r="AK1621" s="342">
        <f t="shared" si="3652"/>
        <v>0</v>
      </c>
      <c r="AL1621" s="342">
        <f t="shared" si="3652"/>
        <v>0</v>
      </c>
      <c r="AM1621" s="342">
        <f t="shared" si="3652"/>
        <v>0</v>
      </c>
      <c r="AN1621" s="342">
        <f t="shared" si="3652"/>
        <v>0</v>
      </c>
      <c r="AO1621" s="342">
        <f t="shared" si="3652"/>
        <v>0</v>
      </c>
      <c r="AP1621" s="342">
        <f t="shared" si="3652"/>
        <v>0</v>
      </c>
      <c r="AQ1621" s="342">
        <f t="shared" si="3652"/>
        <v>0</v>
      </c>
      <c r="AR1621" s="342">
        <f t="shared" si="3652"/>
        <v>0</v>
      </c>
      <c r="AS1621" s="401">
        <f>SUM(AE1621:AR1621)</f>
        <v>346411.7291</v>
      </c>
    </row>
    <row r="1622" spans="1:45" ht="15.6">
      <c r="B1622" s="344" t="s">
        <v>892</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65663.342298743839</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70"/>
      <c r="AF1623" s="770"/>
      <c r="AG1623" s="770"/>
      <c r="AH1623" s="770"/>
      <c r="AI1623" s="770"/>
      <c r="AJ1623" s="770"/>
      <c r="AK1623" s="770"/>
      <c r="AL1623" s="770"/>
      <c r="AM1623" s="770"/>
      <c r="AN1623" s="770"/>
      <c r="AO1623" s="770"/>
      <c r="AP1623" s="770"/>
      <c r="AQ1623" s="770"/>
      <c r="AR1623" s="770"/>
      <c r="AS1623" s="786"/>
    </row>
    <row r="1624" spans="1:45" ht="19.5" customHeight="1">
      <c r="B1624" s="362" t="s">
        <v>582</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9"/>
      <c r="C1625" s="760"/>
      <c r="D1625" s="741"/>
      <c r="E1625" s="741"/>
      <c r="F1625" s="741"/>
      <c r="G1625" s="741"/>
      <c r="H1625" s="741"/>
      <c r="I1625" s="741"/>
      <c r="J1625" s="741"/>
      <c r="K1625" s="741"/>
      <c r="L1625" s="741"/>
      <c r="M1625" s="741"/>
      <c r="N1625" s="741"/>
      <c r="O1625" s="741"/>
      <c r="P1625" s="741"/>
      <c r="Q1625" s="741"/>
      <c r="R1625" s="741"/>
      <c r="S1625" s="741"/>
      <c r="T1625" s="741"/>
      <c r="U1625" s="741"/>
      <c r="V1625" s="299"/>
      <c r="W1625" s="761"/>
      <c r="X1625" s="741"/>
      <c r="Y1625" s="741"/>
      <c r="Z1625" s="741"/>
      <c r="AA1625" s="741"/>
      <c r="AB1625" s="741"/>
      <c r="AC1625" s="741"/>
      <c r="AD1625" s="741"/>
      <c r="AE1625" s="250"/>
      <c r="AF1625" s="250"/>
      <c r="AG1625" s="250"/>
      <c r="AH1625" s="250"/>
      <c r="AI1625" s="250"/>
      <c r="AJ1625" s="250"/>
      <c r="AK1625" s="250"/>
      <c r="AL1625" s="250"/>
      <c r="AM1625" s="250"/>
      <c r="AN1625" s="250"/>
      <c r="AO1625" s="250"/>
      <c r="AP1625" s="250"/>
      <c r="AQ1625" s="250"/>
      <c r="AR1625" s="250"/>
      <c r="AS1625" s="251"/>
    </row>
    <row r="1626" spans="1:45" ht="15.6">
      <c r="B1626" s="275" t="s">
        <v>806</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946" t="s">
        <v>211</v>
      </c>
      <c r="C1627" s="948" t="s">
        <v>33</v>
      </c>
      <c r="D1627" s="279" t="s">
        <v>420</v>
      </c>
      <c r="E1627" s="957" t="s">
        <v>209</v>
      </c>
      <c r="F1627" s="958"/>
      <c r="G1627" s="958"/>
      <c r="H1627" s="958"/>
      <c r="I1627" s="958"/>
      <c r="J1627" s="958"/>
      <c r="K1627" s="958"/>
      <c r="L1627" s="958"/>
      <c r="M1627" s="958"/>
      <c r="N1627" s="958"/>
      <c r="O1627" s="958"/>
      <c r="P1627" s="959"/>
      <c r="Q1627" s="955" t="s">
        <v>213</v>
      </c>
      <c r="R1627" s="279" t="s">
        <v>421</v>
      </c>
      <c r="S1627" s="952" t="s">
        <v>212</v>
      </c>
      <c r="T1627" s="953"/>
      <c r="U1627" s="953"/>
      <c r="V1627" s="953"/>
      <c r="W1627" s="953"/>
      <c r="X1627" s="953"/>
      <c r="Y1627" s="953"/>
      <c r="Z1627" s="953"/>
      <c r="AA1627" s="953"/>
      <c r="AB1627" s="953"/>
      <c r="AC1627" s="953"/>
      <c r="AD1627" s="960"/>
      <c r="AE1627" s="952" t="s">
        <v>242</v>
      </c>
      <c r="AF1627" s="953"/>
      <c r="AG1627" s="953"/>
      <c r="AH1627" s="953"/>
      <c r="AI1627" s="953"/>
      <c r="AJ1627" s="953"/>
      <c r="AK1627" s="953"/>
      <c r="AL1627" s="953"/>
      <c r="AM1627" s="953"/>
      <c r="AN1627" s="953"/>
      <c r="AO1627" s="953"/>
      <c r="AP1627" s="953"/>
      <c r="AQ1627" s="953"/>
      <c r="AR1627" s="953"/>
      <c r="AS1627" s="954"/>
    </row>
    <row r="1628" spans="1:45" ht="65.25" customHeight="1">
      <c r="B1628" s="947"/>
      <c r="C1628" s="949"/>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956"/>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Residential</v>
      </c>
      <c r="AF1628" s="280" t="str">
        <f>'1.  LRAMVA Summary'!$E$53</f>
        <v>GS&lt;50 kW</v>
      </c>
      <c r="AG1628" s="280" t="str">
        <f>'1.  LRAMVA Summary'!$F$53</f>
        <v>GS50-999 kW</v>
      </c>
      <c r="AH1628" s="280" t="str">
        <f>'1.  LRAMVA Summary'!$G$53</f>
        <v>General Service 1,000 - 4,999kW</v>
      </c>
      <c r="AI1628" s="280" t="str">
        <f>'1.  LRAMVA Summary'!$H$53</f>
        <v>Sentinel</v>
      </c>
      <c r="AJ1628" s="280" t="str">
        <f>'1.  LRAMVA Summary'!$I$53</f>
        <v>Street Lighting</v>
      </c>
      <c r="AK1628" s="280" t="str">
        <f>'1.  LRAMVA Summary'!$J$53</f>
        <v>Unmetered Scatter Load</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7"/>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32"/>
      <c r="AE1630" s="286" t="str">
        <f>'1.  LRAMVA Summary'!$D$54</f>
        <v>kWh</v>
      </c>
      <c r="AF1630" s="286" t="str">
        <f>'1.  LRAMVA Summary'!$E$54</f>
        <v>kWh</v>
      </c>
      <c r="AG1630" s="286" t="str">
        <f>'1.  LRAMVA Summary'!$F$54</f>
        <v>kW</v>
      </c>
      <c r="AH1630" s="286" t="str">
        <f>'1.  LRAMVA Summary'!$G$54</f>
        <v>kW</v>
      </c>
      <c r="AI1630" s="286" t="str">
        <f>'1.  LRAMVA Summary'!$H$54</f>
        <v>kW</v>
      </c>
      <c r="AJ1630" s="286" t="str">
        <f>'1.  LRAMVA Summary'!$I$54</f>
        <v>kW</v>
      </c>
      <c r="AK1630" s="286" t="str">
        <f>'1.  LRAMVA Summary'!$J$54</f>
        <v>kWh</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8" t="s">
        <v>953</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32"/>
      <c r="AE1631" s="830">
        <v>0</v>
      </c>
      <c r="AF1631" s="825">
        <v>0</v>
      </c>
      <c r="AG1631" s="825">
        <v>0</v>
      </c>
      <c r="AH1631" s="825">
        <v>0</v>
      </c>
      <c r="AI1631" s="825">
        <v>0</v>
      </c>
      <c r="AJ1631" s="825">
        <v>0</v>
      </c>
      <c r="AK1631" s="825">
        <v>0</v>
      </c>
      <c r="AL1631" s="825">
        <v>0</v>
      </c>
      <c r="AM1631" s="825">
        <v>0</v>
      </c>
      <c r="AN1631" s="825">
        <v>0</v>
      </c>
      <c r="AO1631" s="825">
        <v>0</v>
      </c>
      <c r="AP1631" s="825">
        <v>0</v>
      </c>
      <c r="AQ1631" s="825">
        <v>0</v>
      </c>
      <c r="AR1631" s="825">
        <v>0</v>
      </c>
      <c r="AS1631" s="826"/>
    </row>
    <row r="1632" spans="1:45" ht="15.6">
      <c r="B1632" s="829" t="s">
        <v>776</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33"/>
      <c r="AE1632" s="831">
        <f>HLOOKUP(AE1628,'2. LRAMVA Threshold'!$B$42:$Q$60,17,FALSE)</f>
        <v>5375858</v>
      </c>
      <c r="AF1632" s="831">
        <f>HLOOKUP(AF1628,'2. LRAMVA Threshold'!$B$42:$Q$60,17,FALSE)</f>
        <v>1468669</v>
      </c>
      <c r="AG1632" s="831">
        <f>HLOOKUP(AG1628,'2. LRAMVA Threshold'!$B$42:$Q$60,17,FALSE)</f>
        <v>15297</v>
      </c>
      <c r="AH1632" s="831">
        <f>HLOOKUP(AH1628,'2. LRAMVA Threshold'!$B$42:$Q$60,17,FALSE)</f>
        <v>74149</v>
      </c>
      <c r="AI1632" s="831">
        <f>HLOOKUP(AI1628,'2. LRAMVA Threshold'!$B$42:$Q$60,17,FALSE)</f>
        <v>0</v>
      </c>
      <c r="AJ1632" s="831">
        <f>HLOOKUP(AJ1628,'2. LRAMVA Threshold'!$B$42:$Q$60,17,FALSE)</f>
        <v>5640</v>
      </c>
      <c r="AK1632" s="831">
        <f>HLOOKUP(AK1628,'2. LRAMVA Threshold'!$B$42:$Q$60,17,FALSE)</f>
        <v>0</v>
      </c>
      <c r="AL1632" s="831">
        <f>HLOOKUP(AL1628,'2. LRAMVA Threshold'!$B$42:$Q$60,17,FALSE)</f>
        <v>0</v>
      </c>
      <c r="AM1632" s="831">
        <f>HLOOKUP(AM1628,'2. LRAMVA Threshold'!$B$42:$Q$60,17,FALSE)</f>
        <v>0</v>
      </c>
      <c r="AN1632" s="831">
        <f>HLOOKUP(AN1628,'2. LRAMVA Threshold'!$B$42:$Q$60,17,FALSE)</f>
        <v>0</v>
      </c>
      <c r="AO1632" s="831">
        <f>HLOOKUP(AO1628,'2. LRAMVA Threshold'!$B$42:$Q$60,17,FALSE)</f>
        <v>0</v>
      </c>
      <c r="AP1632" s="831">
        <f>HLOOKUP(AP1628,'2. LRAMVA Threshold'!$B$42:$Q$60,17,FALSE)</f>
        <v>0</v>
      </c>
      <c r="AQ1632" s="831">
        <f>HLOOKUP(AQ1628,'2. LRAMVA Threshold'!$B$42:$Q$60,17,FALSE)</f>
        <v>0</v>
      </c>
      <c r="AR1632" s="831">
        <f>HLOOKUP(AR1628,'2. LRAMVA Threshold'!$B$42:$Q$60,17,FALSE)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734</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23">
        <f>HLOOKUP(AE35,'3.  Distribution Rates'!$C$122:$P$135,14,FALSE)</f>
        <v>0</v>
      </c>
      <c r="AF1634" s="823">
        <f>HLOOKUP(AF35,'3.  Distribution Rates'!$C$122:$P$135,14,FALSE)</f>
        <v>1.9E-2</v>
      </c>
      <c r="AG1634" s="336">
        <f>HLOOKUP(AG35,'3.  Distribution Rates'!$C$122:$P$135,14,FALSE)</f>
        <v>3.5735999999999999</v>
      </c>
      <c r="AH1634" s="336">
        <f>HLOOKUP(AH35,'3.  Distribution Rates'!$C$122:$P$135,14,FALSE)</f>
        <v>3.0121000000000002</v>
      </c>
      <c r="AI1634" s="336">
        <f>HLOOKUP(AI35,'3.  Distribution Rates'!$C$122:$P$135,14,FALSE)</f>
        <v>6.8887</v>
      </c>
      <c r="AJ1634" s="336">
        <f>HLOOKUP(AJ35,'3.  Distribution Rates'!$C$122:$P$135,14,FALSE)</f>
        <v>7.1803999999999997</v>
      </c>
      <c r="AK1634" s="336">
        <f>HLOOKUP(AK35,'3.  Distribution Rates'!$C$122:$P$135,14,FALSE)</f>
        <v>1.2699999999999999E-2</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777</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0</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53">SUM(AE1635:AR1635)</f>
        <v>0</v>
      </c>
    </row>
    <row r="1636" spans="2:45" ht="15">
      <c r="B1636" s="319" t="s">
        <v>778</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0</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53"/>
        <v>0</v>
      </c>
    </row>
    <row r="1637" spans="2:45" ht="15">
      <c r="B1637" s="319" t="s">
        <v>779</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53"/>
        <v>0</v>
      </c>
    </row>
    <row r="1638" spans="2:45" ht="15">
      <c r="B1638" s="319" t="s">
        <v>780</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LRAM'!AM560*AE1634</f>
        <v>0</v>
      </c>
      <c r="AF1638" s="372">
        <f>'4.  2011-2014 LRAM'!AN560*AF1634</f>
        <v>0</v>
      </c>
      <c r="AG1638" s="372">
        <f>'4.  2011-2014 LRAM'!AO560*AG1634</f>
        <v>0</v>
      </c>
      <c r="AH1638" s="372">
        <f>'4.  2011-2014 LRAM'!AP560*AH1634</f>
        <v>0</v>
      </c>
      <c r="AI1638" s="372">
        <f>'4.  2011-2014 LRAM'!AQ560*AI1634</f>
        <v>0</v>
      </c>
      <c r="AJ1638" s="372">
        <f>'4.  2011-2014 LRAM'!AR560*AJ1634</f>
        <v>0</v>
      </c>
      <c r="AK1638" s="372">
        <f>'4.  2011-2014 LRAM'!AS560*AK1634</f>
        <v>0</v>
      </c>
      <c r="AL1638" s="372">
        <f>'4.  2011-2014 LRAM'!AT560*AL1634</f>
        <v>0</v>
      </c>
      <c r="AM1638" s="372">
        <f>'4.  2011-2014 LRAM'!AU560*AM1634</f>
        <v>0</v>
      </c>
      <c r="AN1638" s="372">
        <f>'4.  2011-2014 LRAM'!AV560*AN1634</f>
        <v>0</v>
      </c>
      <c r="AO1638" s="372">
        <f>'4.  2011-2014 LRAM'!AW560*AO1634</f>
        <v>0</v>
      </c>
      <c r="AP1638" s="372">
        <f>'4.  2011-2014 LRAM'!AX560*AP1634</f>
        <v>0</v>
      </c>
      <c r="AQ1638" s="372">
        <f>'4.  2011-2014 LRAM'!AY560*AQ1634</f>
        <v>0</v>
      </c>
      <c r="AR1638" s="372">
        <f>'4.  2011-2014 LRAM'!AZ560*AR1634</f>
        <v>0</v>
      </c>
      <c r="AS1638" s="613">
        <f t="shared" si="3653"/>
        <v>0</v>
      </c>
    </row>
    <row r="1639" spans="2:45" ht="15">
      <c r="B1639" s="319" t="s">
        <v>781</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54">AE217*AE1634</f>
        <v>0</v>
      </c>
      <c r="AF1639" s="372">
        <f t="shared" si="3654"/>
        <v>10420.203629999998</v>
      </c>
      <c r="AG1639" s="372">
        <f t="shared" si="3654"/>
        <v>0</v>
      </c>
      <c r="AH1639" s="372">
        <f t="shared" si="3654"/>
        <v>57235.562747999997</v>
      </c>
      <c r="AI1639" s="372">
        <f t="shared" si="3654"/>
        <v>0</v>
      </c>
      <c r="AJ1639" s="372">
        <f t="shared" si="3654"/>
        <v>17314.816559999996</v>
      </c>
      <c r="AK1639" s="372">
        <f t="shared" si="3654"/>
        <v>0</v>
      </c>
      <c r="AL1639" s="372">
        <f t="shared" si="3654"/>
        <v>0</v>
      </c>
      <c r="AM1639" s="372">
        <f t="shared" si="3654"/>
        <v>0</v>
      </c>
      <c r="AN1639" s="372">
        <f t="shared" si="3654"/>
        <v>0</v>
      </c>
      <c r="AO1639" s="372">
        <f t="shared" si="3654"/>
        <v>0</v>
      </c>
      <c r="AP1639" s="372">
        <f t="shared" si="3654"/>
        <v>0</v>
      </c>
      <c r="AQ1639" s="372">
        <f t="shared" si="3654"/>
        <v>0</v>
      </c>
      <c r="AR1639" s="372">
        <f t="shared" si="3654"/>
        <v>0</v>
      </c>
      <c r="AS1639" s="613">
        <f>SUM(AE1639:AR1639)</f>
        <v>84970.582937999992</v>
      </c>
    </row>
    <row r="1640" spans="2:45" ht="15">
      <c r="B1640" s="319" t="s">
        <v>782</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55">AE407*AE1634</f>
        <v>0</v>
      </c>
      <c r="AF1640" s="372">
        <f t="shared" si="3655"/>
        <v>23690.45134</v>
      </c>
      <c r="AG1640" s="372">
        <f t="shared" si="3655"/>
        <v>3955.9751999999999</v>
      </c>
      <c r="AH1640" s="372">
        <f t="shared" si="3655"/>
        <v>55694.33142000001</v>
      </c>
      <c r="AI1640" s="372">
        <f t="shared" si="3655"/>
        <v>0</v>
      </c>
      <c r="AJ1640" s="372">
        <f t="shared" si="3655"/>
        <v>2304.9083999999998</v>
      </c>
      <c r="AK1640" s="372">
        <f t="shared" si="3655"/>
        <v>0</v>
      </c>
      <c r="AL1640" s="372">
        <f t="shared" si="3655"/>
        <v>0</v>
      </c>
      <c r="AM1640" s="372">
        <f t="shared" si="3655"/>
        <v>0</v>
      </c>
      <c r="AN1640" s="372">
        <f t="shared" si="3655"/>
        <v>0</v>
      </c>
      <c r="AO1640" s="372">
        <f t="shared" si="3655"/>
        <v>0</v>
      </c>
      <c r="AP1640" s="372">
        <f t="shared" si="3655"/>
        <v>0</v>
      </c>
      <c r="AQ1640" s="372">
        <f t="shared" si="3655"/>
        <v>0</v>
      </c>
      <c r="AR1640" s="372">
        <f t="shared" si="3655"/>
        <v>0</v>
      </c>
      <c r="AS1640" s="613">
        <f t="shared" ref="AS1640:AS1647" si="3656">SUM(AE1640:AR1640)</f>
        <v>85645.666360000017</v>
      </c>
    </row>
    <row r="1641" spans="2:45" ht="15">
      <c r="B1641" s="319" t="s">
        <v>783</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57">AE597*AE1634</f>
        <v>0</v>
      </c>
      <c r="AF1641" s="372">
        <f t="shared" si="3657"/>
        <v>92490.827889999986</v>
      </c>
      <c r="AG1641" s="372">
        <f t="shared" si="3657"/>
        <v>9803.0995200000016</v>
      </c>
      <c r="AH1641" s="372">
        <f t="shared" si="3657"/>
        <v>3305.117088</v>
      </c>
      <c r="AI1641" s="372">
        <f t="shared" si="3657"/>
        <v>0</v>
      </c>
      <c r="AJ1641" s="372">
        <f t="shared" si="3657"/>
        <v>11459.056752</v>
      </c>
      <c r="AK1641" s="372">
        <f t="shared" si="3657"/>
        <v>0</v>
      </c>
      <c r="AL1641" s="372">
        <f t="shared" si="3657"/>
        <v>0</v>
      </c>
      <c r="AM1641" s="372">
        <f t="shared" si="3657"/>
        <v>0</v>
      </c>
      <c r="AN1641" s="372">
        <f t="shared" si="3657"/>
        <v>0</v>
      </c>
      <c r="AO1641" s="372">
        <f t="shared" si="3657"/>
        <v>0</v>
      </c>
      <c r="AP1641" s="372">
        <f t="shared" si="3657"/>
        <v>0</v>
      </c>
      <c r="AQ1641" s="372">
        <f t="shared" si="3657"/>
        <v>0</v>
      </c>
      <c r="AR1641" s="372">
        <f t="shared" si="3657"/>
        <v>0</v>
      </c>
      <c r="AS1641" s="613">
        <f t="shared" si="3656"/>
        <v>117058.10124999999</v>
      </c>
    </row>
    <row r="1642" spans="2:45" ht="15">
      <c r="B1642" s="319" t="s">
        <v>784</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58">AE1634*AE787</f>
        <v>0</v>
      </c>
      <c r="AF1642" s="372">
        <f t="shared" si="3658"/>
        <v>38831.826914285368</v>
      </c>
      <c r="AG1642" s="372">
        <f t="shared" si="3658"/>
        <v>16454.379537088731</v>
      </c>
      <c r="AH1642" s="372">
        <f t="shared" si="3658"/>
        <v>5547.5975602938179</v>
      </c>
      <c r="AI1642" s="372">
        <f t="shared" si="3658"/>
        <v>0</v>
      </c>
      <c r="AJ1642" s="372">
        <f t="shared" si="3658"/>
        <v>4573.6275839999998</v>
      </c>
      <c r="AK1642" s="372">
        <f t="shared" si="3658"/>
        <v>0</v>
      </c>
      <c r="AL1642" s="372">
        <f t="shared" si="3658"/>
        <v>0</v>
      </c>
      <c r="AM1642" s="372">
        <f t="shared" si="3658"/>
        <v>0</v>
      </c>
      <c r="AN1642" s="372">
        <f t="shared" si="3658"/>
        <v>0</v>
      </c>
      <c r="AO1642" s="372">
        <f t="shared" si="3658"/>
        <v>0</v>
      </c>
      <c r="AP1642" s="372">
        <f t="shared" si="3658"/>
        <v>0</v>
      </c>
      <c r="AQ1642" s="372">
        <f t="shared" si="3658"/>
        <v>0</v>
      </c>
      <c r="AR1642" s="372">
        <f t="shared" si="3658"/>
        <v>0</v>
      </c>
      <c r="AS1642" s="613">
        <f t="shared" si="3656"/>
        <v>65407.43159566792</v>
      </c>
    </row>
    <row r="1643" spans="2:45" ht="15">
      <c r="B1643" s="319" t="s">
        <v>785</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9">AE982*AE1634</f>
        <v>0</v>
      </c>
      <c r="AF1643" s="372">
        <f t="shared" si="3659"/>
        <v>7476.0891110450575</v>
      </c>
      <c r="AG1643" s="372">
        <f t="shared" si="3659"/>
        <v>4428.8523774765708</v>
      </c>
      <c r="AH1643" s="372">
        <f t="shared" si="3659"/>
        <v>1520.8401602302581</v>
      </c>
      <c r="AI1643" s="372">
        <f t="shared" si="3659"/>
        <v>0</v>
      </c>
      <c r="AJ1643" s="372">
        <f t="shared" si="3659"/>
        <v>12661.055711999999</v>
      </c>
      <c r="AK1643" s="372">
        <f t="shared" si="3659"/>
        <v>0</v>
      </c>
      <c r="AL1643" s="372">
        <f t="shared" si="3659"/>
        <v>0</v>
      </c>
      <c r="AM1643" s="372">
        <f t="shared" si="3659"/>
        <v>0</v>
      </c>
      <c r="AN1643" s="372">
        <f t="shared" si="3659"/>
        <v>0</v>
      </c>
      <c r="AO1643" s="372">
        <f t="shared" si="3659"/>
        <v>0</v>
      </c>
      <c r="AP1643" s="372">
        <f t="shared" si="3659"/>
        <v>0</v>
      </c>
      <c r="AQ1643" s="372">
        <f t="shared" si="3659"/>
        <v>0</v>
      </c>
      <c r="AR1643" s="372">
        <f t="shared" si="3659"/>
        <v>0</v>
      </c>
      <c r="AS1643" s="613">
        <f t="shared" si="3656"/>
        <v>26086.837360751888</v>
      </c>
    </row>
    <row r="1644" spans="2:45" ht="15">
      <c r="B1644" s="319" t="s">
        <v>786</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60">AE1177*AE1634</f>
        <v>0</v>
      </c>
      <c r="AF1644" s="372">
        <f t="shared" si="3660"/>
        <v>0</v>
      </c>
      <c r="AG1644" s="372">
        <f t="shared" si="3660"/>
        <v>104.1691855978619</v>
      </c>
      <c r="AH1644" s="372">
        <f t="shared" si="3660"/>
        <v>0</v>
      </c>
      <c r="AI1644" s="372">
        <f t="shared" si="3660"/>
        <v>0</v>
      </c>
      <c r="AJ1644" s="372">
        <f t="shared" si="3660"/>
        <v>3694.7466240000003</v>
      </c>
      <c r="AK1644" s="372">
        <f t="shared" si="3660"/>
        <v>0</v>
      </c>
      <c r="AL1644" s="372">
        <f t="shared" si="3660"/>
        <v>0</v>
      </c>
      <c r="AM1644" s="372">
        <f t="shared" si="3660"/>
        <v>0</v>
      </c>
      <c r="AN1644" s="372">
        <f t="shared" si="3660"/>
        <v>0</v>
      </c>
      <c r="AO1644" s="372">
        <f t="shared" si="3660"/>
        <v>0</v>
      </c>
      <c r="AP1644" s="372">
        <f t="shared" si="3660"/>
        <v>0</v>
      </c>
      <c r="AQ1644" s="372">
        <f t="shared" si="3660"/>
        <v>0</v>
      </c>
      <c r="AR1644" s="372">
        <f t="shared" si="3660"/>
        <v>0</v>
      </c>
      <c r="AS1644" s="613">
        <f t="shared" si="3656"/>
        <v>3798.9158095978623</v>
      </c>
    </row>
    <row r="1645" spans="2:45" ht="15">
      <c r="B1645" s="319" t="s">
        <v>787</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61">AE1372*AE1634</f>
        <v>0</v>
      </c>
      <c r="AF1645" s="372">
        <f t="shared" si="3661"/>
        <v>0</v>
      </c>
      <c r="AG1645" s="372">
        <f t="shared" si="3661"/>
        <v>2670.5662272692307</v>
      </c>
      <c r="AH1645" s="372">
        <f t="shared" si="3661"/>
        <v>0</v>
      </c>
      <c r="AI1645" s="372">
        <f t="shared" si="3661"/>
        <v>0</v>
      </c>
      <c r="AJ1645" s="372">
        <f t="shared" si="3661"/>
        <v>20463.278352000001</v>
      </c>
      <c r="AK1645" s="372">
        <f t="shared" si="3661"/>
        <v>0</v>
      </c>
      <c r="AL1645" s="372">
        <f t="shared" si="3661"/>
        <v>0</v>
      </c>
      <c r="AM1645" s="372">
        <f t="shared" si="3661"/>
        <v>0</v>
      </c>
      <c r="AN1645" s="372">
        <f t="shared" si="3661"/>
        <v>0</v>
      </c>
      <c r="AO1645" s="372">
        <f t="shared" si="3661"/>
        <v>0</v>
      </c>
      <c r="AP1645" s="372">
        <f t="shared" si="3661"/>
        <v>0</v>
      </c>
      <c r="AQ1645" s="372">
        <f t="shared" si="3661"/>
        <v>0</v>
      </c>
      <c r="AR1645" s="372">
        <f t="shared" si="3661"/>
        <v>0</v>
      </c>
      <c r="AS1645" s="613">
        <f t="shared" si="3656"/>
        <v>23133.844579269233</v>
      </c>
    </row>
    <row r="1646" spans="2:45" ht="15">
      <c r="B1646" s="319" t="s">
        <v>788</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62">AE1566*AE1634</f>
        <v>0</v>
      </c>
      <c r="AF1646" s="372">
        <f t="shared" si="3662"/>
        <v>0</v>
      </c>
      <c r="AG1646" s="372">
        <f t="shared" si="3662"/>
        <v>933.03103634413048</v>
      </c>
      <c r="AH1646" s="372">
        <f t="shared" si="3662"/>
        <v>0</v>
      </c>
      <c r="AI1646" s="372">
        <f t="shared" si="3662"/>
        <v>0</v>
      </c>
      <c r="AJ1646" s="372">
        <f t="shared" si="3662"/>
        <v>0</v>
      </c>
      <c r="AK1646" s="372">
        <f t="shared" si="3662"/>
        <v>0</v>
      </c>
      <c r="AL1646" s="372">
        <f t="shared" si="3662"/>
        <v>0</v>
      </c>
      <c r="AM1646" s="372">
        <f t="shared" si="3662"/>
        <v>0</v>
      </c>
      <c r="AN1646" s="372">
        <f t="shared" si="3662"/>
        <v>0</v>
      </c>
      <c r="AO1646" s="372">
        <f t="shared" si="3662"/>
        <v>0</v>
      </c>
      <c r="AP1646" s="372">
        <f t="shared" si="3662"/>
        <v>0</v>
      </c>
      <c r="AQ1646" s="372">
        <f t="shared" si="3662"/>
        <v>0</v>
      </c>
      <c r="AR1646" s="372">
        <f t="shared" si="3662"/>
        <v>0</v>
      </c>
      <c r="AS1646" s="613">
        <f t="shared" si="3656"/>
        <v>933.03103634413048</v>
      </c>
    </row>
    <row r="1647" spans="2:45" ht="15.6">
      <c r="B1647" s="344" t="s">
        <v>893</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172909.39888533042</v>
      </c>
      <c r="AG1647" s="341">
        <f t="shared" ref="AG1647:AR1647" si="3663">SUM(AG1635:AG1646)</f>
        <v>38350.07308377653</v>
      </c>
      <c r="AH1647" s="341">
        <f t="shared" si="3663"/>
        <v>123303.44897652407</v>
      </c>
      <c r="AI1647" s="341">
        <f t="shared" si="3663"/>
        <v>0</v>
      </c>
      <c r="AJ1647" s="341">
        <f t="shared" si="3663"/>
        <v>72471.489984</v>
      </c>
      <c r="AK1647" s="341">
        <f t="shared" si="3663"/>
        <v>0</v>
      </c>
      <c r="AL1647" s="341">
        <f t="shared" si="3663"/>
        <v>0</v>
      </c>
      <c r="AM1647" s="341">
        <f t="shared" si="3663"/>
        <v>0</v>
      </c>
      <c r="AN1647" s="341">
        <f t="shared" si="3663"/>
        <v>0</v>
      </c>
      <c r="AO1647" s="341">
        <f t="shared" si="3663"/>
        <v>0</v>
      </c>
      <c r="AP1647" s="341">
        <f t="shared" si="3663"/>
        <v>0</v>
      </c>
      <c r="AQ1647" s="341">
        <f t="shared" si="3663"/>
        <v>0</v>
      </c>
      <c r="AR1647" s="341">
        <f t="shared" si="3663"/>
        <v>0</v>
      </c>
      <c r="AS1647" s="401">
        <f t="shared" si="3656"/>
        <v>407034.41092963098</v>
      </c>
    </row>
    <row r="1648" spans="2:45" ht="15.6">
      <c r="B1648" s="344" t="s">
        <v>894</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0</v>
      </c>
      <c r="AF1648" s="342">
        <f t="shared" ref="AF1648:AR1648" si="3664">AF1632*AF1634</f>
        <v>27904.710999999999</v>
      </c>
      <c r="AG1648" s="342">
        <f t="shared" si="3664"/>
        <v>54665.359199999999</v>
      </c>
      <c r="AH1648" s="342">
        <f t="shared" si="3664"/>
        <v>223344.2029</v>
      </c>
      <c r="AI1648" s="342">
        <f t="shared" si="3664"/>
        <v>0</v>
      </c>
      <c r="AJ1648" s="342">
        <f t="shared" si="3664"/>
        <v>40497.455999999998</v>
      </c>
      <c r="AK1648" s="342">
        <f t="shared" si="3664"/>
        <v>0</v>
      </c>
      <c r="AL1648" s="342">
        <f t="shared" si="3664"/>
        <v>0</v>
      </c>
      <c r="AM1648" s="342">
        <f t="shared" si="3664"/>
        <v>0</v>
      </c>
      <c r="AN1648" s="342">
        <f t="shared" si="3664"/>
        <v>0</v>
      </c>
      <c r="AO1648" s="342">
        <f t="shared" si="3664"/>
        <v>0</v>
      </c>
      <c r="AP1648" s="342">
        <f t="shared" si="3664"/>
        <v>0</v>
      </c>
      <c r="AQ1648" s="342">
        <f t="shared" si="3664"/>
        <v>0</v>
      </c>
      <c r="AR1648" s="342">
        <f t="shared" si="3664"/>
        <v>0</v>
      </c>
      <c r="AS1648" s="401">
        <f>SUM(AE1648:AR1648)</f>
        <v>346411.7291</v>
      </c>
    </row>
    <row r="1649" spans="1:45" ht="15.6">
      <c r="B1649" s="344" t="s">
        <v>895</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60622.681829630979</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70"/>
      <c r="AF1650" s="770"/>
      <c r="AG1650" s="770"/>
      <c r="AH1650" s="770"/>
      <c r="AI1650" s="770"/>
      <c r="AJ1650" s="770"/>
      <c r="AK1650" s="770"/>
      <c r="AL1650" s="770"/>
      <c r="AM1650" s="770"/>
      <c r="AN1650" s="770"/>
      <c r="AO1650" s="770"/>
      <c r="AP1650" s="770"/>
      <c r="AQ1650" s="770"/>
      <c r="AR1650" s="770"/>
      <c r="AS1650" s="786"/>
    </row>
    <row r="1651" spans="1:45" ht="19.5" customHeight="1">
      <c r="B1651" s="362" t="s">
        <v>582</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9"/>
      <c r="C1652" s="760"/>
      <c r="D1652" s="741"/>
      <c r="E1652" s="741"/>
      <c r="F1652" s="741"/>
      <c r="G1652" s="741"/>
      <c r="H1652" s="741"/>
      <c r="I1652" s="741"/>
      <c r="J1652" s="741"/>
      <c r="K1652" s="741"/>
      <c r="L1652" s="741"/>
      <c r="M1652" s="741"/>
      <c r="N1652" s="741"/>
      <c r="O1652" s="741"/>
      <c r="P1652" s="741"/>
      <c r="Q1652" s="741"/>
      <c r="R1652" s="741"/>
      <c r="S1652" s="741"/>
      <c r="T1652" s="741"/>
      <c r="U1652" s="741"/>
      <c r="V1652" s="299"/>
      <c r="W1652" s="761"/>
      <c r="X1652" s="741"/>
      <c r="Y1652" s="741"/>
      <c r="Z1652" s="741"/>
      <c r="AA1652" s="741"/>
      <c r="AB1652" s="741"/>
      <c r="AC1652" s="741"/>
      <c r="AD1652" s="741"/>
      <c r="AE1652" s="250"/>
      <c r="AF1652" s="250"/>
      <c r="AG1652" s="250"/>
      <c r="AH1652" s="250"/>
      <c r="AI1652" s="250"/>
      <c r="AJ1652" s="250"/>
      <c r="AK1652" s="250"/>
      <c r="AL1652" s="250"/>
      <c r="AM1652" s="250"/>
      <c r="AN1652" s="250"/>
      <c r="AO1652" s="250"/>
      <c r="AP1652" s="250"/>
      <c r="AQ1652" s="250"/>
      <c r="AR1652" s="250"/>
      <c r="AS1652" s="251"/>
    </row>
    <row r="1653" spans="1:45" ht="15.6">
      <c r="B1653" s="275" t="s">
        <v>807</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946" t="s">
        <v>211</v>
      </c>
      <c r="C1654" s="948" t="s">
        <v>33</v>
      </c>
      <c r="D1654" s="279" t="s">
        <v>420</v>
      </c>
      <c r="E1654" s="957" t="s">
        <v>209</v>
      </c>
      <c r="F1654" s="958"/>
      <c r="G1654" s="958"/>
      <c r="H1654" s="958"/>
      <c r="I1654" s="958"/>
      <c r="J1654" s="958"/>
      <c r="K1654" s="958"/>
      <c r="L1654" s="958"/>
      <c r="M1654" s="958"/>
      <c r="N1654" s="958"/>
      <c r="O1654" s="958"/>
      <c r="P1654" s="959"/>
      <c r="Q1654" s="955" t="s">
        <v>213</v>
      </c>
      <c r="R1654" s="279" t="s">
        <v>421</v>
      </c>
      <c r="S1654" s="952" t="s">
        <v>212</v>
      </c>
      <c r="T1654" s="953"/>
      <c r="U1654" s="953"/>
      <c r="V1654" s="953"/>
      <c r="W1654" s="953"/>
      <c r="X1654" s="953"/>
      <c r="Y1654" s="953"/>
      <c r="Z1654" s="953"/>
      <c r="AA1654" s="953"/>
      <c r="AB1654" s="953"/>
      <c r="AC1654" s="953"/>
      <c r="AD1654" s="960"/>
      <c r="AE1654" s="952" t="s">
        <v>242</v>
      </c>
      <c r="AF1654" s="953"/>
      <c r="AG1654" s="953"/>
      <c r="AH1654" s="953"/>
      <c r="AI1654" s="953"/>
      <c r="AJ1654" s="953"/>
      <c r="AK1654" s="953"/>
      <c r="AL1654" s="953"/>
      <c r="AM1654" s="953"/>
      <c r="AN1654" s="953"/>
      <c r="AO1654" s="953"/>
      <c r="AP1654" s="953"/>
      <c r="AQ1654" s="953"/>
      <c r="AR1654" s="953"/>
      <c r="AS1654" s="954"/>
    </row>
    <row r="1655" spans="1:45" ht="65.25" customHeight="1">
      <c r="B1655" s="947"/>
      <c r="C1655" s="949"/>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956"/>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Residential</v>
      </c>
      <c r="AF1655" s="280" t="str">
        <f>'1.  LRAMVA Summary'!$E$53</f>
        <v>GS&lt;50 kW</v>
      </c>
      <c r="AG1655" s="280" t="str">
        <f>'1.  LRAMVA Summary'!$F$53</f>
        <v>GS50-999 kW</v>
      </c>
      <c r="AH1655" s="280" t="str">
        <f>'1.  LRAMVA Summary'!$G$53</f>
        <v>General Service 1,000 - 4,999kW</v>
      </c>
      <c r="AI1655" s="280" t="str">
        <f>'1.  LRAMVA Summary'!$H$53</f>
        <v>Sentinel</v>
      </c>
      <c r="AJ1655" s="280" t="str">
        <f>'1.  LRAMVA Summary'!$I$53</f>
        <v>Street Lighting</v>
      </c>
      <c r="AK1655" s="280" t="str">
        <f>'1.  LRAMVA Summary'!$J$53</f>
        <v>Unmetered Scatter Load</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7"/>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32"/>
      <c r="AE1657" s="286" t="str">
        <f>'1.  LRAMVA Summary'!$D$54</f>
        <v>kWh</v>
      </c>
      <c r="AF1657" s="286" t="str">
        <f>'1.  LRAMVA Summary'!$E$54</f>
        <v>kWh</v>
      </c>
      <c r="AG1657" s="286" t="str">
        <f>'1.  LRAMVA Summary'!$F$54</f>
        <v>kW</v>
      </c>
      <c r="AH1657" s="286" t="str">
        <f>'1.  LRAMVA Summary'!$G$54</f>
        <v>kW</v>
      </c>
      <c r="AI1657" s="286" t="str">
        <f>'1.  LRAMVA Summary'!$H$54</f>
        <v>kW</v>
      </c>
      <c r="AJ1657" s="286" t="str">
        <f>'1.  LRAMVA Summary'!$I$54</f>
        <v>kW</v>
      </c>
      <c r="AK1657" s="286" t="str">
        <f>'1.  LRAMVA Summary'!$J$54</f>
        <v>kWh</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8" t="s">
        <v>954</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32"/>
      <c r="AE1658" s="830">
        <v>0</v>
      </c>
      <c r="AF1658" s="825">
        <v>0</v>
      </c>
      <c r="AG1658" s="825">
        <v>0</v>
      </c>
      <c r="AH1658" s="825">
        <v>0</v>
      </c>
      <c r="AI1658" s="825">
        <v>0</v>
      </c>
      <c r="AJ1658" s="825">
        <v>0</v>
      </c>
      <c r="AK1658" s="825">
        <v>0</v>
      </c>
      <c r="AL1658" s="825">
        <v>0</v>
      </c>
      <c r="AM1658" s="825">
        <v>0</v>
      </c>
      <c r="AN1658" s="825">
        <v>0</v>
      </c>
      <c r="AO1658" s="825">
        <v>0</v>
      </c>
      <c r="AP1658" s="825">
        <v>0</v>
      </c>
      <c r="AQ1658" s="825">
        <v>0</v>
      </c>
      <c r="AR1658" s="825">
        <v>0</v>
      </c>
      <c r="AS1658" s="826"/>
    </row>
    <row r="1659" spans="1:45" ht="15.6">
      <c r="B1659" s="829" t="s">
        <v>789</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33"/>
      <c r="AE1659" s="831">
        <f>HLOOKUP(AE1655,'2. LRAMVA Threshold'!$B$42:$Q$60,18,FALSE)</f>
        <v>5375858</v>
      </c>
      <c r="AF1659" s="831">
        <f>HLOOKUP(AF1655,'2. LRAMVA Threshold'!$B$42:$Q$60,18,FALSE)</f>
        <v>1468669</v>
      </c>
      <c r="AG1659" s="831">
        <f>HLOOKUP(AG1655,'2. LRAMVA Threshold'!$B$42:$Q$60,18,FALSE)</f>
        <v>15297</v>
      </c>
      <c r="AH1659" s="831">
        <f>HLOOKUP(AH1655,'2. LRAMVA Threshold'!$B$42:$Q$60,18,FALSE)</f>
        <v>74149</v>
      </c>
      <c r="AI1659" s="831">
        <f>HLOOKUP(AI1655,'2. LRAMVA Threshold'!$B$42:$Q$60,18,FALSE)</f>
        <v>0</v>
      </c>
      <c r="AJ1659" s="831">
        <f>HLOOKUP(AJ1655,'2. LRAMVA Threshold'!$B$42:$Q$60,18,FALSE)</f>
        <v>5640</v>
      </c>
      <c r="AK1659" s="831">
        <f>HLOOKUP(AK1655,'2. LRAMVA Threshold'!$B$42:$Q$60,18,FALSE)</f>
        <v>0</v>
      </c>
      <c r="AL1659" s="831">
        <f>HLOOKUP(AL1655,'2. LRAMVA Threshold'!$B$42:$Q$60,18,FALSE)</f>
        <v>0</v>
      </c>
      <c r="AM1659" s="831">
        <f>HLOOKUP(AM1655,'2. LRAMVA Threshold'!$B$42:$Q$60,18,FALSE)</f>
        <v>0</v>
      </c>
      <c r="AN1659" s="831">
        <f>HLOOKUP(AN1655,'2. LRAMVA Threshold'!$B$42:$Q$60,18,FALSE)</f>
        <v>0</v>
      </c>
      <c r="AO1659" s="831">
        <f>HLOOKUP(AO1655,'2. LRAMVA Threshold'!$B$42:$Q$60,18,FALSE)</f>
        <v>0</v>
      </c>
      <c r="AP1659" s="831">
        <f>HLOOKUP(AP1655,'2. LRAMVA Threshold'!$B$42:$Q$60,18,FALSE)</f>
        <v>0</v>
      </c>
      <c r="AQ1659" s="831">
        <f>HLOOKUP(AQ1655,'2. LRAMVA Threshold'!$B$42:$Q$60,18,FALSE)</f>
        <v>0</v>
      </c>
      <c r="AR1659" s="831">
        <f>HLOOKUP(AR1655,'2. LRAMVA Threshold'!$B$42:$Q$60,18,FALSE)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734</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23">
        <f>HLOOKUP(AE35,'3.  Distribution Rates'!$C$122:$P$135,14,FALSE)</f>
        <v>0</v>
      </c>
      <c r="AF1661" s="823">
        <f>HLOOKUP(AF35,'3.  Distribution Rates'!$C$122:$P$135,14,FALSE)</f>
        <v>1.9E-2</v>
      </c>
      <c r="AG1661" s="336">
        <f>HLOOKUP(AG35,'3.  Distribution Rates'!$C$122:$P$135,14,FALSE)</f>
        <v>3.5735999999999999</v>
      </c>
      <c r="AH1661" s="336">
        <f>HLOOKUP(AH35,'3.  Distribution Rates'!$C$122:$P$135,14,FALSE)</f>
        <v>3.0121000000000002</v>
      </c>
      <c r="AI1661" s="336">
        <f>HLOOKUP(AI35,'3.  Distribution Rates'!$C$122:$P$135,14,FALSE)</f>
        <v>6.8887</v>
      </c>
      <c r="AJ1661" s="336">
        <f>HLOOKUP(AJ35,'3.  Distribution Rates'!$C$122:$P$135,14,FALSE)</f>
        <v>7.1803999999999997</v>
      </c>
      <c r="AK1661" s="336">
        <f>HLOOKUP(AK35,'3.  Distribution Rates'!$C$122:$P$135,14,FALSE)</f>
        <v>1.2699999999999999E-2</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790</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0</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65">SUM(AE1662:AR1662)</f>
        <v>0</v>
      </c>
    </row>
    <row r="1663" spans="1:45" ht="15">
      <c r="B1663" s="319" t="s">
        <v>791</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0</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65"/>
        <v>0</v>
      </c>
    </row>
    <row r="1664" spans="1:45" ht="15">
      <c r="B1664" s="319" t="s">
        <v>792</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LRAM'!AM425*AE1661</f>
        <v>0</v>
      </c>
      <c r="AF1664" s="372">
        <f>'4.  2011-2014 LRAM'!AN425*AF1661</f>
        <v>0</v>
      </c>
      <c r="AG1664" s="372">
        <f>'4.  2011-2014 LRAM'!AO425*AG1661</f>
        <v>0</v>
      </c>
      <c r="AH1664" s="372">
        <f>'4.  2011-2014 LRAM'!AP425*AH1661</f>
        <v>0</v>
      </c>
      <c r="AI1664" s="372">
        <f>'4.  2011-2014 LRAM'!AQ425*AI1661</f>
        <v>0</v>
      </c>
      <c r="AJ1664" s="372">
        <f>'4.  2011-2014 LRAM'!AR425*AJ1661</f>
        <v>0</v>
      </c>
      <c r="AK1664" s="372">
        <f>'4.  2011-2014 LRAM'!AS425*AK1661</f>
        <v>0</v>
      </c>
      <c r="AL1664" s="372">
        <f>'4.  2011-2014 LRAM'!AT425*AL1661</f>
        <v>0</v>
      </c>
      <c r="AM1664" s="372">
        <f>'4.  2011-2014 LRAM'!AU425*AM1661</f>
        <v>0</v>
      </c>
      <c r="AN1664" s="372">
        <f>'4.  2011-2014 LRAM'!AV425*AN1661</f>
        <v>0</v>
      </c>
      <c r="AO1664" s="372">
        <f>'4.  2011-2014 LRAM'!AW425*AO1661</f>
        <v>0</v>
      </c>
      <c r="AP1664" s="372">
        <f>'4.  2011-2014 LRAM'!AX425*AP1661</f>
        <v>0</v>
      </c>
      <c r="AQ1664" s="372">
        <f>'4.  2011-2014 LRAM'!AY425*AQ1661</f>
        <v>0</v>
      </c>
      <c r="AR1664" s="372">
        <f>'4.  2011-2014 LRAM'!AZ425*AR1661</f>
        <v>0</v>
      </c>
      <c r="AS1664" s="613">
        <f t="shared" si="3665"/>
        <v>0</v>
      </c>
    </row>
    <row r="1665" spans="2:45" ht="15">
      <c r="B1665" s="319" t="s">
        <v>793</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LRAM'!AM561*AE1661</f>
        <v>0</v>
      </c>
      <c r="AF1665" s="372">
        <f>'4.  2011-2014 LRAM'!AN561*AF1661</f>
        <v>0</v>
      </c>
      <c r="AG1665" s="372">
        <f>'4.  2011-2014 LRAM'!AO561*AG1661</f>
        <v>0</v>
      </c>
      <c r="AH1665" s="372">
        <f>'4.  2011-2014 LRAM'!AP561*AH1661</f>
        <v>0</v>
      </c>
      <c r="AI1665" s="372">
        <f>'4.  2011-2014 LRAM'!AQ561*AI1661</f>
        <v>0</v>
      </c>
      <c r="AJ1665" s="372">
        <f>'4.  2011-2014 LRAM'!AR561*AJ1661</f>
        <v>0</v>
      </c>
      <c r="AK1665" s="372">
        <f>'4.  2011-2014 LRAM'!AS561*AK1661</f>
        <v>0</v>
      </c>
      <c r="AL1665" s="372">
        <f>'4.  2011-2014 LRAM'!AT561*AL1661</f>
        <v>0</v>
      </c>
      <c r="AM1665" s="372">
        <f>'4.  2011-2014 LRAM'!AU561*AM1661</f>
        <v>0</v>
      </c>
      <c r="AN1665" s="372">
        <f>'4.  2011-2014 LRAM'!AV561*AN1661</f>
        <v>0</v>
      </c>
      <c r="AO1665" s="372">
        <f>'4.  2011-2014 LRAM'!AW561*AO1661</f>
        <v>0</v>
      </c>
      <c r="AP1665" s="372">
        <f>'4.  2011-2014 LRAM'!AX561*AP1661</f>
        <v>0</v>
      </c>
      <c r="AQ1665" s="372">
        <f>'4.  2011-2014 LRAM'!AY561*AQ1661</f>
        <v>0</v>
      </c>
      <c r="AR1665" s="372">
        <f>'4.  2011-2014 LRAM'!AZ561*AR1661</f>
        <v>0</v>
      </c>
      <c r="AS1665" s="613">
        <f t="shared" si="3665"/>
        <v>0</v>
      </c>
    </row>
    <row r="1666" spans="2:45" ht="15">
      <c r="B1666" s="319" t="s">
        <v>794</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66">AE218*AE1661</f>
        <v>0</v>
      </c>
      <c r="AF1666" s="372">
        <f t="shared" si="3666"/>
        <v>7812.599549999999</v>
      </c>
      <c r="AG1666" s="372">
        <f t="shared" si="3666"/>
        <v>0</v>
      </c>
      <c r="AH1666" s="372">
        <f t="shared" si="3666"/>
        <v>56314.944503999999</v>
      </c>
      <c r="AI1666" s="372">
        <f t="shared" si="3666"/>
        <v>0</v>
      </c>
      <c r="AJ1666" s="372">
        <f t="shared" si="3666"/>
        <v>17314.816559999996</v>
      </c>
      <c r="AK1666" s="372">
        <f t="shared" si="3666"/>
        <v>0</v>
      </c>
      <c r="AL1666" s="372">
        <f t="shared" si="3666"/>
        <v>0</v>
      </c>
      <c r="AM1666" s="372">
        <f t="shared" si="3666"/>
        <v>0</v>
      </c>
      <c r="AN1666" s="372">
        <f t="shared" si="3666"/>
        <v>0</v>
      </c>
      <c r="AO1666" s="372">
        <f t="shared" si="3666"/>
        <v>0</v>
      </c>
      <c r="AP1666" s="372">
        <f t="shared" si="3666"/>
        <v>0</v>
      </c>
      <c r="AQ1666" s="372">
        <f t="shared" si="3666"/>
        <v>0</v>
      </c>
      <c r="AR1666" s="372">
        <f t="shared" si="3666"/>
        <v>0</v>
      </c>
      <c r="AS1666" s="613">
        <f>SUM(AE1666:AR1666)</f>
        <v>81442.36061399999</v>
      </c>
    </row>
    <row r="1667" spans="2:45" ht="15">
      <c r="B1667" s="319" t="s">
        <v>795</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67">AE408*AE1661</f>
        <v>0</v>
      </c>
      <c r="AF1667" s="372">
        <f t="shared" si="3667"/>
        <v>22228.499759999999</v>
      </c>
      <c r="AG1667" s="372">
        <f t="shared" si="3667"/>
        <v>3685.81104</v>
      </c>
      <c r="AH1667" s="372">
        <f t="shared" si="3667"/>
        <v>55608.305844000002</v>
      </c>
      <c r="AI1667" s="372">
        <f t="shared" si="3667"/>
        <v>0</v>
      </c>
      <c r="AJ1667" s="372">
        <f t="shared" si="3667"/>
        <v>2304.9083999999998</v>
      </c>
      <c r="AK1667" s="372">
        <f t="shared" si="3667"/>
        <v>0</v>
      </c>
      <c r="AL1667" s="372">
        <f t="shared" si="3667"/>
        <v>0</v>
      </c>
      <c r="AM1667" s="372">
        <f t="shared" si="3667"/>
        <v>0</v>
      </c>
      <c r="AN1667" s="372">
        <f t="shared" si="3667"/>
        <v>0</v>
      </c>
      <c r="AO1667" s="372">
        <f t="shared" si="3667"/>
        <v>0</v>
      </c>
      <c r="AP1667" s="372">
        <f t="shared" si="3667"/>
        <v>0</v>
      </c>
      <c r="AQ1667" s="372">
        <f t="shared" si="3667"/>
        <v>0</v>
      </c>
      <c r="AR1667" s="372">
        <f t="shared" si="3667"/>
        <v>0</v>
      </c>
      <c r="AS1667" s="613">
        <f>SUM(AE1667:AR1667)</f>
        <v>83827.525043999995</v>
      </c>
    </row>
    <row r="1668" spans="2:45" ht="15">
      <c r="B1668" s="319" t="s">
        <v>796</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68">AE598*AE1661</f>
        <v>0</v>
      </c>
      <c r="AF1668" s="372">
        <f t="shared" si="3668"/>
        <v>91603.223889999994</v>
      </c>
      <c r="AG1668" s="372">
        <f t="shared" si="3668"/>
        <v>9803.0995200000016</v>
      </c>
      <c r="AH1668" s="372">
        <f t="shared" si="3668"/>
        <v>3305.117088</v>
      </c>
      <c r="AI1668" s="372">
        <f t="shared" si="3668"/>
        <v>0</v>
      </c>
      <c r="AJ1668" s="372">
        <f t="shared" si="3668"/>
        <v>11459.056752</v>
      </c>
      <c r="AK1668" s="372">
        <f t="shared" si="3668"/>
        <v>0</v>
      </c>
      <c r="AL1668" s="372">
        <f t="shared" si="3668"/>
        <v>0</v>
      </c>
      <c r="AM1668" s="372">
        <f t="shared" si="3668"/>
        <v>0</v>
      </c>
      <c r="AN1668" s="372">
        <f t="shared" si="3668"/>
        <v>0</v>
      </c>
      <c r="AO1668" s="372">
        <f t="shared" si="3668"/>
        <v>0</v>
      </c>
      <c r="AP1668" s="372">
        <f t="shared" si="3668"/>
        <v>0</v>
      </c>
      <c r="AQ1668" s="372">
        <f t="shared" si="3668"/>
        <v>0</v>
      </c>
      <c r="AR1668" s="372">
        <f t="shared" si="3668"/>
        <v>0</v>
      </c>
      <c r="AS1668" s="613">
        <f>SUM(AE1668:AR1668)</f>
        <v>116170.49725</v>
      </c>
    </row>
    <row r="1669" spans="2:45" ht="15">
      <c r="B1669" s="319" t="s">
        <v>797</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9">AE788*AE1661</f>
        <v>0</v>
      </c>
      <c r="AF1669" s="372">
        <f t="shared" si="3669"/>
        <v>38613.092813046118</v>
      </c>
      <c r="AG1669" s="372">
        <f t="shared" si="3669"/>
        <v>16498.873291984233</v>
      </c>
      <c r="AH1669" s="372">
        <f t="shared" si="3669"/>
        <v>5562.5986392193545</v>
      </c>
      <c r="AI1669" s="372">
        <f t="shared" si="3669"/>
        <v>0</v>
      </c>
      <c r="AJ1669" s="372">
        <f t="shared" si="3669"/>
        <v>4573.6275839999998</v>
      </c>
      <c r="AK1669" s="372">
        <f t="shared" si="3669"/>
        <v>0</v>
      </c>
      <c r="AL1669" s="372">
        <f t="shared" si="3669"/>
        <v>0</v>
      </c>
      <c r="AM1669" s="372">
        <f t="shared" si="3669"/>
        <v>0</v>
      </c>
      <c r="AN1669" s="372">
        <f t="shared" si="3669"/>
        <v>0</v>
      </c>
      <c r="AO1669" s="372">
        <f t="shared" si="3669"/>
        <v>0</v>
      </c>
      <c r="AP1669" s="372">
        <f t="shared" si="3669"/>
        <v>0</v>
      </c>
      <c r="AQ1669" s="372">
        <f t="shared" si="3669"/>
        <v>0</v>
      </c>
      <c r="AR1669" s="372">
        <f t="shared" si="3669"/>
        <v>0</v>
      </c>
      <c r="AS1669" s="613">
        <f t="shared" ref="AS1669:AS1674" si="3670">SUM(AE1669:AR1669)</f>
        <v>65248.192328249708</v>
      </c>
    </row>
    <row r="1670" spans="2:45" ht="15">
      <c r="B1670" s="319" t="s">
        <v>798</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71">AE983*AE1661</f>
        <v>0</v>
      </c>
      <c r="AF1670" s="372">
        <f t="shared" si="3671"/>
        <v>7971.0147510378893</v>
      </c>
      <c r="AG1670" s="372">
        <f t="shared" si="3671"/>
        <v>4428.8523774765708</v>
      </c>
      <c r="AH1670" s="372">
        <f t="shared" si="3671"/>
        <v>1520.8401602302581</v>
      </c>
      <c r="AI1670" s="372">
        <f t="shared" si="3671"/>
        <v>0</v>
      </c>
      <c r="AJ1670" s="372">
        <f t="shared" si="3671"/>
        <v>12661.055711999999</v>
      </c>
      <c r="AK1670" s="372">
        <f t="shared" si="3671"/>
        <v>0</v>
      </c>
      <c r="AL1670" s="372">
        <f t="shared" si="3671"/>
        <v>0</v>
      </c>
      <c r="AM1670" s="372">
        <f t="shared" si="3671"/>
        <v>0</v>
      </c>
      <c r="AN1670" s="372">
        <f t="shared" si="3671"/>
        <v>0</v>
      </c>
      <c r="AO1670" s="372">
        <f t="shared" si="3671"/>
        <v>0</v>
      </c>
      <c r="AP1670" s="372">
        <f t="shared" si="3671"/>
        <v>0</v>
      </c>
      <c r="AQ1670" s="372">
        <f t="shared" si="3671"/>
        <v>0</v>
      </c>
      <c r="AR1670" s="372">
        <f t="shared" si="3671"/>
        <v>0</v>
      </c>
      <c r="AS1670" s="613">
        <f t="shared" si="3670"/>
        <v>26581.763000744715</v>
      </c>
    </row>
    <row r="1671" spans="2:45" ht="15">
      <c r="B1671" s="319" t="s">
        <v>799</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72">AE1178*AE1661</f>
        <v>0</v>
      </c>
      <c r="AF1671" s="372">
        <f t="shared" si="3672"/>
        <v>0</v>
      </c>
      <c r="AG1671" s="372">
        <f t="shared" si="3672"/>
        <v>83.996740132879125</v>
      </c>
      <c r="AH1671" s="372">
        <f t="shared" si="3672"/>
        <v>0</v>
      </c>
      <c r="AI1671" s="372">
        <f t="shared" si="3672"/>
        <v>0</v>
      </c>
      <c r="AJ1671" s="372">
        <f t="shared" si="3672"/>
        <v>3694.7466240000003</v>
      </c>
      <c r="AK1671" s="372">
        <f t="shared" si="3672"/>
        <v>0</v>
      </c>
      <c r="AL1671" s="372">
        <f t="shared" si="3672"/>
        <v>0</v>
      </c>
      <c r="AM1671" s="372">
        <f t="shared" si="3672"/>
        <v>0</v>
      </c>
      <c r="AN1671" s="372">
        <f t="shared" si="3672"/>
        <v>0</v>
      </c>
      <c r="AO1671" s="372">
        <f t="shared" si="3672"/>
        <v>0</v>
      </c>
      <c r="AP1671" s="372">
        <f t="shared" si="3672"/>
        <v>0</v>
      </c>
      <c r="AQ1671" s="372">
        <f t="shared" si="3672"/>
        <v>0</v>
      </c>
      <c r="AR1671" s="372">
        <f t="shared" si="3672"/>
        <v>0</v>
      </c>
      <c r="AS1671" s="613">
        <f t="shared" si="3670"/>
        <v>3778.7433641328794</v>
      </c>
    </row>
    <row r="1672" spans="2:45" ht="15">
      <c r="B1672" s="319" t="s">
        <v>800</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73">AE1373*AE1661</f>
        <v>0</v>
      </c>
      <c r="AF1672" s="372">
        <f t="shared" si="3673"/>
        <v>0</v>
      </c>
      <c r="AG1672" s="372">
        <f t="shared" si="3673"/>
        <v>2153.4089578615385</v>
      </c>
      <c r="AH1672" s="372">
        <f t="shared" si="3673"/>
        <v>0</v>
      </c>
      <c r="AI1672" s="372">
        <f t="shared" si="3673"/>
        <v>0</v>
      </c>
      <c r="AJ1672" s="372">
        <f t="shared" si="3673"/>
        <v>20463.278352000001</v>
      </c>
      <c r="AK1672" s="372">
        <f t="shared" si="3673"/>
        <v>0</v>
      </c>
      <c r="AL1672" s="372">
        <f t="shared" si="3673"/>
        <v>0</v>
      </c>
      <c r="AM1672" s="372">
        <f t="shared" si="3673"/>
        <v>0</v>
      </c>
      <c r="AN1672" s="372">
        <f t="shared" si="3673"/>
        <v>0</v>
      </c>
      <c r="AO1672" s="372">
        <f t="shared" si="3673"/>
        <v>0</v>
      </c>
      <c r="AP1672" s="372">
        <f t="shared" si="3673"/>
        <v>0</v>
      </c>
      <c r="AQ1672" s="372">
        <f t="shared" si="3673"/>
        <v>0</v>
      </c>
      <c r="AR1672" s="372">
        <f t="shared" si="3673"/>
        <v>0</v>
      </c>
      <c r="AS1672" s="613">
        <f t="shared" si="3670"/>
        <v>22616.68730986154</v>
      </c>
    </row>
    <row r="1673" spans="2:45" ht="15">
      <c r="B1673" s="319" t="s">
        <v>801</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74">AE1567*AE1661</f>
        <v>0</v>
      </c>
      <c r="AF1673" s="372">
        <f t="shared" si="3674"/>
        <v>0</v>
      </c>
      <c r="AG1673" s="372">
        <f t="shared" si="3674"/>
        <v>933.03103634413048</v>
      </c>
      <c r="AH1673" s="372">
        <f t="shared" si="3674"/>
        <v>0</v>
      </c>
      <c r="AI1673" s="372">
        <f t="shared" si="3674"/>
        <v>0</v>
      </c>
      <c r="AJ1673" s="372">
        <f t="shared" si="3674"/>
        <v>0</v>
      </c>
      <c r="AK1673" s="372">
        <f t="shared" si="3674"/>
        <v>0</v>
      </c>
      <c r="AL1673" s="372">
        <f t="shared" si="3674"/>
        <v>0</v>
      </c>
      <c r="AM1673" s="372">
        <f t="shared" si="3674"/>
        <v>0</v>
      </c>
      <c r="AN1673" s="372">
        <f t="shared" si="3674"/>
        <v>0</v>
      </c>
      <c r="AO1673" s="372">
        <f t="shared" si="3674"/>
        <v>0</v>
      </c>
      <c r="AP1673" s="372">
        <f t="shared" si="3674"/>
        <v>0</v>
      </c>
      <c r="AQ1673" s="372">
        <f t="shared" si="3674"/>
        <v>0</v>
      </c>
      <c r="AR1673" s="372">
        <f t="shared" si="3674"/>
        <v>0</v>
      </c>
      <c r="AS1673" s="613">
        <f t="shared" si="3670"/>
        <v>933.03103634413048</v>
      </c>
    </row>
    <row r="1674" spans="2:45" ht="15.6">
      <c r="B1674" s="344" t="s">
        <v>896</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75">SUM(AF1662:AF1673)</f>
        <v>168228.43076408401</v>
      </c>
      <c r="AG1674" s="341">
        <f t="shared" si="3675"/>
        <v>37587.07296379935</v>
      </c>
      <c r="AH1674" s="341">
        <f t="shared" si="3675"/>
        <v>122311.80623544962</v>
      </c>
      <c r="AI1674" s="341">
        <f t="shared" si="3675"/>
        <v>0</v>
      </c>
      <c r="AJ1674" s="341">
        <f t="shared" si="3675"/>
        <v>72471.489984</v>
      </c>
      <c r="AK1674" s="341">
        <f t="shared" si="3675"/>
        <v>0</v>
      </c>
      <c r="AL1674" s="341">
        <f t="shared" si="3675"/>
        <v>0</v>
      </c>
      <c r="AM1674" s="341">
        <f t="shared" si="3675"/>
        <v>0</v>
      </c>
      <c r="AN1674" s="341">
        <f t="shared" si="3675"/>
        <v>0</v>
      </c>
      <c r="AO1674" s="341">
        <f t="shared" si="3675"/>
        <v>0</v>
      </c>
      <c r="AP1674" s="341">
        <f t="shared" si="3675"/>
        <v>0</v>
      </c>
      <c r="AQ1674" s="341">
        <f t="shared" si="3675"/>
        <v>0</v>
      </c>
      <c r="AR1674" s="341">
        <f t="shared" si="3675"/>
        <v>0</v>
      </c>
      <c r="AS1674" s="401">
        <f t="shared" si="3670"/>
        <v>400598.79994733294</v>
      </c>
    </row>
    <row r="1675" spans="2:45" ht="15.6">
      <c r="B1675" s="344" t="s">
        <v>897</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0</v>
      </c>
      <c r="AF1675" s="342">
        <f t="shared" ref="AF1675:AR1675" si="3676">AF1659*AF1661</f>
        <v>27904.710999999999</v>
      </c>
      <c r="AG1675" s="342">
        <f t="shared" si="3676"/>
        <v>54665.359199999999</v>
      </c>
      <c r="AH1675" s="342">
        <f t="shared" si="3676"/>
        <v>223344.2029</v>
      </c>
      <c r="AI1675" s="342">
        <f t="shared" si="3676"/>
        <v>0</v>
      </c>
      <c r="AJ1675" s="342">
        <f t="shared" si="3676"/>
        <v>40497.455999999998</v>
      </c>
      <c r="AK1675" s="342">
        <f t="shared" si="3676"/>
        <v>0</v>
      </c>
      <c r="AL1675" s="342">
        <f t="shared" si="3676"/>
        <v>0</v>
      </c>
      <c r="AM1675" s="342">
        <f t="shared" si="3676"/>
        <v>0</v>
      </c>
      <c r="AN1675" s="342">
        <f t="shared" si="3676"/>
        <v>0</v>
      </c>
      <c r="AO1675" s="342">
        <f t="shared" si="3676"/>
        <v>0</v>
      </c>
      <c r="AP1675" s="342">
        <f t="shared" si="3676"/>
        <v>0</v>
      </c>
      <c r="AQ1675" s="342">
        <f t="shared" si="3676"/>
        <v>0</v>
      </c>
      <c r="AR1675" s="342">
        <f t="shared" si="3676"/>
        <v>0</v>
      </c>
      <c r="AS1675" s="401">
        <f>SUM(AE1675:AR1675)</f>
        <v>346411.7291</v>
      </c>
    </row>
    <row r="1676" spans="2:45" ht="15.6">
      <c r="B1676" s="344" t="s">
        <v>898</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54187.070847332943</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70"/>
      <c r="AF1677" s="770"/>
      <c r="AG1677" s="770"/>
      <c r="AH1677" s="770"/>
      <c r="AI1677" s="770"/>
      <c r="AJ1677" s="770"/>
      <c r="AK1677" s="770"/>
      <c r="AL1677" s="770"/>
      <c r="AM1677" s="770"/>
      <c r="AN1677" s="770"/>
      <c r="AO1677" s="770"/>
      <c r="AP1677" s="770"/>
      <c r="AQ1677" s="770"/>
      <c r="AR1677" s="770"/>
      <c r="AS1677" s="786"/>
    </row>
    <row r="1678" spans="2:45" ht="19.5" customHeight="1">
      <c r="B1678" s="362" t="s">
        <v>582</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9"/>
      <c r="C1679" s="760"/>
      <c r="D1679" s="741"/>
      <c r="E1679" s="741"/>
      <c r="F1679" s="741"/>
      <c r="G1679" s="741"/>
      <c r="H1679" s="741"/>
      <c r="I1679" s="741"/>
      <c r="J1679" s="741"/>
      <c r="K1679" s="741"/>
      <c r="L1679" s="741"/>
      <c r="M1679" s="741"/>
      <c r="N1679" s="741"/>
      <c r="O1679" s="741"/>
      <c r="P1679" s="741"/>
      <c r="Q1679" s="741"/>
      <c r="R1679" s="741"/>
      <c r="S1679" s="741"/>
      <c r="T1679" s="741"/>
      <c r="U1679" s="741"/>
      <c r="V1679" s="299"/>
      <c r="W1679" s="761"/>
      <c r="X1679" s="741"/>
      <c r="Y1679" s="741"/>
      <c r="Z1679" s="741"/>
      <c r="AA1679" s="741"/>
      <c r="AB1679" s="741"/>
      <c r="AC1679" s="741"/>
      <c r="AD1679" s="741"/>
      <c r="AE1679" s="250"/>
      <c r="AF1679" s="250"/>
      <c r="AG1679" s="250"/>
      <c r="AH1679" s="250"/>
      <c r="AI1679" s="250"/>
      <c r="AJ1679" s="250"/>
      <c r="AK1679" s="250"/>
      <c r="AL1679" s="250"/>
      <c r="AM1679" s="250"/>
      <c r="AN1679" s="250"/>
      <c r="AO1679" s="250"/>
      <c r="AP1679" s="250"/>
      <c r="AQ1679" s="250"/>
      <c r="AR1679" s="250"/>
      <c r="AS1679" s="251"/>
    </row>
    <row r="1680" spans="2:45" ht="15.6">
      <c r="B1680" s="275" t="s">
        <v>808</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946" t="s">
        <v>211</v>
      </c>
      <c r="C1681" s="948" t="s">
        <v>33</v>
      </c>
      <c r="D1681" s="279" t="s">
        <v>420</v>
      </c>
      <c r="E1681" s="957" t="s">
        <v>209</v>
      </c>
      <c r="F1681" s="958"/>
      <c r="G1681" s="958"/>
      <c r="H1681" s="958"/>
      <c r="I1681" s="958"/>
      <c r="J1681" s="958"/>
      <c r="K1681" s="958"/>
      <c r="L1681" s="958"/>
      <c r="M1681" s="958"/>
      <c r="N1681" s="958"/>
      <c r="O1681" s="958"/>
      <c r="P1681" s="959"/>
      <c r="Q1681" s="955" t="s">
        <v>213</v>
      </c>
      <c r="R1681" s="279" t="s">
        <v>421</v>
      </c>
      <c r="S1681" s="952" t="s">
        <v>212</v>
      </c>
      <c r="T1681" s="953"/>
      <c r="U1681" s="953"/>
      <c r="V1681" s="953"/>
      <c r="W1681" s="953"/>
      <c r="X1681" s="953"/>
      <c r="Y1681" s="953"/>
      <c r="Z1681" s="953"/>
      <c r="AA1681" s="953"/>
      <c r="AB1681" s="953"/>
      <c r="AC1681" s="953"/>
      <c r="AD1681" s="960"/>
      <c r="AE1681" s="952" t="s">
        <v>242</v>
      </c>
      <c r="AF1681" s="953"/>
      <c r="AG1681" s="953"/>
      <c r="AH1681" s="953"/>
      <c r="AI1681" s="953"/>
      <c r="AJ1681" s="953"/>
      <c r="AK1681" s="953"/>
      <c r="AL1681" s="953"/>
      <c r="AM1681" s="953"/>
      <c r="AN1681" s="953"/>
      <c r="AO1681" s="953"/>
      <c r="AP1681" s="953"/>
      <c r="AQ1681" s="953"/>
      <c r="AR1681" s="953"/>
      <c r="AS1681" s="954"/>
    </row>
    <row r="1682" spans="1:45" ht="65.25" customHeight="1">
      <c r="B1682" s="947"/>
      <c r="C1682" s="949"/>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956"/>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Residential</v>
      </c>
      <c r="AF1682" s="280" t="str">
        <f>'1.  LRAMVA Summary'!$E$53</f>
        <v>GS&lt;50 kW</v>
      </c>
      <c r="AG1682" s="280" t="str">
        <f>'1.  LRAMVA Summary'!$F$53</f>
        <v>GS50-999 kW</v>
      </c>
      <c r="AH1682" s="280" t="str">
        <f>'1.  LRAMVA Summary'!$G$53</f>
        <v>General Service 1,000 - 4,999kW</v>
      </c>
      <c r="AI1682" s="280" t="str">
        <f>'1.  LRAMVA Summary'!$H$53</f>
        <v>Sentinel</v>
      </c>
      <c r="AJ1682" s="280" t="str">
        <f>'1.  LRAMVA Summary'!$I$53</f>
        <v>Street Lighting</v>
      </c>
      <c r="AK1682" s="280" t="str">
        <f>'1.  LRAMVA Summary'!$J$53</f>
        <v>Unmetered Scatter Load</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7"/>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32"/>
      <c r="AE1684" s="286" t="str">
        <f>'1.  LRAMVA Summary'!$D$54</f>
        <v>kWh</v>
      </c>
      <c r="AF1684" s="286" t="str">
        <f>'1.  LRAMVA Summary'!$E$54</f>
        <v>kWh</v>
      </c>
      <c r="AG1684" s="286" t="str">
        <f>'1.  LRAMVA Summary'!$F$54</f>
        <v>kW</v>
      </c>
      <c r="AH1684" s="286" t="str">
        <f>'1.  LRAMVA Summary'!$G$54</f>
        <v>kW</v>
      </c>
      <c r="AI1684" s="286" t="str">
        <f>'1.  LRAMVA Summary'!$H$54</f>
        <v>kW</v>
      </c>
      <c r="AJ1684" s="286" t="str">
        <f>'1.  LRAMVA Summary'!$I$54</f>
        <v>kW</v>
      </c>
      <c r="AK1684" s="286" t="str">
        <f>'1.  LRAMVA Summary'!$J$54</f>
        <v>kWh</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8" t="s">
        <v>955</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32"/>
      <c r="AE1685" s="830">
        <v>0</v>
      </c>
      <c r="AF1685" s="825">
        <v>0</v>
      </c>
      <c r="AG1685" s="825">
        <v>0</v>
      </c>
      <c r="AH1685" s="825">
        <v>0</v>
      </c>
      <c r="AI1685" s="825">
        <v>0</v>
      </c>
      <c r="AJ1685" s="825">
        <v>0</v>
      </c>
      <c r="AK1685" s="825">
        <v>0</v>
      </c>
      <c r="AL1685" s="825">
        <v>0</v>
      </c>
      <c r="AM1685" s="825">
        <v>0</v>
      </c>
      <c r="AN1685" s="825">
        <v>0</v>
      </c>
      <c r="AO1685" s="825">
        <v>0</v>
      </c>
      <c r="AP1685" s="825">
        <v>0</v>
      </c>
      <c r="AQ1685" s="825">
        <v>0</v>
      </c>
      <c r="AR1685" s="825">
        <v>0</v>
      </c>
      <c r="AS1685" s="826"/>
    </row>
    <row r="1686" spans="1:45" ht="15.6">
      <c r="B1686" s="829" t="s">
        <v>809</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33"/>
      <c r="AE1686" s="831">
        <f>HLOOKUP(AE1682,'2. LRAMVA Threshold'!$B$42:$Q$60,19,FALSE)</f>
        <v>5375858</v>
      </c>
      <c r="AF1686" s="831">
        <f>HLOOKUP(AF1682,'2. LRAMVA Threshold'!$B$42:$Q$60,19,FALSE)</f>
        <v>1468669</v>
      </c>
      <c r="AG1686" s="831">
        <f>HLOOKUP(AG1682,'2. LRAMVA Threshold'!$B$42:$Q$60,19,FALSE)</f>
        <v>15297</v>
      </c>
      <c r="AH1686" s="831">
        <f>HLOOKUP(AH1682,'2. LRAMVA Threshold'!$B$42:$Q$60,19,FALSE)</f>
        <v>74149</v>
      </c>
      <c r="AI1686" s="831">
        <f>HLOOKUP(AI1682,'2. LRAMVA Threshold'!$B$42:$Q$60,19,FALSE)</f>
        <v>0</v>
      </c>
      <c r="AJ1686" s="831">
        <f>HLOOKUP(AJ1682,'2. LRAMVA Threshold'!$B$42:$Q$60,19,FALSE)</f>
        <v>5640</v>
      </c>
      <c r="AK1686" s="831">
        <f>HLOOKUP(AK1682,'2. LRAMVA Threshold'!$B$42:$Q$60,19,FALSE)</f>
        <v>0</v>
      </c>
      <c r="AL1686" s="831">
        <f>HLOOKUP(AL1682,'2. LRAMVA Threshold'!$B$42:$Q$60,19,FALSE)</f>
        <v>0</v>
      </c>
      <c r="AM1686" s="831">
        <f>HLOOKUP(AM1682,'2. LRAMVA Threshold'!$B$42:$Q$60,19,FALSE)</f>
        <v>0</v>
      </c>
      <c r="AN1686" s="831">
        <f>HLOOKUP(AN1682,'2. LRAMVA Threshold'!$B$42:$Q$60,19,FALSE)</f>
        <v>0</v>
      </c>
      <c r="AO1686" s="831">
        <f>HLOOKUP(AO1682,'2. LRAMVA Threshold'!$B$42:$Q$60,19,FALSE)</f>
        <v>0</v>
      </c>
      <c r="AP1686" s="831">
        <f>HLOOKUP(AP1682,'2. LRAMVA Threshold'!$B$42:$Q$60,19,FALSE)</f>
        <v>0</v>
      </c>
      <c r="AQ1686" s="831">
        <f>HLOOKUP(AQ1682,'2. LRAMVA Threshold'!$B$42:$Q$60,19,FALSE)</f>
        <v>0</v>
      </c>
      <c r="AR1686" s="831">
        <f>HLOOKUP(AR1682,'2. LRAMVA Threshold'!$B$42:$Q$60,19,FALSE)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734</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23">
        <f>HLOOKUP(AE35,'3.  Distribution Rates'!$C$122:$P$135,14,FALSE)</f>
        <v>0</v>
      </c>
      <c r="AF1688" s="823">
        <f>HLOOKUP(AF35,'3.  Distribution Rates'!$C$122:$P$135,14,FALSE)</f>
        <v>1.9E-2</v>
      </c>
      <c r="AG1688" s="336">
        <f>HLOOKUP(AG35,'3.  Distribution Rates'!$C$122:$P$135,14,FALSE)</f>
        <v>3.5735999999999999</v>
      </c>
      <c r="AH1688" s="336">
        <f>HLOOKUP(AH35,'3.  Distribution Rates'!$C$122:$P$135,14,FALSE)</f>
        <v>3.0121000000000002</v>
      </c>
      <c r="AI1688" s="336">
        <f>HLOOKUP(AI35,'3.  Distribution Rates'!$C$122:$P$135,14,FALSE)</f>
        <v>6.8887</v>
      </c>
      <c r="AJ1688" s="336">
        <f>HLOOKUP(AJ35,'3.  Distribution Rates'!$C$122:$P$135,14,FALSE)</f>
        <v>7.1803999999999997</v>
      </c>
      <c r="AK1688" s="336">
        <f>HLOOKUP(AK35,'3.  Distribution Rates'!$C$122:$P$135,14,FALSE)</f>
        <v>1.2699999999999999E-2</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810</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0</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0</v>
      </c>
    </row>
    <row r="1690" spans="1:45" ht="15">
      <c r="B1690" s="319" t="s">
        <v>811</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812</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LRAM'!AM425*AE1688</f>
        <v>0</v>
      </c>
      <c r="AF1691" s="372">
        <f>'4.  2011-2014 LRAM'!AN425*AF1688</f>
        <v>0</v>
      </c>
      <c r="AG1691" s="372">
        <f>'4.  2011-2014 LRAM'!AO425*AG1688</f>
        <v>0</v>
      </c>
      <c r="AH1691" s="372">
        <f>'4.  2011-2014 LRAM'!AP425*AH1688</f>
        <v>0</v>
      </c>
      <c r="AI1691" s="372">
        <f>'4.  2011-2014 LRAM'!AQ425*AI1688</f>
        <v>0</v>
      </c>
      <c r="AJ1691" s="372">
        <f>'4.  2011-2014 LRAM'!AR425*AJ1688</f>
        <v>0</v>
      </c>
      <c r="AK1691" s="372">
        <f>'4.  2011-2014 LRAM'!AS425*AK1688</f>
        <v>0</v>
      </c>
      <c r="AL1691" s="372">
        <f>'4.  2011-2014 LRAM'!AT425*AL1688</f>
        <v>0</v>
      </c>
      <c r="AM1691" s="372">
        <f>'4.  2011-2014 LRAM'!AU425*AM1688</f>
        <v>0</v>
      </c>
      <c r="AN1691" s="372">
        <f>'4.  2011-2014 LRAM'!AV425*AN1688</f>
        <v>0</v>
      </c>
      <c r="AO1691" s="372">
        <f>'4.  2011-2014 LRAM'!AW425*AO1688</f>
        <v>0</v>
      </c>
      <c r="AP1691" s="372">
        <f>'4.  2011-2014 LRAM'!AX425*AP1688</f>
        <v>0</v>
      </c>
      <c r="AQ1691" s="372">
        <f>'4.  2011-2014 LRAM'!AY425*AQ1688</f>
        <v>0</v>
      </c>
      <c r="AR1691" s="372">
        <f>'4.  2011-2014 LRAM'!AZ425*AR1688</f>
        <v>0</v>
      </c>
      <c r="AS1691" s="613">
        <f>SUM(AE1691:AR1691)</f>
        <v>0</v>
      </c>
    </row>
    <row r="1692" spans="1:45" ht="15">
      <c r="B1692" s="319" t="s">
        <v>813</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LRAM'!AM562*AE1688</f>
        <v>0</v>
      </c>
      <c r="AF1692" s="372">
        <f>'4.  2011-2014 LRAM'!AN562*AF1688</f>
        <v>0</v>
      </c>
      <c r="AG1692" s="372">
        <f>'4.  2011-2014 LRAM'!AO562*AG1688</f>
        <v>0</v>
      </c>
      <c r="AH1692" s="372">
        <f>'4.  2011-2014 LRAM'!AP562*AH1688</f>
        <v>0</v>
      </c>
      <c r="AI1692" s="372">
        <f>'4.  2011-2014 LRAM'!AQ562*AI1688</f>
        <v>0</v>
      </c>
      <c r="AJ1692" s="372">
        <f>'4.  2011-2014 LRAM'!AR562*AJ1688</f>
        <v>0</v>
      </c>
      <c r="AK1692" s="372">
        <f>'4.  2011-2014 LRAM'!AS562*AK1688</f>
        <v>0</v>
      </c>
      <c r="AL1692" s="372">
        <f>'4.  2011-2014 LRAM'!AT562*AL1688</f>
        <v>0</v>
      </c>
      <c r="AM1692" s="372">
        <f>'4.  2011-2014 LRAM'!AU562*AM1688</f>
        <v>0</v>
      </c>
      <c r="AN1692" s="372">
        <f>'4.  2011-2014 LRAM'!AV562*AN1688</f>
        <v>0</v>
      </c>
      <c r="AO1692" s="372">
        <f>'4.  2011-2014 LRAM'!AW562*AO1688</f>
        <v>0</v>
      </c>
      <c r="AP1692" s="372">
        <f>'4.  2011-2014 LRAM'!AX562*AP1688</f>
        <v>0</v>
      </c>
      <c r="AQ1692" s="372">
        <f>'4.  2011-2014 LRAM'!AY562*AQ1688</f>
        <v>0</v>
      </c>
      <c r="AR1692" s="372">
        <f>'4.  2011-2014 LRAM'!AZ562*AR1688</f>
        <v>0</v>
      </c>
      <c r="AS1692" s="613">
        <f t="shared" ref="AS1692:AS1701" si="3677">SUM(AE1692:AR1692)</f>
        <v>0</v>
      </c>
    </row>
    <row r="1693" spans="1:45" ht="15">
      <c r="B1693" s="319" t="s">
        <v>814</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78">AE219*AE1688</f>
        <v>0</v>
      </c>
      <c r="AF1693" s="372">
        <f t="shared" si="3678"/>
        <v>6254.4874499999996</v>
      </c>
      <c r="AG1693" s="372">
        <f t="shared" si="3678"/>
        <v>0</v>
      </c>
      <c r="AH1693" s="372">
        <f>AH219*AH1688</f>
        <v>55941.926040000006</v>
      </c>
      <c r="AI1693" s="372">
        <f t="shared" si="3678"/>
        <v>0</v>
      </c>
      <c r="AJ1693" s="372">
        <f t="shared" si="3678"/>
        <v>17314.816559999996</v>
      </c>
      <c r="AK1693" s="372">
        <f t="shared" si="3678"/>
        <v>0</v>
      </c>
      <c r="AL1693" s="372">
        <f t="shared" si="3678"/>
        <v>0</v>
      </c>
      <c r="AM1693" s="372">
        <f t="shared" si="3678"/>
        <v>0</v>
      </c>
      <c r="AN1693" s="372">
        <f t="shared" si="3678"/>
        <v>0</v>
      </c>
      <c r="AO1693" s="372">
        <f t="shared" si="3678"/>
        <v>0</v>
      </c>
      <c r="AP1693" s="372">
        <f t="shared" si="3678"/>
        <v>0</v>
      </c>
      <c r="AQ1693" s="372">
        <f t="shared" si="3678"/>
        <v>0</v>
      </c>
      <c r="AR1693" s="372">
        <f t="shared" si="3678"/>
        <v>0</v>
      </c>
      <c r="AS1693" s="613">
        <f t="shared" si="3677"/>
        <v>79511.230049999998</v>
      </c>
    </row>
    <row r="1694" spans="1:45" ht="15">
      <c r="B1694" s="319" t="s">
        <v>815</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9">AE409*AE1688</f>
        <v>0</v>
      </c>
      <c r="AF1694" s="372">
        <f t="shared" si="3679"/>
        <v>19563.42942</v>
      </c>
      <c r="AG1694" s="372">
        <f t="shared" si="3679"/>
        <v>2508.6671999999999</v>
      </c>
      <c r="AH1694" s="372">
        <f t="shared" si="3679"/>
        <v>55233.480120000007</v>
      </c>
      <c r="AI1694" s="372">
        <f t="shared" si="3679"/>
        <v>0</v>
      </c>
      <c r="AJ1694" s="372">
        <f t="shared" si="3679"/>
        <v>2304.9083999999998</v>
      </c>
      <c r="AK1694" s="372">
        <f t="shared" si="3679"/>
        <v>0</v>
      </c>
      <c r="AL1694" s="372">
        <f t="shared" si="3679"/>
        <v>0</v>
      </c>
      <c r="AM1694" s="372">
        <f t="shared" si="3679"/>
        <v>0</v>
      </c>
      <c r="AN1694" s="372">
        <f t="shared" si="3679"/>
        <v>0</v>
      </c>
      <c r="AO1694" s="372">
        <f t="shared" si="3679"/>
        <v>0</v>
      </c>
      <c r="AP1694" s="372">
        <f t="shared" si="3679"/>
        <v>0</v>
      </c>
      <c r="AQ1694" s="372">
        <f t="shared" si="3679"/>
        <v>0</v>
      </c>
      <c r="AR1694" s="372">
        <f t="shared" si="3679"/>
        <v>0</v>
      </c>
      <c r="AS1694" s="613">
        <f t="shared" si="3677"/>
        <v>79610.485140000004</v>
      </c>
    </row>
    <row r="1695" spans="1:45" ht="15">
      <c r="B1695" s="319" t="s">
        <v>816</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80">AE599*AE1688</f>
        <v>0</v>
      </c>
      <c r="AF1695" s="372">
        <f t="shared" si="3680"/>
        <v>73638.346550000002</v>
      </c>
      <c r="AG1695" s="372">
        <f t="shared" si="3680"/>
        <v>7718.9759999999997</v>
      </c>
      <c r="AH1695" s="372">
        <f t="shared" si="3680"/>
        <v>2602.4544000000001</v>
      </c>
      <c r="AI1695" s="372">
        <f t="shared" si="3680"/>
        <v>0</v>
      </c>
      <c r="AJ1695" s="372">
        <f t="shared" si="3680"/>
        <v>11459.056752</v>
      </c>
      <c r="AK1695" s="372">
        <f t="shared" si="3680"/>
        <v>0</v>
      </c>
      <c r="AL1695" s="372">
        <f t="shared" si="3680"/>
        <v>0</v>
      </c>
      <c r="AM1695" s="372">
        <f t="shared" si="3680"/>
        <v>0</v>
      </c>
      <c r="AN1695" s="372">
        <f t="shared" si="3680"/>
        <v>0</v>
      </c>
      <c r="AO1695" s="372">
        <f t="shared" si="3680"/>
        <v>0</v>
      </c>
      <c r="AP1695" s="372">
        <f t="shared" si="3680"/>
        <v>0</v>
      </c>
      <c r="AQ1695" s="372">
        <f t="shared" si="3680"/>
        <v>0</v>
      </c>
      <c r="AR1695" s="372">
        <f t="shared" si="3680"/>
        <v>0</v>
      </c>
      <c r="AS1695" s="613">
        <f t="shared" si="3677"/>
        <v>95418.833702000004</v>
      </c>
    </row>
    <row r="1696" spans="1:45" ht="15">
      <c r="B1696" s="319" t="s">
        <v>817</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81">AE789*AE1688</f>
        <v>0</v>
      </c>
      <c r="AF1696" s="372">
        <f t="shared" si="3681"/>
        <v>38351.706219985441</v>
      </c>
      <c r="AG1696" s="372">
        <f t="shared" si="3681"/>
        <v>16498.873291984233</v>
      </c>
      <c r="AH1696" s="372">
        <f t="shared" si="3681"/>
        <v>5562.5986392193545</v>
      </c>
      <c r="AI1696" s="372">
        <f t="shared" si="3681"/>
        <v>0</v>
      </c>
      <c r="AJ1696" s="372">
        <f t="shared" si="3681"/>
        <v>4573.6275839999998</v>
      </c>
      <c r="AK1696" s="372">
        <f t="shared" si="3681"/>
        <v>0</v>
      </c>
      <c r="AL1696" s="372">
        <f t="shared" si="3681"/>
        <v>0</v>
      </c>
      <c r="AM1696" s="372">
        <f t="shared" si="3681"/>
        <v>0</v>
      </c>
      <c r="AN1696" s="372">
        <f t="shared" si="3681"/>
        <v>0</v>
      </c>
      <c r="AO1696" s="372">
        <f t="shared" si="3681"/>
        <v>0</v>
      </c>
      <c r="AP1696" s="372">
        <f t="shared" si="3681"/>
        <v>0</v>
      </c>
      <c r="AQ1696" s="372">
        <f t="shared" si="3681"/>
        <v>0</v>
      </c>
      <c r="AR1696" s="372">
        <f t="shared" si="3681"/>
        <v>0</v>
      </c>
      <c r="AS1696" s="613">
        <f t="shared" si="3677"/>
        <v>64986.805735189024</v>
      </c>
    </row>
    <row r="1697" spans="2:45" ht="15">
      <c r="B1697" s="319" t="s">
        <v>818</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82">AE984*AE1688</f>
        <v>0</v>
      </c>
      <c r="AF1697" s="372">
        <f t="shared" si="3682"/>
        <v>7998.8364764999287</v>
      </c>
      <c r="AG1697" s="372">
        <f t="shared" si="3682"/>
        <v>4452.8365937697872</v>
      </c>
      <c r="AH1697" s="372">
        <f t="shared" si="3682"/>
        <v>1529.0761898472933</v>
      </c>
      <c r="AI1697" s="372">
        <f t="shared" si="3682"/>
        <v>0</v>
      </c>
      <c r="AJ1697" s="372">
        <f t="shared" si="3682"/>
        <v>12661.055711999999</v>
      </c>
      <c r="AK1697" s="372">
        <f t="shared" si="3682"/>
        <v>0</v>
      </c>
      <c r="AL1697" s="372">
        <f t="shared" si="3682"/>
        <v>0</v>
      </c>
      <c r="AM1697" s="372">
        <f t="shared" si="3682"/>
        <v>0</v>
      </c>
      <c r="AN1697" s="372">
        <f t="shared" si="3682"/>
        <v>0</v>
      </c>
      <c r="AO1697" s="372">
        <f t="shared" si="3682"/>
        <v>0</v>
      </c>
      <c r="AP1697" s="372">
        <f t="shared" si="3682"/>
        <v>0</v>
      </c>
      <c r="AQ1697" s="372">
        <f t="shared" si="3682"/>
        <v>0</v>
      </c>
      <c r="AR1697" s="372">
        <f t="shared" si="3682"/>
        <v>0</v>
      </c>
      <c r="AS1697" s="613">
        <f t="shared" si="3677"/>
        <v>26641.80497211701</v>
      </c>
    </row>
    <row r="1698" spans="2:45" ht="15">
      <c r="B1698" s="319" t="s">
        <v>819</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83">AE1179*AE1688</f>
        <v>0</v>
      </c>
      <c r="AF1698" s="372">
        <f t="shared" si="3683"/>
        <v>0</v>
      </c>
      <c r="AG1698" s="372">
        <f t="shared" si="3683"/>
        <v>83.996740132879125</v>
      </c>
      <c r="AH1698" s="372">
        <f t="shared" si="3683"/>
        <v>0</v>
      </c>
      <c r="AI1698" s="372">
        <f t="shared" si="3683"/>
        <v>0</v>
      </c>
      <c r="AJ1698" s="372">
        <f t="shared" si="3683"/>
        <v>3694.7466240000003</v>
      </c>
      <c r="AK1698" s="372">
        <f t="shared" si="3683"/>
        <v>0</v>
      </c>
      <c r="AL1698" s="372">
        <f t="shared" si="3683"/>
        <v>0</v>
      </c>
      <c r="AM1698" s="372">
        <f t="shared" si="3683"/>
        <v>0</v>
      </c>
      <c r="AN1698" s="372">
        <f t="shared" si="3683"/>
        <v>0</v>
      </c>
      <c r="AO1698" s="372">
        <f t="shared" si="3683"/>
        <v>0</v>
      </c>
      <c r="AP1698" s="372">
        <f t="shared" si="3683"/>
        <v>0</v>
      </c>
      <c r="AQ1698" s="372">
        <f t="shared" si="3683"/>
        <v>0</v>
      </c>
      <c r="AR1698" s="372">
        <f t="shared" si="3683"/>
        <v>0</v>
      </c>
      <c r="AS1698" s="613">
        <f t="shared" si="3677"/>
        <v>3778.7433641328794</v>
      </c>
    </row>
    <row r="1699" spans="2:45" ht="15">
      <c r="B1699" s="319" t="s">
        <v>820</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84">AE1374*AE1688</f>
        <v>0</v>
      </c>
      <c r="AF1699" s="372">
        <f t="shared" si="3684"/>
        <v>0</v>
      </c>
      <c r="AG1699" s="372">
        <f t="shared" si="3684"/>
        <v>2153.4089578615385</v>
      </c>
      <c r="AH1699" s="372">
        <f t="shared" si="3684"/>
        <v>0</v>
      </c>
      <c r="AI1699" s="372">
        <f t="shared" si="3684"/>
        <v>0</v>
      </c>
      <c r="AJ1699" s="372">
        <f t="shared" si="3684"/>
        <v>20463.278352000001</v>
      </c>
      <c r="AK1699" s="372">
        <f t="shared" si="3684"/>
        <v>0</v>
      </c>
      <c r="AL1699" s="372">
        <f t="shared" si="3684"/>
        <v>0</v>
      </c>
      <c r="AM1699" s="372">
        <f t="shared" si="3684"/>
        <v>0</v>
      </c>
      <c r="AN1699" s="372">
        <f t="shared" si="3684"/>
        <v>0</v>
      </c>
      <c r="AO1699" s="372">
        <f t="shared" si="3684"/>
        <v>0</v>
      </c>
      <c r="AP1699" s="372">
        <f t="shared" si="3684"/>
        <v>0</v>
      </c>
      <c r="AQ1699" s="372">
        <f t="shared" si="3684"/>
        <v>0</v>
      </c>
      <c r="AR1699" s="372">
        <f t="shared" si="3684"/>
        <v>0</v>
      </c>
      <c r="AS1699" s="613">
        <f t="shared" si="3677"/>
        <v>22616.68730986154</v>
      </c>
    </row>
    <row r="1700" spans="2:45" ht="15">
      <c r="B1700" s="319" t="s">
        <v>821</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85">AE1568*AE1688</f>
        <v>0</v>
      </c>
      <c r="AF1700" s="372">
        <f t="shared" si="3685"/>
        <v>0</v>
      </c>
      <c r="AG1700" s="372">
        <f t="shared" si="3685"/>
        <v>752.34883565526718</v>
      </c>
      <c r="AH1700" s="372">
        <f t="shared" si="3685"/>
        <v>0</v>
      </c>
      <c r="AI1700" s="372">
        <f t="shared" si="3685"/>
        <v>0</v>
      </c>
      <c r="AJ1700" s="372">
        <f t="shared" si="3685"/>
        <v>0</v>
      </c>
      <c r="AK1700" s="372">
        <f t="shared" si="3685"/>
        <v>0</v>
      </c>
      <c r="AL1700" s="372">
        <f t="shared" si="3685"/>
        <v>0</v>
      </c>
      <c r="AM1700" s="372">
        <f t="shared" si="3685"/>
        <v>0</v>
      </c>
      <c r="AN1700" s="372">
        <f t="shared" si="3685"/>
        <v>0</v>
      </c>
      <c r="AO1700" s="372">
        <f t="shared" si="3685"/>
        <v>0</v>
      </c>
      <c r="AP1700" s="372">
        <f t="shared" si="3685"/>
        <v>0</v>
      </c>
      <c r="AQ1700" s="372">
        <f t="shared" si="3685"/>
        <v>0</v>
      </c>
      <c r="AR1700" s="372">
        <f t="shared" si="3685"/>
        <v>0</v>
      </c>
      <c r="AS1700" s="613">
        <f t="shared" si="3677"/>
        <v>752.34883565526718</v>
      </c>
    </row>
    <row r="1701" spans="2:45" ht="15.6">
      <c r="B1701" s="344" t="s">
        <v>899</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86">SUM(AF1689:AF1700)</f>
        <v>145806.80611648539</v>
      </c>
      <c r="AG1701" s="341">
        <f t="shared" si="3686"/>
        <v>34169.107619403701</v>
      </c>
      <c r="AH1701" s="341">
        <f t="shared" si="3686"/>
        <v>120869.53538906667</v>
      </c>
      <c r="AI1701" s="341">
        <f t="shared" si="3686"/>
        <v>0</v>
      </c>
      <c r="AJ1701" s="341">
        <f t="shared" si="3686"/>
        <v>72471.489984</v>
      </c>
      <c r="AK1701" s="341">
        <f t="shared" si="3686"/>
        <v>0</v>
      </c>
      <c r="AL1701" s="341">
        <f t="shared" si="3686"/>
        <v>0</v>
      </c>
      <c r="AM1701" s="341">
        <f t="shared" si="3686"/>
        <v>0</v>
      </c>
      <c r="AN1701" s="341">
        <f t="shared" si="3686"/>
        <v>0</v>
      </c>
      <c r="AO1701" s="341">
        <f t="shared" si="3686"/>
        <v>0</v>
      </c>
      <c r="AP1701" s="341">
        <f t="shared" si="3686"/>
        <v>0</v>
      </c>
      <c r="AQ1701" s="341">
        <f t="shared" si="3686"/>
        <v>0</v>
      </c>
      <c r="AR1701" s="341">
        <f t="shared" si="3686"/>
        <v>0</v>
      </c>
      <c r="AS1701" s="401">
        <f t="shared" si="3677"/>
        <v>373316.93910895573</v>
      </c>
    </row>
    <row r="1702" spans="2:45" ht="15.6">
      <c r="B1702" s="344" t="s">
        <v>900</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0</v>
      </c>
      <c r="AF1702" s="342">
        <f t="shared" ref="AF1702:AR1702" si="3687">AF1686*AF1688</f>
        <v>27904.710999999999</v>
      </c>
      <c r="AG1702" s="342">
        <f t="shared" si="3687"/>
        <v>54665.359199999999</v>
      </c>
      <c r="AH1702" s="342">
        <f t="shared" si="3687"/>
        <v>223344.2029</v>
      </c>
      <c r="AI1702" s="342">
        <f t="shared" si="3687"/>
        <v>0</v>
      </c>
      <c r="AJ1702" s="342">
        <f t="shared" si="3687"/>
        <v>40497.455999999998</v>
      </c>
      <c r="AK1702" s="342">
        <f t="shared" si="3687"/>
        <v>0</v>
      </c>
      <c r="AL1702" s="342">
        <f t="shared" si="3687"/>
        <v>0</v>
      </c>
      <c r="AM1702" s="342">
        <f t="shared" si="3687"/>
        <v>0</v>
      </c>
      <c r="AN1702" s="342">
        <f t="shared" si="3687"/>
        <v>0</v>
      </c>
      <c r="AO1702" s="342">
        <f t="shared" si="3687"/>
        <v>0</v>
      </c>
      <c r="AP1702" s="342">
        <f t="shared" si="3687"/>
        <v>0</v>
      </c>
      <c r="AQ1702" s="342">
        <f t="shared" si="3687"/>
        <v>0</v>
      </c>
      <c r="AR1702" s="342">
        <f t="shared" si="3687"/>
        <v>0</v>
      </c>
      <c r="AS1702" s="401">
        <f>SUM(AE1702:AR1702)</f>
        <v>346411.7291</v>
      </c>
    </row>
    <row r="1703" spans="2:45" ht="15.6">
      <c r="B1703" s="344" t="s">
        <v>901</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26905.210008955735</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W133"/>
  <sheetViews>
    <sheetView topLeftCell="A101" workbookViewId="0"/>
  </sheetViews>
  <sheetFormatPr defaultColWidth="9" defaultRowHeight="14.4" outlineLevelRow="1"/>
  <cols>
    <col min="1" max="1" width="6" style="12" customWidth="1"/>
    <col min="2" max="2" width="24.33203125" style="12" customWidth="1"/>
    <col min="3" max="3" width="11.44140625" style="12" customWidth="1"/>
    <col min="4" max="4" width="45.109375" style="12" customWidth="1"/>
    <col min="5" max="5" width="40.5546875" style="12" bestFit="1" customWidth="1"/>
    <col min="6" max="6" width="26.5546875" style="12" customWidth="1"/>
    <col min="7" max="7" width="17" style="12" customWidth="1"/>
    <col min="8" max="8" width="19.44140625" style="12" customWidth="1"/>
    <col min="9" max="10" width="23" style="619" customWidth="1"/>
    <col min="11" max="11" width="2" style="16" customWidth="1"/>
    <col min="12" max="12" width="12.6640625" style="12" customWidth="1"/>
    <col min="13" max="41" width="9" style="12"/>
    <col min="42" max="42" width="2" style="12" customWidth="1"/>
    <col min="43" max="43" width="12.5546875" style="12" customWidth="1"/>
    <col min="44" max="46" width="12" style="12" bestFit="1" customWidth="1"/>
    <col min="47" max="47" width="25.6640625" style="12" customWidth="1"/>
    <col min="48" max="55" width="16.88671875" style="12" bestFit="1" customWidth="1"/>
    <col min="56" max="56" width="20.88671875" style="12" customWidth="1"/>
    <col min="57" max="67" width="16.88671875" style="12" bestFit="1" customWidth="1"/>
    <col min="68" max="68" width="12.44140625" style="12" bestFit="1" customWidth="1"/>
    <col min="69" max="72" width="10.6640625" style="12" bestFit="1" customWidth="1"/>
    <col min="73" max="73" width="10.6640625" style="16" bestFit="1" customWidth="1"/>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604</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598</v>
      </c>
      <c r="C17" s="88"/>
      <c r="D17" s="596" t="s">
        <v>581</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610</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609</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611</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619</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704</v>
      </c>
      <c r="H23" s="10"/>
      <c r="I23" s="10"/>
      <c r="J23" s="10"/>
    </row>
    <row r="24" spans="2:73" s="654" customFormat="1" ht="21" customHeight="1">
      <c r="B24" s="683" t="s">
        <v>589</v>
      </c>
      <c r="C24" s="969" t="s">
        <v>590</v>
      </c>
      <c r="D24" s="969"/>
      <c r="E24" s="969"/>
      <c r="F24" s="969"/>
      <c r="G24" s="969"/>
      <c r="H24" s="662" t="s">
        <v>587</v>
      </c>
      <c r="I24" s="662" t="s">
        <v>586</v>
      </c>
      <c r="J24" s="662" t="s">
        <v>588</v>
      </c>
      <c r="K24" s="653"/>
      <c r="L24" s="654" t="s">
        <v>590</v>
      </c>
      <c r="AQ24" s="654" t="s">
        <v>590</v>
      </c>
      <c r="BU24" s="653"/>
    </row>
    <row r="25" spans="2:73" s="245" customFormat="1" ht="49.5" customHeight="1">
      <c r="B25" s="240" t="s">
        <v>469</v>
      </c>
      <c r="C25" s="240" t="s">
        <v>211</v>
      </c>
      <c r="D25" s="612" t="s">
        <v>470</v>
      </c>
      <c r="E25" s="240" t="s">
        <v>208</v>
      </c>
      <c r="F25" s="240" t="s">
        <v>471</v>
      </c>
      <c r="G25" s="240" t="s">
        <v>472</v>
      </c>
      <c r="H25" s="612" t="s">
        <v>473</v>
      </c>
      <c r="I25" s="620" t="s">
        <v>579</v>
      </c>
      <c r="J25" s="627" t="s">
        <v>580</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30"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673" t="s">
        <v>1014</v>
      </c>
      <c r="C27" s="673">
        <v>1</v>
      </c>
      <c r="D27" s="673" t="s">
        <v>113</v>
      </c>
      <c r="E27" s="673" t="s">
        <v>1015</v>
      </c>
      <c r="F27" s="673" t="s">
        <v>29</v>
      </c>
      <c r="G27" s="673"/>
      <c r="H27" s="673">
        <v>2015</v>
      </c>
      <c r="I27" s="628" t="s">
        <v>573</v>
      </c>
      <c r="J27" s="628" t="s">
        <v>585</v>
      </c>
      <c r="K27" s="617"/>
      <c r="L27" s="677"/>
      <c r="M27" s="678"/>
      <c r="N27" s="678"/>
      <c r="O27" s="678"/>
      <c r="P27" s="678">
        <v>51</v>
      </c>
      <c r="Q27" s="678">
        <v>51</v>
      </c>
      <c r="R27" s="678">
        <v>51</v>
      </c>
      <c r="S27" s="678">
        <v>51</v>
      </c>
      <c r="T27" s="678">
        <v>51</v>
      </c>
      <c r="U27" s="678">
        <v>51</v>
      </c>
      <c r="V27" s="678">
        <v>51</v>
      </c>
      <c r="W27" s="678">
        <v>51</v>
      </c>
      <c r="X27" s="678">
        <v>51</v>
      </c>
      <c r="Y27" s="678">
        <v>51</v>
      </c>
      <c r="Z27" s="678">
        <v>46</v>
      </c>
      <c r="AA27" s="678">
        <v>46</v>
      </c>
      <c r="AB27" s="678">
        <v>46</v>
      </c>
      <c r="AC27" s="678">
        <v>46</v>
      </c>
      <c r="AD27" s="678">
        <v>46</v>
      </c>
      <c r="AE27" s="678">
        <v>46</v>
      </c>
      <c r="AF27" s="678">
        <v>13</v>
      </c>
      <c r="AG27" s="678">
        <v>13</v>
      </c>
      <c r="AH27" s="678">
        <v>13</v>
      </c>
      <c r="AI27" s="678">
        <v>13</v>
      </c>
      <c r="AJ27" s="678">
        <v>0</v>
      </c>
      <c r="AK27" s="678"/>
      <c r="AL27" s="678"/>
      <c r="AM27" s="678"/>
      <c r="AN27" s="678"/>
      <c r="AO27" s="679"/>
      <c r="AP27" s="617"/>
      <c r="AQ27" s="677"/>
      <c r="AR27" s="678"/>
      <c r="AS27" s="678"/>
      <c r="AT27" s="678"/>
      <c r="AU27" s="678">
        <v>801929</v>
      </c>
      <c r="AV27" s="678">
        <v>795109</v>
      </c>
      <c r="AW27" s="678">
        <v>795109</v>
      </c>
      <c r="AX27" s="678">
        <v>795109</v>
      </c>
      <c r="AY27" s="678">
        <v>795109</v>
      </c>
      <c r="AZ27" s="678">
        <v>795109</v>
      </c>
      <c r="BA27" s="678">
        <v>795109</v>
      </c>
      <c r="BB27" s="678">
        <v>794635</v>
      </c>
      <c r="BC27" s="678">
        <v>794635</v>
      </c>
      <c r="BD27" s="678">
        <v>794635</v>
      </c>
      <c r="BE27" s="678">
        <v>746901</v>
      </c>
      <c r="BF27" s="678">
        <v>743090</v>
      </c>
      <c r="BG27" s="678">
        <v>743090</v>
      </c>
      <c r="BH27" s="678">
        <v>727054</v>
      </c>
      <c r="BI27" s="678">
        <v>727054</v>
      </c>
      <c r="BJ27" s="678">
        <v>725361</v>
      </c>
      <c r="BK27" s="678">
        <v>199927</v>
      </c>
      <c r="BL27" s="678">
        <v>199927</v>
      </c>
      <c r="BM27" s="678">
        <v>199927</v>
      </c>
      <c r="BN27" s="678">
        <v>199927</v>
      </c>
      <c r="BO27" s="678">
        <v>0</v>
      </c>
      <c r="BP27" s="678"/>
      <c r="BQ27" s="678"/>
      <c r="BR27" s="678"/>
      <c r="BS27" s="678"/>
      <c r="BT27" s="679"/>
      <c r="BU27" s="16"/>
    </row>
    <row r="28" spans="2:73" s="17" customFormat="1" ht="15.6">
      <c r="B28" s="673" t="s">
        <v>1014</v>
      </c>
      <c r="C28" s="673">
        <v>3</v>
      </c>
      <c r="D28" s="673" t="s">
        <v>1035</v>
      </c>
      <c r="E28" s="673" t="s">
        <v>1015</v>
      </c>
      <c r="F28" s="673" t="s">
        <v>29</v>
      </c>
      <c r="G28" s="673"/>
      <c r="H28" s="673">
        <v>2015</v>
      </c>
      <c r="I28" s="628" t="s">
        <v>573</v>
      </c>
      <c r="J28" s="628" t="s">
        <v>585</v>
      </c>
      <c r="K28" s="617"/>
      <c r="L28" s="677"/>
      <c r="M28" s="678"/>
      <c r="N28" s="678"/>
      <c r="O28" s="678"/>
      <c r="P28" s="678">
        <v>165</v>
      </c>
      <c r="Q28" s="678">
        <v>165</v>
      </c>
      <c r="R28" s="678">
        <v>165</v>
      </c>
      <c r="S28" s="678">
        <v>165</v>
      </c>
      <c r="T28" s="678">
        <v>165</v>
      </c>
      <c r="U28" s="678">
        <v>165</v>
      </c>
      <c r="V28" s="678">
        <v>165</v>
      </c>
      <c r="W28" s="678">
        <v>165</v>
      </c>
      <c r="X28" s="678">
        <v>165</v>
      </c>
      <c r="Y28" s="678">
        <v>165</v>
      </c>
      <c r="Z28" s="678">
        <v>165</v>
      </c>
      <c r="AA28" s="678">
        <v>165</v>
      </c>
      <c r="AB28" s="678">
        <v>165</v>
      </c>
      <c r="AC28" s="678">
        <v>165</v>
      </c>
      <c r="AD28" s="678">
        <v>165</v>
      </c>
      <c r="AE28" s="678">
        <v>165</v>
      </c>
      <c r="AF28" s="678">
        <v>165</v>
      </c>
      <c r="AG28" s="678">
        <v>165</v>
      </c>
      <c r="AH28" s="678">
        <v>158</v>
      </c>
      <c r="AI28" s="678">
        <v>0</v>
      </c>
      <c r="AJ28" s="678">
        <v>0</v>
      </c>
      <c r="AK28" s="678"/>
      <c r="AL28" s="678"/>
      <c r="AM28" s="678"/>
      <c r="AN28" s="678"/>
      <c r="AO28" s="679"/>
      <c r="AP28" s="617"/>
      <c r="AQ28" s="677"/>
      <c r="AR28" s="678"/>
      <c r="AS28" s="678"/>
      <c r="AT28" s="678"/>
      <c r="AU28" s="678">
        <v>324489</v>
      </c>
      <c r="AV28" s="678">
        <v>324489</v>
      </c>
      <c r="AW28" s="678">
        <v>324489</v>
      </c>
      <c r="AX28" s="678">
        <v>324489</v>
      </c>
      <c r="AY28" s="678">
        <v>324489</v>
      </c>
      <c r="AZ28" s="678">
        <v>324489</v>
      </c>
      <c r="BA28" s="678">
        <v>324489</v>
      </c>
      <c r="BB28" s="678">
        <v>324489</v>
      </c>
      <c r="BC28" s="678">
        <v>324489</v>
      </c>
      <c r="BD28" s="678">
        <v>324489</v>
      </c>
      <c r="BE28" s="678">
        <v>324489</v>
      </c>
      <c r="BF28" s="678">
        <v>324489</v>
      </c>
      <c r="BG28" s="678">
        <v>324489</v>
      </c>
      <c r="BH28" s="678">
        <v>324489</v>
      </c>
      <c r="BI28" s="678">
        <v>324489</v>
      </c>
      <c r="BJ28" s="678">
        <v>324489</v>
      </c>
      <c r="BK28" s="678">
        <v>324489</v>
      </c>
      <c r="BL28" s="678">
        <v>324489</v>
      </c>
      <c r="BM28" s="678">
        <v>318027</v>
      </c>
      <c r="BN28" s="678">
        <v>0</v>
      </c>
      <c r="BO28" s="678">
        <v>0</v>
      </c>
      <c r="BP28" s="678"/>
      <c r="BQ28" s="678"/>
      <c r="BR28" s="678"/>
      <c r="BS28" s="678"/>
      <c r="BT28" s="679"/>
      <c r="BU28" s="16"/>
    </row>
    <row r="29" spans="2:73" s="17" customFormat="1" ht="16.5" customHeight="1">
      <c r="B29" s="673" t="s">
        <v>1014</v>
      </c>
      <c r="C29" s="673">
        <v>7</v>
      </c>
      <c r="D29" s="673" t="s">
        <v>118</v>
      </c>
      <c r="E29" s="673" t="s">
        <v>1015</v>
      </c>
      <c r="F29" s="673" t="s">
        <v>29</v>
      </c>
      <c r="G29" s="673"/>
      <c r="H29" s="673">
        <v>2015</v>
      </c>
      <c r="I29" s="628" t="s">
        <v>573</v>
      </c>
      <c r="J29" s="628" t="s">
        <v>585</v>
      </c>
      <c r="K29" s="617"/>
      <c r="L29" s="677"/>
      <c r="M29" s="678"/>
      <c r="N29" s="678"/>
      <c r="O29" s="678"/>
      <c r="P29" s="678">
        <v>42</v>
      </c>
      <c r="Q29" s="678">
        <v>42</v>
      </c>
      <c r="R29" s="678">
        <v>38</v>
      </c>
      <c r="S29" s="678">
        <v>38</v>
      </c>
      <c r="T29" s="678">
        <v>38</v>
      </c>
      <c r="U29" s="678">
        <v>38</v>
      </c>
      <c r="V29" s="678">
        <v>38</v>
      </c>
      <c r="W29" s="678">
        <v>38</v>
      </c>
      <c r="X29" s="678">
        <v>38</v>
      </c>
      <c r="Y29" s="678">
        <v>37</v>
      </c>
      <c r="Z29" s="678">
        <v>35</v>
      </c>
      <c r="AA29" s="678">
        <v>35</v>
      </c>
      <c r="AB29" s="678">
        <v>14</v>
      </c>
      <c r="AC29" s="678">
        <v>14</v>
      </c>
      <c r="AD29" s="678">
        <v>14</v>
      </c>
      <c r="AE29" s="678">
        <v>11</v>
      </c>
      <c r="AF29" s="678">
        <v>11</v>
      </c>
      <c r="AG29" s="678">
        <v>11</v>
      </c>
      <c r="AH29" s="678">
        <v>11</v>
      </c>
      <c r="AI29" s="678">
        <v>11</v>
      </c>
      <c r="AJ29" s="678">
        <v>0</v>
      </c>
      <c r="AK29" s="678"/>
      <c r="AL29" s="678"/>
      <c r="AM29" s="678"/>
      <c r="AN29" s="678"/>
      <c r="AO29" s="679"/>
      <c r="AP29" s="617"/>
      <c r="AQ29" s="677"/>
      <c r="AR29" s="678"/>
      <c r="AS29" s="678"/>
      <c r="AT29" s="678"/>
      <c r="AU29" s="678">
        <v>224480</v>
      </c>
      <c r="AV29" s="678">
        <v>224480</v>
      </c>
      <c r="AW29" s="678">
        <v>211738</v>
      </c>
      <c r="AX29" s="678">
        <v>211738</v>
      </c>
      <c r="AY29" s="678">
        <v>211738</v>
      </c>
      <c r="AZ29" s="678">
        <v>211738</v>
      </c>
      <c r="BA29" s="678">
        <v>210521</v>
      </c>
      <c r="BB29" s="678">
        <v>210521</v>
      </c>
      <c r="BC29" s="678">
        <v>209159</v>
      </c>
      <c r="BD29" s="678">
        <v>205191</v>
      </c>
      <c r="BE29" s="678">
        <v>195716</v>
      </c>
      <c r="BF29" s="678">
        <v>195716</v>
      </c>
      <c r="BG29" s="678">
        <v>65438</v>
      </c>
      <c r="BH29" s="678">
        <v>65438</v>
      </c>
      <c r="BI29" s="678">
        <v>65438</v>
      </c>
      <c r="BJ29" s="678">
        <v>33689</v>
      </c>
      <c r="BK29" s="678">
        <v>33689</v>
      </c>
      <c r="BL29" s="678">
        <v>33689</v>
      </c>
      <c r="BM29" s="678">
        <v>33689</v>
      </c>
      <c r="BN29" s="678">
        <v>33689</v>
      </c>
      <c r="BO29" s="678">
        <v>0</v>
      </c>
      <c r="BP29" s="678"/>
      <c r="BQ29" s="678"/>
      <c r="BR29" s="678"/>
      <c r="BS29" s="678"/>
      <c r="BT29" s="679"/>
      <c r="BU29" s="16"/>
    </row>
    <row r="30" spans="2:73" s="17" customFormat="1" ht="15.6">
      <c r="B30" s="673" t="s">
        <v>29</v>
      </c>
      <c r="C30" s="673">
        <v>67</v>
      </c>
      <c r="D30" s="673" t="s">
        <v>97</v>
      </c>
      <c r="E30" s="673" t="s">
        <v>1015</v>
      </c>
      <c r="F30" s="673" t="s">
        <v>29</v>
      </c>
      <c r="G30" s="673"/>
      <c r="H30" s="673">
        <v>2015</v>
      </c>
      <c r="I30" s="628" t="s">
        <v>573</v>
      </c>
      <c r="J30" s="628" t="s">
        <v>585</v>
      </c>
      <c r="K30" s="617"/>
      <c r="L30" s="677"/>
      <c r="M30" s="678"/>
      <c r="N30" s="678"/>
      <c r="O30" s="678"/>
      <c r="P30" s="678">
        <v>9</v>
      </c>
      <c r="Q30" s="678">
        <v>9</v>
      </c>
      <c r="R30" s="678">
        <v>9</v>
      </c>
      <c r="S30" s="678">
        <v>9</v>
      </c>
      <c r="T30" s="678">
        <v>6</v>
      </c>
      <c r="U30" s="678">
        <v>0</v>
      </c>
      <c r="V30" s="678">
        <v>0</v>
      </c>
      <c r="W30" s="678">
        <v>0</v>
      </c>
      <c r="X30" s="678">
        <v>0</v>
      </c>
      <c r="Y30" s="678">
        <v>0</v>
      </c>
      <c r="Z30" s="678">
        <v>0</v>
      </c>
      <c r="AA30" s="678">
        <v>0</v>
      </c>
      <c r="AB30" s="678">
        <v>0</v>
      </c>
      <c r="AC30" s="678">
        <v>0</v>
      </c>
      <c r="AD30" s="678">
        <v>0</v>
      </c>
      <c r="AE30" s="678">
        <v>0</v>
      </c>
      <c r="AF30" s="678">
        <v>0</v>
      </c>
      <c r="AG30" s="678">
        <v>0</v>
      </c>
      <c r="AH30" s="678">
        <v>0</v>
      </c>
      <c r="AI30" s="678">
        <v>0</v>
      </c>
      <c r="AJ30" s="678">
        <v>0</v>
      </c>
      <c r="AK30" s="678"/>
      <c r="AL30" s="678"/>
      <c r="AM30" s="678"/>
      <c r="AN30" s="678"/>
      <c r="AO30" s="679"/>
      <c r="AP30" s="617"/>
      <c r="AQ30" s="677"/>
      <c r="AR30" s="678"/>
      <c r="AS30" s="678"/>
      <c r="AT30" s="678"/>
      <c r="AU30" s="678">
        <v>64038</v>
      </c>
      <c r="AV30" s="678">
        <v>64038</v>
      </c>
      <c r="AW30" s="678">
        <v>64038</v>
      </c>
      <c r="AX30" s="678">
        <v>64038</v>
      </c>
      <c r="AY30" s="678">
        <v>37442</v>
      </c>
      <c r="AZ30" s="678">
        <v>0</v>
      </c>
      <c r="BA30" s="678">
        <v>0</v>
      </c>
      <c r="BB30" s="678">
        <v>0</v>
      </c>
      <c r="BC30" s="678">
        <v>0</v>
      </c>
      <c r="BD30" s="678">
        <v>0</v>
      </c>
      <c r="BE30" s="678">
        <v>0</v>
      </c>
      <c r="BF30" s="678">
        <v>0</v>
      </c>
      <c r="BG30" s="678">
        <v>0</v>
      </c>
      <c r="BH30" s="678">
        <v>0</v>
      </c>
      <c r="BI30" s="678">
        <v>0</v>
      </c>
      <c r="BJ30" s="678">
        <v>0</v>
      </c>
      <c r="BK30" s="678">
        <v>0</v>
      </c>
      <c r="BL30" s="678">
        <v>0</v>
      </c>
      <c r="BM30" s="678">
        <v>0</v>
      </c>
      <c r="BN30" s="678">
        <v>0</v>
      </c>
      <c r="BO30" s="678">
        <v>0</v>
      </c>
      <c r="BP30" s="678"/>
      <c r="BQ30" s="678"/>
      <c r="BR30" s="678"/>
      <c r="BS30" s="678"/>
      <c r="BT30" s="679"/>
      <c r="BU30" s="16"/>
    </row>
    <row r="31" spans="2:73" s="17" customFormat="1" ht="15.6">
      <c r="B31" s="673" t="s">
        <v>29</v>
      </c>
      <c r="C31" s="673">
        <v>68</v>
      </c>
      <c r="D31" s="673" t="s">
        <v>95</v>
      </c>
      <c r="E31" s="673" t="s">
        <v>1015</v>
      </c>
      <c r="F31" s="673" t="s">
        <v>29</v>
      </c>
      <c r="G31" s="673"/>
      <c r="H31" s="673">
        <v>2015</v>
      </c>
      <c r="I31" s="628" t="s">
        <v>573</v>
      </c>
      <c r="J31" s="628" t="s">
        <v>585</v>
      </c>
      <c r="K31" s="617"/>
      <c r="L31" s="677"/>
      <c r="M31" s="678"/>
      <c r="N31" s="678"/>
      <c r="O31" s="678"/>
      <c r="P31" s="678">
        <v>10</v>
      </c>
      <c r="Q31" s="678">
        <v>10</v>
      </c>
      <c r="R31" s="678">
        <v>10</v>
      </c>
      <c r="S31" s="678">
        <v>10</v>
      </c>
      <c r="T31" s="678">
        <v>10</v>
      </c>
      <c r="U31" s="678">
        <v>10</v>
      </c>
      <c r="V31" s="678">
        <v>10</v>
      </c>
      <c r="W31" s="678">
        <v>10</v>
      </c>
      <c r="X31" s="678">
        <v>10</v>
      </c>
      <c r="Y31" s="678">
        <v>10</v>
      </c>
      <c r="Z31" s="678">
        <v>8</v>
      </c>
      <c r="AA31" s="678">
        <v>8</v>
      </c>
      <c r="AB31" s="678">
        <v>8</v>
      </c>
      <c r="AC31" s="678">
        <v>8</v>
      </c>
      <c r="AD31" s="678">
        <v>8</v>
      </c>
      <c r="AE31" s="678">
        <v>8</v>
      </c>
      <c r="AF31" s="678">
        <v>3</v>
      </c>
      <c r="AG31" s="678">
        <v>3</v>
      </c>
      <c r="AH31" s="678">
        <v>3</v>
      </c>
      <c r="AI31" s="678">
        <v>3</v>
      </c>
      <c r="AJ31" s="678">
        <v>0</v>
      </c>
      <c r="AK31" s="678"/>
      <c r="AL31" s="678"/>
      <c r="AM31" s="678"/>
      <c r="AN31" s="678"/>
      <c r="AO31" s="679"/>
      <c r="AP31" s="617"/>
      <c r="AQ31" s="677"/>
      <c r="AR31" s="678"/>
      <c r="AS31" s="678"/>
      <c r="AT31" s="678"/>
      <c r="AU31" s="678">
        <v>148840</v>
      </c>
      <c r="AV31" s="678">
        <v>147535</v>
      </c>
      <c r="AW31" s="678">
        <v>147535</v>
      </c>
      <c r="AX31" s="678">
        <v>147535</v>
      </c>
      <c r="AY31" s="678">
        <v>147535</v>
      </c>
      <c r="AZ31" s="678">
        <v>147535</v>
      </c>
      <c r="BA31" s="678">
        <v>147535</v>
      </c>
      <c r="BB31" s="678">
        <v>147498</v>
      </c>
      <c r="BC31" s="678">
        <v>147498</v>
      </c>
      <c r="BD31" s="678">
        <v>147498</v>
      </c>
      <c r="BE31" s="678">
        <v>132599</v>
      </c>
      <c r="BF31" s="678">
        <v>131900</v>
      </c>
      <c r="BG31" s="678">
        <v>131900</v>
      </c>
      <c r="BH31" s="678">
        <v>131596</v>
      </c>
      <c r="BI31" s="678">
        <v>131596</v>
      </c>
      <c r="BJ31" s="678">
        <v>131531</v>
      </c>
      <c r="BK31" s="678">
        <v>52506</v>
      </c>
      <c r="BL31" s="678">
        <v>52506</v>
      </c>
      <c r="BM31" s="678">
        <v>52506</v>
      </c>
      <c r="BN31" s="678">
        <v>52506</v>
      </c>
      <c r="BO31" s="678">
        <v>0</v>
      </c>
      <c r="BP31" s="678"/>
      <c r="BQ31" s="678"/>
      <c r="BR31" s="678"/>
      <c r="BS31" s="678"/>
      <c r="BT31" s="679"/>
      <c r="BU31" s="16"/>
    </row>
    <row r="32" spans="2:73" s="17" customFormat="1" ht="15.6">
      <c r="B32" s="673" t="s">
        <v>29</v>
      </c>
      <c r="C32" s="673">
        <v>69</v>
      </c>
      <c r="D32" s="673" t="s">
        <v>96</v>
      </c>
      <c r="E32" s="673" t="s">
        <v>1015</v>
      </c>
      <c r="F32" s="673" t="s">
        <v>29</v>
      </c>
      <c r="G32" s="673"/>
      <c r="H32" s="673">
        <v>2015</v>
      </c>
      <c r="I32" s="628" t="s">
        <v>573</v>
      </c>
      <c r="J32" s="628" t="s">
        <v>585</v>
      </c>
      <c r="K32" s="617"/>
      <c r="L32" s="677"/>
      <c r="M32" s="678"/>
      <c r="N32" s="678"/>
      <c r="O32" s="678"/>
      <c r="P32" s="678">
        <v>22</v>
      </c>
      <c r="Q32" s="678">
        <v>22</v>
      </c>
      <c r="R32" s="678">
        <v>22</v>
      </c>
      <c r="S32" s="678">
        <v>22</v>
      </c>
      <c r="T32" s="678">
        <v>22</v>
      </c>
      <c r="U32" s="678">
        <v>22</v>
      </c>
      <c r="V32" s="678">
        <v>22</v>
      </c>
      <c r="W32" s="678">
        <v>22</v>
      </c>
      <c r="X32" s="678">
        <v>22</v>
      </c>
      <c r="Y32" s="678">
        <v>22</v>
      </c>
      <c r="Z32" s="678">
        <v>16</v>
      </c>
      <c r="AA32" s="678">
        <v>14</v>
      </c>
      <c r="AB32" s="678">
        <v>14</v>
      </c>
      <c r="AC32" s="678">
        <v>14</v>
      </c>
      <c r="AD32" s="678">
        <v>14</v>
      </c>
      <c r="AE32" s="678">
        <v>14</v>
      </c>
      <c r="AF32" s="678">
        <v>9</v>
      </c>
      <c r="AG32" s="678">
        <v>9</v>
      </c>
      <c r="AH32" s="678">
        <v>9</v>
      </c>
      <c r="AI32" s="678">
        <v>9</v>
      </c>
      <c r="AJ32" s="678">
        <v>0</v>
      </c>
      <c r="AK32" s="678"/>
      <c r="AL32" s="678"/>
      <c r="AM32" s="678"/>
      <c r="AN32" s="678"/>
      <c r="AO32" s="679"/>
      <c r="AP32" s="617"/>
      <c r="AQ32" s="677"/>
      <c r="AR32" s="678"/>
      <c r="AS32" s="678"/>
      <c r="AT32" s="678"/>
      <c r="AU32" s="678">
        <v>297463</v>
      </c>
      <c r="AV32" s="678">
        <v>287204</v>
      </c>
      <c r="AW32" s="678">
        <v>287204</v>
      </c>
      <c r="AX32" s="678">
        <v>287204</v>
      </c>
      <c r="AY32" s="678">
        <v>287204</v>
      </c>
      <c r="AZ32" s="678">
        <v>287204</v>
      </c>
      <c r="BA32" s="678">
        <v>287204</v>
      </c>
      <c r="BB32" s="678">
        <v>287204</v>
      </c>
      <c r="BC32" s="678">
        <v>287204</v>
      </c>
      <c r="BD32" s="678">
        <v>287204</v>
      </c>
      <c r="BE32" s="678">
        <v>254319</v>
      </c>
      <c r="BF32" s="678">
        <v>219624</v>
      </c>
      <c r="BG32" s="678">
        <v>219624</v>
      </c>
      <c r="BH32" s="678">
        <v>219624</v>
      </c>
      <c r="BI32" s="678">
        <v>219624</v>
      </c>
      <c r="BJ32" s="678">
        <v>219624</v>
      </c>
      <c r="BK32" s="678">
        <v>147692</v>
      </c>
      <c r="BL32" s="678">
        <v>147692</v>
      </c>
      <c r="BM32" s="678">
        <v>147692</v>
      </c>
      <c r="BN32" s="678">
        <v>147692</v>
      </c>
      <c r="BO32" s="678">
        <v>0</v>
      </c>
      <c r="BP32" s="678"/>
      <c r="BQ32" s="678"/>
      <c r="BR32" s="678"/>
      <c r="BS32" s="678"/>
      <c r="BT32" s="679"/>
      <c r="BU32" s="16"/>
    </row>
    <row r="33" spans="2:73" s="17" customFormat="1" ht="15.6">
      <c r="B33" s="673" t="s">
        <v>29</v>
      </c>
      <c r="C33" s="673">
        <v>70</v>
      </c>
      <c r="D33" s="673" t="s">
        <v>657</v>
      </c>
      <c r="E33" s="673" t="s">
        <v>1015</v>
      </c>
      <c r="F33" s="673" t="s">
        <v>29</v>
      </c>
      <c r="G33" s="673"/>
      <c r="H33" s="673">
        <v>2015</v>
      </c>
      <c r="I33" s="628" t="s">
        <v>573</v>
      </c>
      <c r="J33" s="628" t="s">
        <v>585</v>
      </c>
      <c r="K33" s="617"/>
      <c r="L33" s="677"/>
      <c r="M33" s="678"/>
      <c r="N33" s="678"/>
      <c r="O33" s="678"/>
      <c r="P33" s="678">
        <v>150</v>
      </c>
      <c r="Q33" s="678">
        <v>150</v>
      </c>
      <c r="R33" s="678">
        <v>150</v>
      </c>
      <c r="S33" s="678">
        <v>150</v>
      </c>
      <c r="T33" s="678">
        <v>150</v>
      </c>
      <c r="U33" s="678">
        <v>150</v>
      </c>
      <c r="V33" s="678">
        <v>150</v>
      </c>
      <c r="W33" s="678">
        <v>150</v>
      </c>
      <c r="X33" s="678">
        <v>150</v>
      </c>
      <c r="Y33" s="678">
        <v>150</v>
      </c>
      <c r="Z33" s="678">
        <v>150</v>
      </c>
      <c r="AA33" s="678">
        <v>150</v>
      </c>
      <c r="AB33" s="678">
        <v>150</v>
      </c>
      <c r="AC33" s="678">
        <v>150</v>
      </c>
      <c r="AD33" s="678">
        <v>150</v>
      </c>
      <c r="AE33" s="678">
        <v>150</v>
      </c>
      <c r="AF33" s="678">
        <v>150</v>
      </c>
      <c r="AG33" s="678">
        <v>150</v>
      </c>
      <c r="AH33" s="678">
        <v>142</v>
      </c>
      <c r="AI33" s="678">
        <v>0</v>
      </c>
      <c r="AJ33" s="678">
        <v>0</v>
      </c>
      <c r="AK33" s="678"/>
      <c r="AL33" s="678"/>
      <c r="AM33" s="678"/>
      <c r="AN33" s="678"/>
      <c r="AO33" s="679"/>
      <c r="AP33" s="617"/>
      <c r="AQ33" s="677"/>
      <c r="AR33" s="678"/>
      <c r="AS33" s="678"/>
      <c r="AT33" s="678"/>
      <c r="AU33" s="678">
        <v>293021</v>
      </c>
      <c r="AV33" s="678">
        <v>293021</v>
      </c>
      <c r="AW33" s="678">
        <v>293021</v>
      </c>
      <c r="AX33" s="678">
        <v>293021</v>
      </c>
      <c r="AY33" s="678">
        <v>293021</v>
      </c>
      <c r="AZ33" s="678">
        <v>293021</v>
      </c>
      <c r="BA33" s="678">
        <v>293021</v>
      </c>
      <c r="BB33" s="678">
        <v>293021</v>
      </c>
      <c r="BC33" s="678">
        <v>293021</v>
      </c>
      <c r="BD33" s="678">
        <v>293021</v>
      </c>
      <c r="BE33" s="678">
        <v>293021</v>
      </c>
      <c r="BF33" s="678">
        <v>293021</v>
      </c>
      <c r="BG33" s="678">
        <v>293021</v>
      </c>
      <c r="BH33" s="678">
        <v>293021</v>
      </c>
      <c r="BI33" s="678">
        <v>293021</v>
      </c>
      <c r="BJ33" s="678">
        <v>293021</v>
      </c>
      <c r="BK33" s="678">
        <v>293021</v>
      </c>
      <c r="BL33" s="678">
        <v>293021</v>
      </c>
      <c r="BM33" s="678">
        <v>286122</v>
      </c>
      <c r="BN33" s="678">
        <v>0</v>
      </c>
      <c r="BO33" s="678">
        <v>0</v>
      </c>
      <c r="BP33" s="678"/>
      <c r="BQ33" s="678"/>
      <c r="BR33" s="678"/>
      <c r="BS33" s="678"/>
      <c r="BT33" s="679"/>
      <c r="BU33" s="16"/>
    </row>
    <row r="34" spans="2:73" s="17" customFormat="1" ht="15.6">
      <c r="B34" s="673" t="s">
        <v>1016</v>
      </c>
      <c r="C34" s="673">
        <v>73</v>
      </c>
      <c r="D34" s="673" t="s">
        <v>100</v>
      </c>
      <c r="E34" s="673" t="s">
        <v>1015</v>
      </c>
      <c r="F34" s="673" t="s">
        <v>1017</v>
      </c>
      <c r="G34" s="673"/>
      <c r="H34" s="673">
        <v>2015</v>
      </c>
      <c r="I34" s="628" t="s">
        <v>573</v>
      </c>
      <c r="J34" s="628" t="s">
        <v>585</v>
      </c>
      <c r="K34" s="617"/>
      <c r="L34" s="677"/>
      <c r="M34" s="678"/>
      <c r="N34" s="678"/>
      <c r="O34" s="678"/>
      <c r="P34" s="678">
        <v>327</v>
      </c>
      <c r="Q34" s="678">
        <v>327</v>
      </c>
      <c r="R34" s="678">
        <v>281</v>
      </c>
      <c r="S34" s="678">
        <v>281</v>
      </c>
      <c r="T34" s="678">
        <v>281</v>
      </c>
      <c r="U34" s="678">
        <v>281</v>
      </c>
      <c r="V34" s="678">
        <v>274</v>
      </c>
      <c r="W34" s="678">
        <v>274</v>
      </c>
      <c r="X34" s="678">
        <v>255</v>
      </c>
      <c r="Y34" s="678">
        <v>232</v>
      </c>
      <c r="Z34" s="678">
        <v>147</v>
      </c>
      <c r="AA34" s="678">
        <v>129</v>
      </c>
      <c r="AB34" s="678">
        <v>72</v>
      </c>
      <c r="AC34" s="678">
        <v>70</v>
      </c>
      <c r="AD34" s="678">
        <v>70</v>
      </c>
      <c r="AE34" s="678">
        <v>65</v>
      </c>
      <c r="AF34" s="678">
        <v>60</v>
      </c>
      <c r="AG34" s="678">
        <v>60</v>
      </c>
      <c r="AH34" s="678">
        <v>60</v>
      </c>
      <c r="AI34" s="678">
        <v>60</v>
      </c>
      <c r="AJ34" s="678">
        <v>0</v>
      </c>
      <c r="AK34" s="678"/>
      <c r="AL34" s="678"/>
      <c r="AM34" s="678"/>
      <c r="AN34" s="678"/>
      <c r="AO34" s="679"/>
      <c r="AP34" s="617"/>
      <c r="AQ34" s="677"/>
      <c r="AR34" s="678"/>
      <c r="AS34" s="678"/>
      <c r="AT34" s="678"/>
      <c r="AU34" s="678">
        <v>2606991</v>
      </c>
      <c r="AV34" s="678">
        <v>2606991</v>
      </c>
      <c r="AW34" s="678">
        <v>2460607</v>
      </c>
      <c r="AX34" s="678">
        <v>2460607</v>
      </c>
      <c r="AY34" s="678">
        <v>2460607</v>
      </c>
      <c r="AZ34" s="678">
        <v>2460607</v>
      </c>
      <c r="BA34" s="678">
        <v>2416771</v>
      </c>
      <c r="BB34" s="678">
        <v>2416771</v>
      </c>
      <c r="BC34" s="678">
        <v>2267752</v>
      </c>
      <c r="BD34" s="678">
        <v>2079009</v>
      </c>
      <c r="BE34" s="678">
        <v>1266904</v>
      </c>
      <c r="BF34" s="678">
        <v>947198</v>
      </c>
      <c r="BG34" s="678">
        <v>202689</v>
      </c>
      <c r="BH34" s="678">
        <v>197223</v>
      </c>
      <c r="BI34" s="678">
        <v>197223</v>
      </c>
      <c r="BJ34" s="678">
        <v>188688</v>
      </c>
      <c r="BK34" s="678">
        <v>180595</v>
      </c>
      <c r="BL34" s="678">
        <v>180595</v>
      </c>
      <c r="BM34" s="678">
        <v>180595</v>
      </c>
      <c r="BN34" s="678">
        <v>180595</v>
      </c>
      <c r="BO34" s="678">
        <v>0</v>
      </c>
      <c r="BP34" s="678"/>
      <c r="BQ34" s="678"/>
      <c r="BR34" s="678"/>
      <c r="BS34" s="678"/>
      <c r="BT34" s="679"/>
      <c r="BU34" s="16"/>
    </row>
    <row r="35" spans="2:73" s="17" customFormat="1" ht="15.6">
      <c r="B35" s="673" t="s">
        <v>1016</v>
      </c>
      <c r="C35" s="673">
        <v>74</v>
      </c>
      <c r="D35" s="673" t="s">
        <v>101</v>
      </c>
      <c r="E35" s="673" t="s">
        <v>1015</v>
      </c>
      <c r="F35" s="673" t="s">
        <v>1017</v>
      </c>
      <c r="G35" s="673"/>
      <c r="H35" s="673">
        <v>2015</v>
      </c>
      <c r="I35" s="628" t="s">
        <v>573</v>
      </c>
      <c r="J35" s="628" t="s">
        <v>585</v>
      </c>
      <c r="K35" s="617"/>
      <c r="L35" s="677"/>
      <c r="M35" s="678"/>
      <c r="N35" s="678"/>
      <c r="O35" s="678"/>
      <c r="P35" s="678">
        <v>77</v>
      </c>
      <c r="Q35" s="678">
        <v>67</v>
      </c>
      <c r="R35" s="678">
        <v>44</v>
      </c>
      <c r="S35" s="678">
        <v>44</v>
      </c>
      <c r="T35" s="678">
        <v>44</v>
      </c>
      <c r="U35" s="678">
        <v>44</v>
      </c>
      <c r="V35" s="678">
        <v>44</v>
      </c>
      <c r="W35" s="678">
        <v>44</v>
      </c>
      <c r="X35" s="678">
        <v>44</v>
      </c>
      <c r="Y35" s="678">
        <v>44</v>
      </c>
      <c r="Z35" s="678">
        <v>43</v>
      </c>
      <c r="AA35" s="678">
        <v>21</v>
      </c>
      <c r="AB35" s="678">
        <v>0</v>
      </c>
      <c r="AC35" s="678">
        <v>0</v>
      </c>
      <c r="AD35" s="678">
        <v>0</v>
      </c>
      <c r="AE35" s="678">
        <v>0</v>
      </c>
      <c r="AF35" s="678">
        <v>0</v>
      </c>
      <c r="AG35" s="678">
        <v>0</v>
      </c>
      <c r="AH35" s="678">
        <v>0</v>
      </c>
      <c r="AI35" s="678">
        <v>0</v>
      </c>
      <c r="AJ35" s="678">
        <v>0</v>
      </c>
      <c r="AK35" s="678"/>
      <c r="AL35" s="678"/>
      <c r="AM35" s="678"/>
      <c r="AN35" s="678"/>
      <c r="AO35" s="679"/>
      <c r="AP35" s="617"/>
      <c r="AQ35" s="677"/>
      <c r="AR35" s="678"/>
      <c r="AS35" s="678"/>
      <c r="AT35" s="678"/>
      <c r="AU35" s="678">
        <v>325456</v>
      </c>
      <c r="AV35" s="678">
        <v>280196</v>
      </c>
      <c r="AW35" s="678">
        <v>189870</v>
      </c>
      <c r="AX35" s="678">
        <v>188992</v>
      </c>
      <c r="AY35" s="678">
        <v>188992</v>
      </c>
      <c r="AZ35" s="678">
        <v>188992</v>
      </c>
      <c r="BA35" s="678">
        <v>188992</v>
      </c>
      <c r="BB35" s="678">
        <v>188992</v>
      </c>
      <c r="BC35" s="678">
        <v>188992</v>
      </c>
      <c r="BD35" s="678">
        <v>188992</v>
      </c>
      <c r="BE35" s="678">
        <v>183673</v>
      </c>
      <c r="BF35" s="678">
        <v>80990</v>
      </c>
      <c r="BG35" s="678">
        <v>0</v>
      </c>
      <c r="BH35" s="678">
        <v>0</v>
      </c>
      <c r="BI35" s="678">
        <v>0</v>
      </c>
      <c r="BJ35" s="678">
        <v>0</v>
      </c>
      <c r="BK35" s="678">
        <v>0</v>
      </c>
      <c r="BL35" s="678">
        <v>0</v>
      </c>
      <c r="BM35" s="678">
        <v>0</v>
      </c>
      <c r="BN35" s="678">
        <v>0</v>
      </c>
      <c r="BO35" s="678">
        <v>0</v>
      </c>
      <c r="BP35" s="678"/>
      <c r="BQ35" s="678"/>
      <c r="BR35" s="678"/>
      <c r="BS35" s="678"/>
      <c r="BT35" s="679"/>
      <c r="BU35" s="16"/>
    </row>
    <row r="36" spans="2:73" s="17" customFormat="1" ht="15.6">
      <c r="B36" s="673" t="s">
        <v>1016</v>
      </c>
      <c r="C36" s="673">
        <v>75</v>
      </c>
      <c r="D36" s="673" t="s">
        <v>102</v>
      </c>
      <c r="E36" s="673" t="s">
        <v>1015</v>
      </c>
      <c r="F36" s="673" t="s">
        <v>1017</v>
      </c>
      <c r="G36" s="673"/>
      <c r="H36" s="673">
        <v>2015</v>
      </c>
      <c r="I36" s="628" t="s">
        <v>573</v>
      </c>
      <c r="J36" s="628" t="s">
        <v>585</v>
      </c>
      <c r="K36" s="617"/>
      <c r="L36" s="677"/>
      <c r="M36" s="678"/>
      <c r="N36" s="678"/>
      <c r="O36" s="678"/>
      <c r="P36" s="678">
        <v>48</v>
      </c>
      <c r="Q36" s="678">
        <v>48</v>
      </c>
      <c r="R36" s="678">
        <v>48</v>
      </c>
      <c r="S36" s="678">
        <v>48</v>
      </c>
      <c r="T36" s="678">
        <v>48</v>
      </c>
      <c r="U36" s="678">
        <v>48</v>
      </c>
      <c r="V36" s="678">
        <v>48</v>
      </c>
      <c r="W36" s="678">
        <v>48</v>
      </c>
      <c r="X36" s="678">
        <v>48</v>
      </c>
      <c r="Y36" s="678">
        <v>48</v>
      </c>
      <c r="Z36" s="678">
        <v>48</v>
      </c>
      <c r="AA36" s="678">
        <v>48</v>
      </c>
      <c r="AB36" s="678">
        <v>48</v>
      </c>
      <c r="AC36" s="678">
        <v>48</v>
      </c>
      <c r="AD36" s="678">
        <v>0</v>
      </c>
      <c r="AE36" s="678">
        <v>0</v>
      </c>
      <c r="AF36" s="678">
        <v>0</v>
      </c>
      <c r="AG36" s="678">
        <v>0</v>
      </c>
      <c r="AH36" s="678">
        <v>0</v>
      </c>
      <c r="AI36" s="678">
        <v>0</v>
      </c>
      <c r="AJ36" s="678">
        <v>0</v>
      </c>
      <c r="AK36" s="678"/>
      <c r="AL36" s="678"/>
      <c r="AM36" s="678"/>
      <c r="AN36" s="678"/>
      <c r="AO36" s="679"/>
      <c r="AP36" s="617"/>
      <c r="AQ36" s="677"/>
      <c r="AR36" s="678"/>
      <c r="AS36" s="678"/>
      <c r="AT36" s="678"/>
      <c r="AU36" s="678">
        <v>125711</v>
      </c>
      <c r="AV36" s="678">
        <v>125711</v>
      </c>
      <c r="AW36" s="678">
        <v>125711</v>
      </c>
      <c r="AX36" s="678">
        <v>125711</v>
      </c>
      <c r="AY36" s="678">
        <v>125711</v>
      </c>
      <c r="AZ36" s="678">
        <v>125711</v>
      </c>
      <c r="BA36" s="678">
        <v>125711</v>
      </c>
      <c r="BB36" s="678">
        <v>125711</v>
      </c>
      <c r="BC36" s="678">
        <v>125711</v>
      </c>
      <c r="BD36" s="678">
        <v>125711</v>
      </c>
      <c r="BE36" s="678">
        <v>125711</v>
      </c>
      <c r="BF36" s="678">
        <v>125711</v>
      </c>
      <c r="BG36" s="678">
        <v>125711</v>
      </c>
      <c r="BH36" s="678">
        <v>125711</v>
      </c>
      <c r="BI36" s="678">
        <v>0</v>
      </c>
      <c r="BJ36" s="678">
        <v>0</v>
      </c>
      <c r="BK36" s="678">
        <v>0</v>
      </c>
      <c r="BL36" s="678">
        <v>0</v>
      </c>
      <c r="BM36" s="678">
        <v>0</v>
      </c>
      <c r="BN36" s="678">
        <v>0</v>
      </c>
      <c r="BO36" s="678">
        <v>0</v>
      </c>
      <c r="BP36" s="678"/>
      <c r="BQ36" s="678"/>
      <c r="BR36" s="678"/>
      <c r="BS36" s="678"/>
      <c r="BT36" s="679"/>
      <c r="BU36" s="16"/>
    </row>
    <row r="37" spans="2:73" s="17" customFormat="1" ht="15.6">
      <c r="B37" s="673" t="s">
        <v>1018</v>
      </c>
      <c r="C37" s="673">
        <v>78</v>
      </c>
      <c r="D37" s="673" t="s">
        <v>106</v>
      </c>
      <c r="E37" s="673" t="s">
        <v>1015</v>
      </c>
      <c r="F37" s="673" t="s">
        <v>1018</v>
      </c>
      <c r="G37" s="673"/>
      <c r="H37" s="673">
        <v>2015</v>
      </c>
      <c r="I37" s="628" t="s">
        <v>573</v>
      </c>
      <c r="J37" s="628" t="s">
        <v>585</v>
      </c>
      <c r="K37" s="617"/>
      <c r="L37" s="677"/>
      <c r="M37" s="678"/>
      <c r="N37" s="678"/>
      <c r="O37" s="678"/>
      <c r="P37" s="678">
        <v>19</v>
      </c>
      <c r="Q37" s="678">
        <v>19</v>
      </c>
      <c r="R37" s="678">
        <v>19</v>
      </c>
      <c r="S37" s="678">
        <v>19</v>
      </c>
      <c r="T37" s="678">
        <v>19</v>
      </c>
      <c r="U37" s="678">
        <v>19</v>
      </c>
      <c r="V37" s="678">
        <v>19</v>
      </c>
      <c r="W37" s="678">
        <v>19</v>
      </c>
      <c r="X37" s="678">
        <v>19</v>
      </c>
      <c r="Y37" s="678">
        <v>19</v>
      </c>
      <c r="Z37" s="678">
        <v>13</v>
      </c>
      <c r="AA37" s="678">
        <v>0</v>
      </c>
      <c r="AB37" s="678">
        <v>0</v>
      </c>
      <c r="AC37" s="678">
        <v>0</v>
      </c>
      <c r="AD37" s="678">
        <v>0</v>
      </c>
      <c r="AE37" s="678">
        <v>0</v>
      </c>
      <c r="AF37" s="678">
        <v>0</v>
      </c>
      <c r="AG37" s="678">
        <v>0</v>
      </c>
      <c r="AH37" s="678">
        <v>0</v>
      </c>
      <c r="AI37" s="678">
        <v>0</v>
      </c>
      <c r="AJ37" s="678">
        <v>0</v>
      </c>
      <c r="AK37" s="678"/>
      <c r="AL37" s="678"/>
      <c r="AM37" s="678"/>
      <c r="AN37" s="678"/>
      <c r="AO37" s="679"/>
      <c r="AP37" s="617"/>
      <c r="AQ37" s="677"/>
      <c r="AR37" s="678"/>
      <c r="AS37" s="678"/>
      <c r="AT37" s="678"/>
      <c r="AU37" s="678">
        <v>36993</v>
      </c>
      <c r="AV37" s="678">
        <v>36993</v>
      </c>
      <c r="AW37" s="678">
        <v>36993</v>
      </c>
      <c r="AX37" s="678">
        <v>36993</v>
      </c>
      <c r="AY37" s="678">
        <v>36993</v>
      </c>
      <c r="AZ37" s="678">
        <v>36993</v>
      </c>
      <c r="BA37" s="678">
        <v>36993</v>
      </c>
      <c r="BB37" s="678">
        <v>36993</v>
      </c>
      <c r="BC37" s="678">
        <v>36993</v>
      </c>
      <c r="BD37" s="678">
        <v>36993</v>
      </c>
      <c r="BE37" s="678">
        <v>16457</v>
      </c>
      <c r="BF37" s="678">
        <v>0</v>
      </c>
      <c r="BG37" s="678">
        <v>0</v>
      </c>
      <c r="BH37" s="678">
        <v>0</v>
      </c>
      <c r="BI37" s="678">
        <v>0</v>
      </c>
      <c r="BJ37" s="678">
        <v>0</v>
      </c>
      <c r="BK37" s="678">
        <v>0</v>
      </c>
      <c r="BL37" s="678">
        <v>0</v>
      </c>
      <c r="BM37" s="678">
        <v>0</v>
      </c>
      <c r="BN37" s="678">
        <v>0</v>
      </c>
      <c r="BO37" s="678">
        <v>0</v>
      </c>
      <c r="BP37" s="678"/>
      <c r="BQ37" s="678"/>
      <c r="BR37" s="678"/>
      <c r="BS37" s="678"/>
      <c r="BT37" s="679"/>
      <c r="BU37" s="16"/>
    </row>
    <row r="38" spans="2:73" s="17" customFormat="1" ht="15.6">
      <c r="B38" s="673" t="s">
        <v>107</v>
      </c>
      <c r="C38" s="673">
        <v>80</v>
      </c>
      <c r="D38" s="673" t="s">
        <v>108</v>
      </c>
      <c r="E38" s="673" t="s">
        <v>1015</v>
      </c>
      <c r="F38" s="673" t="s">
        <v>29</v>
      </c>
      <c r="G38" s="673"/>
      <c r="H38" s="673">
        <v>2015</v>
      </c>
      <c r="I38" s="628" t="s">
        <v>573</v>
      </c>
      <c r="J38" s="628" t="s">
        <v>585</v>
      </c>
      <c r="K38" s="617"/>
      <c r="L38" s="677"/>
      <c r="M38" s="678"/>
      <c r="N38" s="678"/>
      <c r="O38" s="678"/>
      <c r="P38" s="678">
        <v>51</v>
      </c>
      <c r="Q38" s="678">
        <v>47</v>
      </c>
      <c r="R38" s="678">
        <v>46</v>
      </c>
      <c r="S38" s="678">
        <v>45</v>
      </c>
      <c r="T38" s="678">
        <v>45</v>
      </c>
      <c r="U38" s="678">
        <v>45</v>
      </c>
      <c r="V38" s="678">
        <v>45</v>
      </c>
      <c r="W38" s="678">
        <v>45</v>
      </c>
      <c r="X38" s="678">
        <v>40</v>
      </c>
      <c r="Y38" s="678">
        <v>39</v>
      </c>
      <c r="Z38" s="678">
        <v>39</v>
      </c>
      <c r="AA38" s="678">
        <v>39</v>
      </c>
      <c r="AB38" s="678">
        <v>38</v>
      </c>
      <c r="AC38" s="678">
        <v>38</v>
      </c>
      <c r="AD38" s="678">
        <v>2</v>
      </c>
      <c r="AE38" s="678">
        <v>2</v>
      </c>
      <c r="AF38" s="678">
        <v>2</v>
      </c>
      <c r="AG38" s="678">
        <v>2</v>
      </c>
      <c r="AH38" s="678">
        <v>2</v>
      </c>
      <c r="AI38" s="678">
        <v>2</v>
      </c>
      <c r="AJ38" s="678">
        <v>2</v>
      </c>
      <c r="AK38" s="678"/>
      <c r="AL38" s="678"/>
      <c r="AM38" s="678"/>
      <c r="AN38" s="678"/>
      <c r="AO38" s="679"/>
      <c r="AP38" s="617"/>
      <c r="AQ38" s="677"/>
      <c r="AR38" s="678"/>
      <c r="AS38" s="678"/>
      <c r="AT38" s="678"/>
      <c r="AU38" s="678">
        <v>521086</v>
      </c>
      <c r="AV38" s="678">
        <v>445512</v>
      </c>
      <c r="AW38" s="678">
        <v>430620</v>
      </c>
      <c r="AX38" s="678">
        <v>415728</v>
      </c>
      <c r="AY38" s="678">
        <v>415586</v>
      </c>
      <c r="AZ38" s="678">
        <v>415586</v>
      </c>
      <c r="BA38" s="678">
        <v>413390</v>
      </c>
      <c r="BB38" s="678">
        <v>413340</v>
      </c>
      <c r="BC38" s="678">
        <v>303071</v>
      </c>
      <c r="BD38" s="678">
        <v>302330</v>
      </c>
      <c r="BE38" s="678">
        <v>297863</v>
      </c>
      <c r="BF38" s="678">
        <v>297863</v>
      </c>
      <c r="BG38" s="678">
        <v>296163</v>
      </c>
      <c r="BH38" s="678">
        <v>296163</v>
      </c>
      <c r="BI38" s="678">
        <v>12456</v>
      </c>
      <c r="BJ38" s="678">
        <v>12333</v>
      </c>
      <c r="BK38" s="678">
        <v>12333</v>
      </c>
      <c r="BL38" s="678">
        <v>12333</v>
      </c>
      <c r="BM38" s="678">
        <v>12333</v>
      </c>
      <c r="BN38" s="678">
        <v>12333</v>
      </c>
      <c r="BO38" s="678">
        <v>11073</v>
      </c>
      <c r="BP38" s="678"/>
      <c r="BQ38" s="678"/>
      <c r="BR38" s="678"/>
      <c r="BS38" s="678"/>
      <c r="BT38" s="679"/>
      <c r="BU38" s="16"/>
    </row>
    <row r="39" spans="2:73" s="17" customFormat="1" ht="15.6">
      <c r="B39" s="673" t="s">
        <v>1053</v>
      </c>
      <c r="C39" s="673"/>
      <c r="D39" s="673"/>
      <c r="E39" s="673" t="s">
        <v>1015</v>
      </c>
      <c r="F39" s="673" t="s">
        <v>1054</v>
      </c>
      <c r="G39" s="673"/>
      <c r="H39" s="673">
        <v>2015</v>
      </c>
      <c r="I39" s="628"/>
      <c r="J39" s="628"/>
      <c r="K39" s="617"/>
      <c r="L39" s="677"/>
      <c r="M39" s="678"/>
      <c r="N39" s="678"/>
      <c r="O39" s="678"/>
      <c r="P39" s="678">
        <v>200.95</v>
      </c>
      <c r="Q39" s="678">
        <v>200.95</v>
      </c>
      <c r="R39" s="678">
        <v>200.95</v>
      </c>
      <c r="S39" s="678">
        <v>200.95</v>
      </c>
      <c r="T39" s="678">
        <v>200.95</v>
      </c>
      <c r="U39" s="678">
        <v>200.95</v>
      </c>
      <c r="V39" s="678">
        <v>200.95</v>
      </c>
      <c r="W39" s="678">
        <v>200.95</v>
      </c>
      <c r="X39" s="678">
        <v>200.95</v>
      </c>
      <c r="Y39" s="678">
        <v>200.95</v>
      </c>
      <c r="Z39" s="678">
        <v>200.95</v>
      </c>
      <c r="AA39" s="678">
        <v>200.95</v>
      </c>
      <c r="AB39" s="678">
        <v>200.95</v>
      </c>
      <c r="AC39" s="678"/>
      <c r="AD39" s="678"/>
      <c r="AE39" s="678"/>
      <c r="AF39" s="678"/>
      <c r="AG39" s="678"/>
      <c r="AH39" s="678"/>
      <c r="AI39" s="678"/>
      <c r="AJ39" s="678"/>
      <c r="AK39" s="678"/>
      <c r="AL39" s="678"/>
      <c r="AM39" s="678"/>
      <c r="AN39" s="678"/>
      <c r="AO39" s="679"/>
      <c r="AP39" s="617"/>
      <c r="AQ39" s="677"/>
      <c r="AR39" s="678"/>
      <c r="AS39" s="678"/>
      <c r="AT39" s="678"/>
      <c r="AU39" s="678"/>
      <c r="AV39" s="678"/>
      <c r="AW39" s="678"/>
      <c r="AX39" s="678"/>
      <c r="AY39" s="678"/>
      <c r="AZ39" s="678"/>
      <c r="BA39" s="678"/>
      <c r="BB39" s="678"/>
      <c r="BC39" s="678"/>
      <c r="BD39" s="678"/>
      <c r="BE39" s="678"/>
      <c r="BF39" s="678"/>
      <c r="BG39" s="678"/>
      <c r="BH39" s="678"/>
      <c r="BI39" s="678"/>
      <c r="BJ39" s="678"/>
      <c r="BK39" s="678"/>
      <c r="BL39" s="678"/>
      <c r="BM39" s="678"/>
      <c r="BN39" s="678"/>
      <c r="BO39" s="678"/>
      <c r="BP39" s="678"/>
      <c r="BQ39" s="678"/>
      <c r="BR39" s="678"/>
      <c r="BS39" s="678"/>
      <c r="BT39" s="679"/>
      <c r="BU39" s="16"/>
    </row>
    <row r="40" spans="2:73" s="17" customFormat="1" ht="15.6">
      <c r="B40" s="673" t="s">
        <v>1014</v>
      </c>
      <c r="C40" s="673">
        <v>83</v>
      </c>
      <c r="D40" s="673" t="s">
        <v>113</v>
      </c>
      <c r="E40" s="673" t="s">
        <v>1015</v>
      </c>
      <c r="F40" s="673" t="s">
        <v>29</v>
      </c>
      <c r="G40" s="673"/>
      <c r="H40" s="673">
        <v>2015</v>
      </c>
      <c r="I40" s="628" t="s">
        <v>573</v>
      </c>
      <c r="J40" s="628" t="s">
        <v>578</v>
      </c>
      <c r="K40" s="617"/>
      <c r="L40" s="677"/>
      <c r="M40" s="678"/>
      <c r="N40" s="678"/>
      <c r="O40" s="678"/>
      <c r="P40" s="678">
        <v>5</v>
      </c>
      <c r="Q40" s="678">
        <v>5</v>
      </c>
      <c r="R40" s="678">
        <v>5</v>
      </c>
      <c r="S40" s="678">
        <v>5</v>
      </c>
      <c r="T40" s="678">
        <v>5</v>
      </c>
      <c r="U40" s="678">
        <v>5</v>
      </c>
      <c r="V40" s="678">
        <v>5</v>
      </c>
      <c r="W40" s="678">
        <v>5</v>
      </c>
      <c r="X40" s="678">
        <v>5</v>
      </c>
      <c r="Y40" s="678">
        <v>5</v>
      </c>
      <c r="Z40" s="678">
        <v>4</v>
      </c>
      <c r="AA40" s="678">
        <v>4</v>
      </c>
      <c r="AB40" s="678">
        <v>4</v>
      </c>
      <c r="AC40" s="678">
        <v>4</v>
      </c>
      <c r="AD40" s="678">
        <v>4</v>
      </c>
      <c r="AE40" s="678">
        <v>4</v>
      </c>
      <c r="AF40" s="678">
        <v>2</v>
      </c>
      <c r="AG40" s="678">
        <v>2</v>
      </c>
      <c r="AH40" s="678">
        <v>2</v>
      </c>
      <c r="AI40" s="678">
        <v>2</v>
      </c>
      <c r="AJ40" s="678">
        <v>0</v>
      </c>
      <c r="AK40" s="678">
        <v>0</v>
      </c>
      <c r="AL40" s="678"/>
      <c r="AM40" s="678"/>
      <c r="AN40" s="678"/>
      <c r="AO40" s="679"/>
      <c r="AP40" s="617"/>
      <c r="AQ40" s="677"/>
      <c r="AR40" s="678"/>
      <c r="AS40" s="678"/>
      <c r="AT40" s="678"/>
      <c r="AU40" s="678">
        <v>77241</v>
      </c>
      <c r="AV40" s="678">
        <v>76090</v>
      </c>
      <c r="AW40" s="678">
        <v>76090</v>
      </c>
      <c r="AX40" s="678">
        <v>76090</v>
      </c>
      <c r="AY40" s="678">
        <v>76090</v>
      </c>
      <c r="AZ40" s="678">
        <v>76090</v>
      </c>
      <c r="BA40" s="678">
        <v>76090</v>
      </c>
      <c r="BB40" s="678">
        <v>76040</v>
      </c>
      <c r="BC40" s="678">
        <v>76040</v>
      </c>
      <c r="BD40" s="678">
        <v>76040</v>
      </c>
      <c r="BE40" s="678">
        <v>71386</v>
      </c>
      <c r="BF40" s="678">
        <v>71264</v>
      </c>
      <c r="BG40" s="678">
        <v>71264</v>
      </c>
      <c r="BH40" s="678">
        <v>70889</v>
      </c>
      <c r="BI40" s="678">
        <v>70889</v>
      </c>
      <c r="BJ40" s="678">
        <v>70735</v>
      </c>
      <c r="BK40" s="678">
        <v>39065</v>
      </c>
      <c r="BL40" s="678">
        <v>39065</v>
      </c>
      <c r="BM40" s="678">
        <v>39065</v>
      </c>
      <c r="BN40" s="678">
        <v>39065</v>
      </c>
      <c r="BO40" s="678">
        <v>0</v>
      </c>
      <c r="BP40" s="678"/>
      <c r="BQ40" s="678"/>
      <c r="BR40" s="678"/>
      <c r="BS40" s="678"/>
      <c r="BT40" s="679"/>
      <c r="BU40" s="16"/>
    </row>
    <row r="41" spans="2:73" s="17" customFormat="1" ht="15.6">
      <c r="B41" s="673" t="s">
        <v>1014</v>
      </c>
      <c r="C41" s="673">
        <v>85</v>
      </c>
      <c r="D41" s="673" t="s">
        <v>1035</v>
      </c>
      <c r="E41" s="673" t="s">
        <v>1015</v>
      </c>
      <c r="F41" s="673" t="s">
        <v>29</v>
      </c>
      <c r="G41" s="673"/>
      <c r="H41" s="673">
        <v>2015</v>
      </c>
      <c r="I41" s="628" t="s">
        <v>573</v>
      </c>
      <c r="J41" s="628" t="s">
        <v>578</v>
      </c>
      <c r="K41" s="617"/>
      <c r="L41" s="677"/>
      <c r="M41" s="678"/>
      <c r="N41" s="678"/>
      <c r="O41" s="678"/>
      <c r="P41" s="678">
        <v>23</v>
      </c>
      <c r="Q41" s="678">
        <v>23</v>
      </c>
      <c r="R41" s="678">
        <v>23</v>
      </c>
      <c r="S41" s="678">
        <v>23</v>
      </c>
      <c r="T41" s="678">
        <v>23</v>
      </c>
      <c r="U41" s="678">
        <v>23</v>
      </c>
      <c r="V41" s="678">
        <v>23</v>
      </c>
      <c r="W41" s="678">
        <v>23</v>
      </c>
      <c r="X41" s="678">
        <v>23</v>
      </c>
      <c r="Y41" s="678">
        <v>23</v>
      </c>
      <c r="Z41" s="678">
        <v>23</v>
      </c>
      <c r="AA41" s="678">
        <v>23</v>
      </c>
      <c r="AB41" s="678">
        <v>23</v>
      </c>
      <c r="AC41" s="678">
        <v>23</v>
      </c>
      <c r="AD41" s="678">
        <v>23</v>
      </c>
      <c r="AE41" s="678">
        <v>23</v>
      </c>
      <c r="AF41" s="678">
        <v>23</v>
      </c>
      <c r="AG41" s="678">
        <v>23</v>
      </c>
      <c r="AH41" s="678">
        <v>23</v>
      </c>
      <c r="AI41" s="678">
        <v>0</v>
      </c>
      <c r="AJ41" s="678">
        <v>0</v>
      </c>
      <c r="AK41" s="678">
        <v>0</v>
      </c>
      <c r="AL41" s="678"/>
      <c r="AM41" s="678"/>
      <c r="AN41" s="678"/>
      <c r="AO41" s="679"/>
      <c r="AP41" s="617"/>
      <c r="AQ41" s="677"/>
      <c r="AR41" s="678"/>
      <c r="AS41" s="678"/>
      <c r="AT41" s="678"/>
      <c r="AU41" s="678">
        <v>45962</v>
      </c>
      <c r="AV41" s="678">
        <v>45962</v>
      </c>
      <c r="AW41" s="678">
        <v>45962</v>
      </c>
      <c r="AX41" s="678">
        <v>45962</v>
      </c>
      <c r="AY41" s="678">
        <v>45962</v>
      </c>
      <c r="AZ41" s="678">
        <v>45962</v>
      </c>
      <c r="BA41" s="678">
        <v>45962</v>
      </c>
      <c r="BB41" s="678">
        <v>45962</v>
      </c>
      <c r="BC41" s="678">
        <v>45962</v>
      </c>
      <c r="BD41" s="678">
        <v>45962</v>
      </c>
      <c r="BE41" s="678">
        <v>45962</v>
      </c>
      <c r="BF41" s="678">
        <v>45962</v>
      </c>
      <c r="BG41" s="678">
        <v>45962</v>
      </c>
      <c r="BH41" s="678">
        <v>45962</v>
      </c>
      <c r="BI41" s="678">
        <v>45962</v>
      </c>
      <c r="BJ41" s="678">
        <v>45962</v>
      </c>
      <c r="BK41" s="678">
        <v>45962</v>
      </c>
      <c r="BL41" s="678">
        <v>45962</v>
      </c>
      <c r="BM41" s="678">
        <v>45285</v>
      </c>
      <c r="BN41" s="678">
        <v>0</v>
      </c>
      <c r="BO41" s="678">
        <v>0</v>
      </c>
      <c r="BP41" s="678"/>
      <c r="BQ41" s="678"/>
      <c r="BR41" s="678"/>
      <c r="BS41" s="678"/>
      <c r="BT41" s="679"/>
      <c r="BU41" s="16"/>
    </row>
    <row r="42" spans="2:73" s="17" customFormat="1" ht="15.6">
      <c r="B42" s="673" t="s">
        <v>1019</v>
      </c>
      <c r="C42" s="673">
        <v>89</v>
      </c>
      <c r="D42" s="673" t="s">
        <v>118</v>
      </c>
      <c r="E42" s="673" t="s">
        <v>1015</v>
      </c>
      <c r="F42" s="673" t="s">
        <v>1017</v>
      </c>
      <c r="G42" s="673"/>
      <c r="H42" s="673">
        <v>2015</v>
      </c>
      <c r="I42" s="628" t="s">
        <v>573</v>
      </c>
      <c r="J42" s="628" t="s">
        <v>578</v>
      </c>
      <c r="K42" s="617"/>
      <c r="L42" s="677"/>
      <c r="M42" s="678"/>
      <c r="N42" s="678"/>
      <c r="O42" s="678"/>
      <c r="P42" s="678">
        <v>106</v>
      </c>
      <c r="Q42" s="678">
        <v>106</v>
      </c>
      <c r="R42" s="678">
        <v>102</v>
      </c>
      <c r="S42" s="678">
        <v>102</v>
      </c>
      <c r="T42" s="678">
        <v>102</v>
      </c>
      <c r="U42" s="678">
        <v>102</v>
      </c>
      <c r="V42" s="678">
        <v>102</v>
      </c>
      <c r="W42" s="678">
        <v>102</v>
      </c>
      <c r="X42" s="678">
        <v>99</v>
      </c>
      <c r="Y42" s="678">
        <v>99</v>
      </c>
      <c r="Z42" s="678">
        <v>60</v>
      </c>
      <c r="AA42" s="678">
        <v>32</v>
      </c>
      <c r="AB42" s="678">
        <v>29</v>
      </c>
      <c r="AC42" s="678">
        <v>29</v>
      </c>
      <c r="AD42" s="678">
        <v>29</v>
      </c>
      <c r="AE42" s="678">
        <v>20</v>
      </c>
      <c r="AF42" s="678">
        <v>0</v>
      </c>
      <c r="AG42" s="678">
        <v>0</v>
      </c>
      <c r="AH42" s="678">
        <v>0</v>
      </c>
      <c r="AI42" s="678">
        <v>0</v>
      </c>
      <c r="AJ42" s="678">
        <v>0</v>
      </c>
      <c r="AK42" s="678">
        <v>0</v>
      </c>
      <c r="AL42" s="678"/>
      <c r="AM42" s="678"/>
      <c r="AN42" s="678"/>
      <c r="AO42" s="679"/>
      <c r="AP42" s="617"/>
      <c r="AQ42" s="677"/>
      <c r="AR42" s="678"/>
      <c r="AS42" s="678"/>
      <c r="AT42" s="678"/>
      <c r="AU42" s="678">
        <v>981971</v>
      </c>
      <c r="AV42" s="678">
        <v>981893</v>
      </c>
      <c r="AW42" s="678">
        <v>969215</v>
      </c>
      <c r="AX42" s="678">
        <v>969215</v>
      </c>
      <c r="AY42" s="678">
        <v>969215</v>
      </c>
      <c r="AZ42" s="678">
        <v>969215</v>
      </c>
      <c r="BA42" s="678">
        <v>969215</v>
      </c>
      <c r="BB42" s="678">
        <v>969215</v>
      </c>
      <c r="BC42" s="678">
        <v>951159</v>
      </c>
      <c r="BD42" s="678">
        <v>944283</v>
      </c>
      <c r="BE42" s="678">
        <v>628813</v>
      </c>
      <c r="BF42" s="678">
        <v>397954</v>
      </c>
      <c r="BG42" s="678">
        <v>388348</v>
      </c>
      <c r="BH42" s="678">
        <v>388348</v>
      </c>
      <c r="BI42" s="678">
        <v>388348</v>
      </c>
      <c r="BJ42" s="678">
        <v>267042</v>
      </c>
      <c r="BK42" s="678">
        <v>0</v>
      </c>
      <c r="BL42" s="678">
        <v>0</v>
      </c>
      <c r="BM42" s="678">
        <v>0</v>
      </c>
      <c r="BN42" s="678">
        <v>0</v>
      </c>
      <c r="BO42" s="678">
        <v>0</v>
      </c>
      <c r="BP42" s="678"/>
      <c r="BQ42" s="678"/>
      <c r="BR42" s="678"/>
      <c r="BS42" s="678"/>
      <c r="BT42" s="679"/>
      <c r="BU42" s="16"/>
    </row>
    <row r="43" spans="2:73" s="17" customFormat="1" ht="15.6">
      <c r="B43" s="673" t="s">
        <v>29</v>
      </c>
      <c r="C43" s="673">
        <v>150</v>
      </c>
      <c r="D43" s="673" t="s">
        <v>95</v>
      </c>
      <c r="E43" s="673" t="s">
        <v>1015</v>
      </c>
      <c r="F43" s="673" t="s">
        <v>29</v>
      </c>
      <c r="G43" s="673"/>
      <c r="H43" s="673">
        <v>2015</v>
      </c>
      <c r="I43" s="628" t="s">
        <v>573</v>
      </c>
      <c r="J43" s="628" t="s">
        <v>578</v>
      </c>
      <c r="K43" s="617"/>
      <c r="L43" s="677"/>
      <c r="M43" s="678"/>
      <c r="N43" s="678"/>
      <c r="O43" s="678"/>
      <c r="P43" s="678">
        <v>0</v>
      </c>
      <c r="Q43" s="678">
        <v>0</v>
      </c>
      <c r="R43" s="678">
        <v>0</v>
      </c>
      <c r="S43" s="678">
        <v>0</v>
      </c>
      <c r="T43" s="678">
        <v>0</v>
      </c>
      <c r="U43" s="678">
        <v>0</v>
      </c>
      <c r="V43" s="678">
        <v>0</v>
      </c>
      <c r="W43" s="678">
        <v>0</v>
      </c>
      <c r="X43" s="678">
        <v>0</v>
      </c>
      <c r="Y43" s="678">
        <v>0</v>
      </c>
      <c r="Z43" s="678">
        <v>0</v>
      </c>
      <c r="AA43" s="678">
        <v>0</v>
      </c>
      <c r="AB43" s="678">
        <v>0</v>
      </c>
      <c r="AC43" s="678">
        <v>0</v>
      </c>
      <c r="AD43" s="678">
        <v>0</v>
      </c>
      <c r="AE43" s="678">
        <v>0</v>
      </c>
      <c r="AF43" s="678">
        <v>0</v>
      </c>
      <c r="AG43" s="678">
        <v>0</v>
      </c>
      <c r="AH43" s="678">
        <v>0</v>
      </c>
      <c r="AI43" s="678">
        <v>0</v>
      </c>
      <c r="AJ43" s="678">
        <v>0</v>
      </c>
      <c r="AK43" s="678">
        <v>0</v>
      </c>
      <c r="AL43" s="678"/>
      <c r="AM43" s="678"/>
      <c r="AN43" s="678"/>
      <c r="AO43" s="679"/>
      <c r="AP43" s="617"/>
      <c r="AQ43" s="677"/>
      <c r="AR43" s="678"/>
      <c r="AS43" s="678"/>
      <c r="AT43" s="678"/>
      <c r="AU43" s="678">
        <v>1973</v>
      </c>
      <c r="AV43" s="678">
        <v>1973</v>
      </c>
      <c r="AW43" s="678">
        <v>1973</v>
      </c>
      <c r="AX43" s="678">
        <v>1973</v>
      </c>
      <c r="AY43" s="678">
        <v>1973</v>
      </c>
      <c r="AZ43" s="678">
        <v>1973</v>
      </c>
      <c r="BA43" s="678">
        <v>1973</v>
      </c>
      <c r="BB43" s="678">
        <v>1973</v>
      </c>
      <c r="BC43" s="678">
        <v>1973</v>
      </c>
      <c r="BD43" s="678">
        <v>1973</v>
      </c>
      <c r="BE43" s="678">
        <v>1972</v>
      </c>
      <c r="BF43" s="678">
        <v>1972</v>
      </c>
      <c r="BG43" s="678">
        <v>1972</v>
      </c>
      <c r="BH43" s="678">
        <v>1972</v>
      </c>
      <c r="BI43" s="678">
        <v>1972</v>
      </c>
      <c r="BJ43" s="678">
        <v>1972</v>
      </c>
      <c r="BK43" s="678">
        <v>0</v>
      </c>
      <c r="BL43" s="678">
        <v>0</v>
      </c>
      <c r="BM43" s="678">
        <v>0</v>
      </c>
      <c r="BN43" s="678">
        <v>0</v>
      </c>
      <c r="BO43" s="678">
        <v>0</v>
      </c>
      <c r="BP43" s="678"/>
      <c r="BQ43" s="678"/>
      <c r="BR43" s="678"/>
      <c r="BS43" s="678"/>
      <c r="BT43" s="679"/>
      <c r="BU43" s="16"/>
    </row>
    <row r="44" spans="2:73" s="17" customFormat="1" ht="15.6">
      <c r="B44" s="673" t="s">
        <v>29</v>
      </c>
      <c r="C44" s="673">
        <v>152</v>
      </c>
      <c r="D44" s="673" t="s">
        <v>657</v>
      </c>
      <c r="E44" s="673" t="s">
        <v>1015</v>
      </c>
      <c r="F44" s="673" t="s">
        <v>29</v>
      </c>
      <c r="G44" s="673"/>
      <c r="H44" s="673">
        <v>2015</v>
      </c>
      <c r="I44" s="628" t="s">
        <v>573</v>
      </c>
      <c r="J44" s="628" t="s">
        <v>578</v>
      </c>
      <c r="K44" s="617"/>
      <c r="L44" s="677"/>
      <c r="M44" s="678"/>
      <c r="N44" s="678"/>
      <c r="O44" s="678"/>
      <c r="P44" s="678">
        <v>5</v>
      </c>
      <c r="Q44" s="678">
        <v>5</v>
      </c>
      <c r="R44" s="678">
        <v>5</v>
      </c>
      <c r="S44" s="678">
        <v>5</v>
      </c>
      <c r="T44" s="678">
        <v>5</v>
      </c>
      <c r="U44" s="678">
        <v>5</v>
      </c>
      <c r="V44" s="678">
        <v>5</v>
      </c>
      <c r="W44" s="678">
        <v>5</v>
      </c>
      <c r="X44" s="678">
        <v>5</v>
      </c>
      <c r="Y44" s="678">
        <v>5</v>
      </c>
      <c r="Z44" s="678">
        <v>5</v>
      </c>
      <c r="AA44" s="678">
        <v>5</v>
      </c>
      <c r="AB44" s="678">
        <v>5</v>
      </c>
      <c r="AC44" s="678">
        <v>5</v>
      </c>
      <c r="AD44" s="678">
        <v>5</v>
      </c>
      <c r="AE44" s="678">
        <v>5</v>
      </c>
      <c r="AF44" s="678">
        <v>5</v>
      </c>
      <c r="AG44" s="678">
        <v>5</v>
      </c>
      <c r="AH44" s="678">
        <v>5</v>
      </c>
      <c r="AI44" s="678">
        <v>0</v>
      </c>
      <c r="AJ44" s="678">
        <v>0</v>
      </c>
      <c r="AK44" s="678">
        <v>0</v>
      </c>
      <c r="AL44" s="678"/>
      <c r="AM44" s="678"/>
      <c r="AN44" s="678"/>
      <c r="AO44" s="679"/>
      <c r="AP44" s="617"/>
      <c r="AQ44" s="677"/>
      <c r="AR44" s="678"/>
      <c r="AS44" s="678"/>
      <c r="AT44" s="678"/>
      <c r="AU44" s="678">
        <v>9466</v>
      </c>
      <c r="AV44" s="678">
        <v>9466</v>
      </c>
      <c r="AW44" s="678">
        <v>9466</v>
      </c>
      <c r="AX44" s="678">
        <v>9466</v>
      </c>
      <c r="AY44" s="678">
        <v>9466</v>
      </c>
      <c r="AZ44" s="678">
        <v>9466</v>
      </c>
      <c r="BA44" s="678">
        <v>9466</v>
      </c>
      <c r="BB44" s="678">
        <v>9466</v>
      </c>
      <c r="BC44" s="678">
        <v>9466</v>
      </c>
      <c r="BD44" s="678">
        <v>9466</v>
      </c>
      <c r="BE44" s="678">
        <v>9466</v>
      </c>
      <c r="BF44" s="678">
        <v>9466</v>
      </c>
      <c r="BG44" s="678">
        <v>9466</v>
      </c>
      <c r="BH44" s="678">
        <v>9466</v>
      </c>
      <c r="BI44" s="678">
        <v>9466</v>
      </c>
      <c r="BJ44" s="678">
        <v>9466</v>
      </c>
      <c r="BK44" s="678">
        <v>9466</v>
      </c>
      <c r="BL44" s="678">
        <v>9466</v>
      </c>
      <c r="BM44" s="678">
        <v>9263</v>
      </c>
      <c r="BN44" s="678">
        <v>0</v>
      </c>
      <c r="BO44" s="678">
        <v>0</v>
      </c>
      <c r="BP44" s="678"/>
      <c r="BQ44" s="678"/>
      <c r="BR44" s="678"/>
      <c r="BS44" s="678"/>
      <c r="BT44" s="679"/>
      <c r="BU44" s="16"/>
    </row>
    <row r="45" spans="2:73" s="17" customFormat="1" ht="15.6">
      <c r="B45" s="673" t="s">
        <v>1016</v>
      </c>
      <c r="C45" s="673">
        <v>155</v>
      </c>
      <c r="D45" s="673" t="s">
        <v>100</v>
      </c>
      <c r="E45" s="673" t="s">
        <v>1015</v>
      </c>
      <c r="F45" s="673" t="s">
        <v>1017</v>
      </c>
      <c r="G45" s="673"/>
      <c r="H45" s="673">
        <v>2015</v>
      </c>
      <c r="I45" s="628" t="s">
        <v>573</v>
      </c>
      <c r="J45" s="628" t="s">
        <v>578</v>
      </c>
      <c r="K45" s="617"/>
      <c r="L45" s="677"/>
      <c r="M45" s="678"/>
      <c r="N45" s="678"/>
      <c r="O45" s="678"/>
      <c r="P45" s="678">
        <v>0</v>
      </c>
      <c r="Q45" s="678">
        <v>0</v>
      </c>
      <c r="R45" s="678">
        <v>0</v>
      </c>
      <c r="S45" s="678">
        <v>0</v>
      </c>
      <c r="T45" s="678">
        <v>0</v>
      </c>
      <c r="U45" s="678">
        <v>0</v>
      </c>
      <c r="V45" s="678">
        <v>0</v>
      </c>
      <c r="W45" s="678">
        <v>0</v>
      </c>
      <c r="X45" s="678">
        <v>0</v>
      </c>
      <c r="Y45" s="678">
        <v>0</v>
      </c>
      <c r="Z45" s="678">
        <v>0</v>
      </c>
      <c r="AA45" s="678">
        <v>0</v>
      </c>
      <c r="AB45" s="678">
        <v>0</v>
      </c>
      <c r="AC45" s="678">
        <v>0</v>
      </c>
      <c r="AD45" s="678">
        <v>0</v>
      </c>
      <c r="AE45" s="678">
        <v>0</v>
      </c>
      <c r="AF45" s="678">
        <v>0</v>
      </c>
      <c r="AG45" s="678">
        <v>0</v>
      </c>
      <c r="AH45" s="678">
        <v>0</v>
      </c>
      <c r="AI45" s="678">
        <v>0</v>
      </c>
      <c r="AJ45" s="678">
        <v>0</v>
      </c>
      <c r="AK45" s="678">
        <v>0</v>
      </c>
      <c r="AL45" s="678"/>
      <c r="AM45" s="678"/>
      <c r="AN45" s="678"/>
      <c r="AO45" s="679"/>
      <c r="AP45" s="617"/>
      <c r="AQ45" s="677"/>
      <c r="AR45" s="678"/>
      <c r="AS45" s="678"/>
      <c r="AT45" s="678"/>
      <c r="AU45" s="678">
        <v>6707</v>
      </c>
      <c r="AV45" s="678">
        <v>6707</v>
      </c>
      <c r="AW45" s="678">
        <v>6707</v>
      </c>
      <c r="AX45" s="678">
        <v>6707</v>
      </c>
      <c r="AY45" s="678">
        <v>6707</v>
      </c>
      <c r="AZ45" s="678">
        <v>6707</v>
      </c>
      <c r="BA45" s="678">
        <v>6707</v>
      </c>
      <c r="BB45" s="678">
        <v>6707</v>
      </c>
      <c r="BC45" s="678">
        <v>6707</v>
      </c>
      <c r="BD45" s="678">
        <v>6707</v>
      </c>
      <c r="BE45" s="678">
        <v>6707</v>
      </c>
      <c r="BF45" s="678">
        <v>6707</v>
      </c>
      <c r="BG45" s="678">
        <v>0</v>
      </c>
      <c r="BH45" s="678">
        <v>0</v>
      </c>
      <c r="BI45" s="678">
        <v>0</v>
      </c>
      <c r="BJ45" s="678">
        <v>0</v>
      </c>
      <c r="BK45" s="678">
        <v>0</v>
      </c>
      <c r="BL45" s="678">
        <v>0</v>
      </c>
      <c r="BM45" s="678">
        <v>0</v>
      </c>
      <c r="BN45" s="678">
        <v>0</v>
      </c>
      <c r="BO45" s="678">
        <v>0</v>
      </c>
      <c r="BP45" s="678"/>
      <c r="BQ45" s="678"/>
      <c r="BR45" s="678"/>
      <c r="BS45" s="678"/>
      <c r="BT45" s="679"/>
      <c r="BU45" s="16"/>
    </row>
    <row r="46" spans="2:73" s="17" customFormat="1" ht="15.6">
      <c r="B46" s="673" t="s">
        <v>1018</v>
      </c>
      <c r="C46" s="673">
        <v>159</v>
      </c>
      <c r="D46" s="673" t="s">
        <v>104</v>
      </c>
      <c r="E46" s="673" t="s">
        <v>1015</v>
      </c>
      <c r="F46" s="673" t="s">
        <v>1018</v>
      </c>
      <c r="G46" s="673"/>
      <c r="H46" s="673">
        <v>2015</v>
      </c>
      <c r="I46" s="628" t="s">
        <v>573</v>
      </c>
      <c r="J46" s="628" t="s">
        <v>578</v>
      </c>
      <c r="K46" s="617"/>
      <c r="L46" s="677"/>
      <c r="M46" s="678"/>
      <c r="N46" s="678"/>
      <c r="O46" s="678"/>
      <c r="P46" s="678">
        <v>1509</v>
      </c>
      <c r="Q46" s="678">
        <v>1509</v>
      </c>
      <c r="R46" s="678">
        <v>1509</v>
      </c>
      <c r="S46" s="678">
        <v>1509</v>
      </c>
      <c r="T46" s="678">
        <v>1509</v>
      </c>
      <c r="U46" s="678">
        <v>1509</v>
      </c>
      <c r="V46" s="678">
        <v>1509</v>
      </c>
      <c r="W46" s="678">
        <v>1509</v>
      </c>
      <c r="X46" s="678">
        <v>1509</v>
      </c>
      <c r="Y46" s="678">
        <v>1509</v>
      </c>
      <c r="Z46" s="678">
        <v>1509</v>
      </c>
      <c r="AA46" s="678">
        <v>1509</v>
      </c>
      <c r="AB46" s="678">
        <v>1509</v>
      </c>
      <c r="AC46" s="678">
        <v>1509</v>
      </c>
      <c r="AD46" s="678">
        <v>1509</v>
      </c>
      <c r="AE46" s="678">
        <v>1509</v>
      </c>
      <c r="AF46" s="678">
        <v>1509</v>
      </c>
      <c r="AG46" s="678">
        <v>1509</v>
      </c>
      <c r="AH46" s="678">
        <v>1509</v>
      </c>
      <c r="AI46" s="678">
        <v>1509</v>
      </c>
      <c r="AJ46" s="678">
        <v>0</v>
      </c>
      <c r="AK46" s="678">
        <v>0</v>
      </c>
      <c r="AL46" s="678"/>
      <c r="AM46" s="678"/>
      <c r="AN46" s="678"/>
      <c r="AO46" s="679"/>
      <c r="AP46" s="617"/>
      <c r="AQ46" s="677"/>
      <c r="AR46" s="678"/>
      <c r="AS46" s="678"/>
      <c r="AT46" s="678"/>
      <c r="AU46" s="678">
        <v>12157334</v>
      </c>
      <c r="AV46" s="678">
        <v>12157334</v>
      </c>
      <c r="AW46" s="678">
        <v>12157334</v>
      </c>
      <c r="AX46" s="678">
        <v>12157334</v>
      </c>
      <c r="AY46" s="678">
        <v>12157334</v>
      </c>
      <c r="AZ46" s="678">
        <v>12157334</v>
      </c>
      <c r="BA46" s="678">
        <v>12157334</v>
      </c>
      <c r="BB46" s="678">
        <v>12157334</v>
      </c>
      <c r="BC46" s="678">
        <v>12157334</v>
      </c>
      <c r="BD46" s="678">
        <v>12157334</v>
      </c>
      <c r="BE46" s="678">
        <v>12157334</v>
      </c>
      <c r="BF46" s="678">
        <v>12157334</v>
      </c>
      <c r="BG46" s="678">
        <v>12157334</v>
      </c>
      <c r="BH46" s="678">
        <v>12157334</v>
      </c>
      <c r="BI46" s="678">
        <v>12157334</v>
      </c>
      <c r="BJ46" s="678">
        <v>12157334</v>
      </c>
      <c r="BK46" s="678">
        <v>12157334</v>
      </c>
      <c r="BL46" s="678">
        <v>12157334</v>
      </c>
      <c r="BM46" s="678">
        <v>12157334</v>
      </c>
      <c r="BN46" s="678">
        <v>12157334</v>
      </c>
      <c r="BO46" s="678">
        <v>0</v>
      </c>
      <c r="BP46" s="678"/>
      <c r="BQ46" s="678"/>
      <c r="BR46" s="678"/>
      <c r="BS46" s="678"/>
      <c r="BT46" s="679"/>
      <c r="BU46" s="16"/>
    </row>
    <row r="47" spans="2:73" s="17" customFormat="1" ht="15.6">
      <c r="B47" s="673"/>
      <c r="C47" s="673"/>
      <c r="D47" s="673"/>
      <c r="E47" s="673"/>
      <c r="F47" s="673"/>
      <c r="G47" s="673"/>
      <c r="H47" s="673"/>
      <c r="I47" s="628"/>
      <c r="J47" s="628"/>
      <c r="K47" s="617"/>
      <c r="L47" s="677"/>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9"/>
      <c r="AP47" s="617"/>
      <c r="AQ47" s="677"/>
      <c r="AR47" s="678"/>
      <c r="AS47" s="678"/>
      <c r="AT47" s="678"/>
      <c r="AU47" s="678"/>
      <c r="AV47" s="678"/>
      <c r="AW47" s="678"/>
      <c r="AX47" s="678"/>
      <c r="AY47" s="678"/>
      <c r="AZ47" s="678"/>
      <c r="BA47" s="678"/>
      <c r="BB47" s="678"/>
      <c r="BC47" s="678"/>
      <c r="BD47" s="678"/>
      <c r="BE47" s="678"/>
      <c r="BF47" s="678"/>
      <c r="BG47" s="678"/>
      <c r="BH47" s="678"/>
      <c r="BI47" s="678"/>
      <c r="BJ47" s="678"/>
      <c r="BK47" s="678"/>
      <c r="BL47" s="678"/>
      <c r="BM47" s="678"/>
      <c r="BN47" s="678"/>
      <c r="BO47" s="678"/>
      <c r="BP47" s="678"/>
      <c r="BQ47" s="678"/>
      <c r="BR47" s="678"/>
      <c r="BS47" s="678"/>
      <c r="BT47" s="679"/>
      <c r="BU47" s="16"/>
    </row>
    <row r="48" spans="2:73" s="17" customFormat="1" ht="15.6">
      <c r="B48" s="673" t="s">
        <v>1019</v>
      </c>
      <c r="C48" s="673">
        <v>171</v>
      </c>
      <c r="D48" s="673" t="s">
        <v>118</v>
      </c>
      <c r="E48" s="673" t="s">
        <v>1015</v>
      </c>
      <c r="F48" s="673" t="s">
        <v>1017</v>
      </c>
      <c r="G48" s="673"/>
      <c r="H48" s="673">
        <v>2015</v>
      </c>
      <c r="I48" s="628" t="s">
        <v>573</v>
      </c>
      <c r="J48" s="628" t="s">
        <v>578</v>
      </c>
      <c r="K48" s="617"/>
      <c r="L48" s="677"/>
      <c r="M48" s="678"/>
      <c r="N48" s="678"/>
      <c r="O48" s="678"/>
      <c r="P48" s="678">
        <v>-9</v>
      </c>
      <c r="Q48" s="678">
        <v>-9</v>
      </c>
      <c r="R48" s="678">
        <v>-1</v>
      </c>
      <c r="S48" s="678">
        <v>0</v>
      </c>
      <c r="T48" s="678">
        <v>0</v>
      </c>
      <c r="U48" s="678">
        <v>0</v>
      </c>
      <c r="V48" s="678">
        <v>0</v>
      </c>
      <c r="W48" s="678">
        <v>0</v>
      </c>
      <c r="X48" s="678">
        <v>2</v>
      </c>
      <c r="Y48" s="678">
        <v>3</v>
      </c>
      <c r="Z48" s="678">
        <v>0</v>
      </c>
      <c r="AA48" s="678">
        <v>-1</v>
      </c>
      <c r="AB48" s="678">
        <v>-1</v>
      </c>
      <c r="AC48" s="678">
        <v>-1</v>
      </c>
      <c r="AD48" s="678">
        <v>-1</v>
      </c>
      <c r="AE48" s="678">
        <v>-1</v>
      </c>
      <c r="AF48" s="678">
        <v>-1</v>
      </c>
      <c r="AG48" s="678">
        <v>-1</v>
      </c>
      <c r="AH48" s="678">
        <v>-1</v>
      </c>
      <c r="AI48" s="678">
        <v>-1</v>
      </c>
      <c r="AJ48" s="678">
        <v>0</v>
      </c>
      <c r="AK48" s="678"/>
      <c r="AL48" s="678"/>
      <c r="AM48" s="678"/>
      <c r="AN48" s="678"/>
      <c r="AO48" s="679"/>
      <c r="AP48" s="617"/>
      <c r="AQ48" s="677"/>
      <c r="AR48" s="678"/>
      <c r="AS48" s="678"/>
      <c r="AT48" s="678"/>
      <c r="AU48" s="678">
        <v>-21874</v>
      </c>
      <c r="AV48" s="678">
        <v>-21796</v>
      </c>
      <c r="AW48" s="678">
        <v>3624</v>
      </c>
      <c r="AX48" s="678">
        <v>4298</v>
      </c>
      <c r="AY48" s="678">
        <v>4298</v>
      </c>
      <c r="AZ48" s="678">
        <v>4298</v>
      </c>
      <c r="BA48" s="678">
        <v>5516</v>
      </c>
      <c r="BB48" s="678">
        <v>5516</v>
      </c>
      <c r="BC48" s="678">
        <v>23572</v>
      </c>
      <c r="BD48" s="678">
        <v>30089</v>
      </c>
      <c r="BE48" s="678">
        <v>11921</v>
      </c>
      <c r="BF48" s="678">
        <v>2004</v>
      </c>
      <c r="BG48" s="678">
        <v>-1982</v>
      </c>
      <c r="BH48" s="678">
        <v>-1982</v>
      </c>
      <c r="BI48" s="678">
        <v>-1982</v>
      </c>
      <c r="BJ48" s="678">
        <v>-1982</v>
      </c>
      <c r="BK48" s="678">
        <v>-1982</v>
      </c>
      <c r="BL48" s="678">
        <v>-1982</v>
      </c>
      <c r="BM48" s="678">
        <v>-1982</v>
      </c>
      <c r="BN48" s="678">
        <v>-1982</v>
      </c>
      <c r="BO48" s="678">
        <v>0</v>
      </c>
      <c r="BP48" s="678"/>
      <c r="BQ48" s="678"/>
      <c r="BR48" s="678"/>
      <c r="BS48" s="678"/>
      <c r="BT48" s="679"/>
      <c r="BU48" s="16"/>
    </row>
    <row r="49" spans="2:73" s="17" customFormat="1" ht="15.6">
      <c r="B49" s="673" t="s">
        <v>1016</v>
      </c>
      <c r="C49" s="673">
        <v>237</v>
      </c>
      <c r="D49" s="673" t="s">
        <v>100</v>
      </c>
      <c r="E49" s="673" t="s">
        <v>1015</v>
      </c>
      <c r="F49" s="673" t="s">
        <v>1017</v>
      </c>
      <c r="G49" s="673"/>
      <c r="H49" s="673">
        <v>2015</v>
      </c>
      <c r="I49" s="628" t="s">
        <v>573</v>
      </c>
      <c r="J49" s="628" t="s">
        <v>578</v>
      </c>
      <c r="K49" s="617"/>
      <c r="L49" s="677"/>
      <c r="M49" s="678"/>
      <c r="N49" s="678"/>
      <c r="O49" s="678"/>
      <c r="P49" s="678">
        <v>-36</v>
      </c>
      <c r="Q49" s="678">
        <v>-36</v>
      </c>
      <c r="R49" s="678">
        <v>10</v>
      </c>
      <c r="S49" s="678">
        <v>13</v>
      </c>
      <c r="T49" s="678">
        <v>13</v>
      </c>
      <c r="U49" s="678">
        <v>13</v>
      </c>
      <c r="V49" s="678">
        <v>20</v>
      </c>
      <c r="W49" s="678">
        <v>20</v>
      </c>
      <c r="X49" s="678">
        <v>29</v>
      </c>
      <c r="Y49" s="678">
        <v>27</v>
      </c>
      <c r="Z49" s="678">
        <v>17</v>
      </c>
      <c r="AA49" s="678">
        <v>13</v>
      </c>
      <c r="AB49" s="678">
        <v>-2</v>
      </c>
      <c r="AC49" s="678">
        <v>-3</v>
      </c>
      <c r="AD49" s="678">
        <v>-3</v>
      </c>
      <c r="AE49" s="678">
        <v>-3</v>
      </c>
      <c r="AF49" s="678">
        <v>-3</v>
      </c>
      <c r="AG49" s="678">
        <v>-3</v>
      </c>
      <c r="AH49" s="678">
        <v>-3</v>
      </c>
      <c r="AI49" s="678">
        <v>-3</v>
      </c>
      <c r="AJ49" s="678">
        <v>0</v>
      </c>
      <c r="AK49" s="678"/>
      <c r="AL49" s="678"/>
      <c r="AM49" s="678"/>
      <c r="AN49" s="678"/>
      <c r="AO49" s="679"/>
      <c r="AP49" s="617"/>
      <c r="AQ49" s="677"/>
      <c r="AR49" s="678"/>
      <c r="AS49" s="678"/>
      <c r="AT49" s="678"/>
      <c r="AU49" s="678">
        <v>435740</v>
      </c>
      <c r="AV49" s="678">
        <v>435740</v>
      </c>
      <c r="AW49" s="678">
        <v>582123</v>
      </c>
      <c r="AX49" s="678">
        <v>589214</v>
      </c>
      <c r="AY49" s="678">
        <v>589214</v>
      </c>
      <c r="AZ49" s="678">
        <v>589214</v>
      </c>
      <c r="BA49" s="678">
        <v>633050</v>
      </c>
      <c r="BB49" s="678">
        <v>633050</v>
      </c>
      <c r="BC49" s="678">
        <v>753468</v>
      </c>
      <c r="BD49" s="678">
        <v>786386</v>
      </c>
      <c r="BE49" s="678">
        <v>659334</v>
      </c>
      <c r="BF49" s="678">
        <v>589214</v>
      </c>
      <c r="BG49" s="678">
        <v>-5990</v>
      </c>
      <c r="BH49" s="678">
        <v>-9412</v>
      </c>
      <c r="BI49" s="678">
        <v>-9412</v>
      </c>
      <c r="BJ49" s="678">
        <v>-9412</v>
      </c>
      <c r="BK49" s="678">
        <v>-9412</v>
      </c>
      <c r="BL49" s="678">
        <v>-9412</v>
      </c>
      <c r="BM49" s="678">
        <v>-9412</v>
      </c>
      <c r="BN49" s="678">
        <v>-9412</v>
      </c>
      <c r="BO49" s="678">
        <v>0</v>
      </c>
      <c r="BP49" s="678"/>
      <c r="BQ49" s="678"/>
      <c r="BR49" s="678"/>
      <c r="BS49" s="678"/>
      <c r="BT49" s="679"/>
      <c r="BU49" s="16"/>
    </row>
    <row r="50" spans="2:73" s="17" customFormat="1" ht="15.6">
      <c r="B50" s="673" t="s">
        <v>1016</v>
      </c>
      <c r="C50" s="673">
        <v>238</v>
      </c>
      <c r="D50" s="673" t="s">
        <v>101</v>
      </c>
      <c r="E50" s="673" t="s">
        <v>1015</v>
      </c>
      <c r="F50" s="673" t="s">
        <v>1017</v>
      </c>
      <c r="G50" s="673"/>
      <c r="H50" s="673">
        <v>2015</v>
      </c>
      <c r="I50" s="628" t="s">
        <v>573</v>
      </c>
      <c r="J50" s="628" t="s">
        <v>578</v>
      </c>
      <c r="K50" s="617"/>
      <c r="L50" s="677"/>
      <c r="M50" s="678"/>
      <c r="N50" s="678"/>
      <c r="O50" s="678"/>
      <c r="P50" s="678">
        <v>-33</v>
      </c>
      <c r="Q50" s="678">
        <v>-22</v>
      </c>
      <c r="R50" s="678">
        <v>1</v>
      </c>
      <c r="S50" s="678">
        <v>3</v>
      </c>
      <c r="T50" s="678">
        <v>3</v>
      </c>
      <c r="U50" s="678">
        <v>3</v>
      </c>
      <c r="V50" s="678">
        <v>3</v>
      </c>
      <c r="W50" s="678">
        <v>3</v>
      </c>
      <c r="X50" s="678">
        <v>3</v>
      </c>
      <c r="Y50" s="678">
        <v>3</v>
      </c>
      <c r="Z50" s="678">
        <v>3</v>
      </c>
      <c r="AA50" s="678">
        <v>2</v>
      </c>
      <c r="AB50" s="678">
        <v>0</v>
      </c>
      <c r="AC50" s="678">
        <v>0</v>
      </c>
      <c r="AD50" s="678">
        <v>0</v>
      </c>
      <c r="AE50" s="678">
        <v>0</v>
      </c>
      <c r="AF50" s="678">
        <v>0</v>
      </c>
      <c r="AG50" s="678">
        <v>0</v>
      </c>
      <c r="AH50" s="678">
        <v>0</v>
      </c>
      <c r="AI50" s="678">
        <v>0</v>
      </c>
      <c r="AJ50" s="678">
        <v>0</v>
      </c>
      <c r="AK50" s="678"/>
      <c r="AL50" s="678"/>
      <c r="AM50" s="678"/>
      <c r="AN50" s="678"/>
      <c r="AO50" s="679"/>
      <c r="AP50" s="617"/>
      <c r="AQ50" s="677"/>
      <c r="AR50" s="678"/>
      <c r="AS50" s="678"/>
      <c r="AT50" s="678"/>
      <c r="AU50" s="678">
        <v>-132870</v>
      </c>
      <c r="AV50" s="678">
        <v>-87610</v>
      </c>
      <c r="AW50" s="678">
        <v>2716</v>
      </c>
      <c r="AX50" s="678">
        <v>14714</v>
      </c>
      <c r="AY50" s="678">
        <v>14714</v>
      </c>
      <c r="AZ50" s="678">
        <v>14714</v>
      </c>
      <c r="BA50" s="678">
        <v>14714</v>
      </c>
      <c r="BB50" s="678">
        <v>14714</v>
      </c>
      <c r="BC50" s="678">
        <v>14714</v>
      </c>
      <c r="BD50" s="678">
        <v>14714</v>
      </c>
      <c r="BE50" s="678">
        <v>14714</v>
      </c>
      <c r="BF50" s="678">
        <v>6726</v>
      </c>
      <c r="BG50" s="678">
        <v>0</v>
      </c>
      <c r="BH50" s="678">
        <v>0</v>
      </c>
      <c r="BI50" s="678">
        <v>0</v>
      </c>
      <c r="BJ50" s="678">
        <v>0</v>
      </c>
      <c r="BK50" s="678">
        <v>0</v>
      </c>
      <c r="BL50" s="678">
        <v>0</v>
      </c>
      <c r="BM50" s="678">
        <v>0</v>
      </c>
      <c r="BN50" s="678">
        <v>0</v>
      </c>
      <c r="BO50" s="678">
        <v>0</v>
      </c>
      <c r="BP50" s="678"/>
      <c r="BQ50" s="678"/>
      <c r="BR50" s="678"/>
      <c r="BS50" s="678"/>
      <c r="BT50" s="679"/>
      <c r="BU50" s="16"/>
    </row>
    <row r="51" spans="2:73" s="17" customFormat="1" ht="15.6">
      <c r="B51" s="673"/>
      <c r="C51" s="673"/>
      <c r="D51" s="673"/>
      <c r="E51" s="673"/>
      <c r="F51" s="673"/>
      <c r="G51" s="673"/>
      <c r="H51" s="673"/>
      <c r="I51" s="628"/>
      <c r="J51" s="628"/>
      <c r="K51" s="617"/>
      <c r="L51" s="677"/>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c r="AL51" s="678"/>
      <c r="AM51" s="678"/>
      <c r="AN51" s="678"/>
      <c r="AO51" s="679"/>
      <c r="AP51" s="617"/>
      <c r="AQ51" s="677"/>
      <c r="AR51" s="678"/>
      <c r="AS51" s="678"/>
      <c r="AT51" s="678"/>
      <c r="AU51" s="678"/>
      <c r="AV51" s="678"/>
      <c r="AW51" s="678"/>
      <c r="AX51" s="678"/>
      <c r="AY51" s="678"/>
      <c r="AZ51" s="678"/>
      <c r="BA51" s="678"/>
      <c r="BB51" s="678"/>
      <c r="BC51" s="678"/>
      <c r="BD51" s="678"/>
      <c r="BE51" s="678"/>
      <c r="BF51" s="678"/>
      <c r="BG51" s="678"/>
      <c r="BH51" s="678"/>
      <c r="BI51" s="678"/>
      <c r="BJ51" s="678"/>
      <c r="BK51" s="678"/>
      <c r="BL51" s="678"/>
      <c r="BM51" s="678"/>
      <c r="BN51" s="678"/>
      <c r="BO51" s="678"/>
      <c r="BP51" s="678"/>
      <c r="BQ51" s="678"/>
      <c r="BR51" s="678"/>
      <c r="BS51" s="678"/>
      <c r="BT51" s="679"/>
      <c r="BU51" s="16"/>
    </row>
    <row r="52" spans="2:73" s="17" customFormat="1" ht="15.6">
      <c r="B52" s="673" t="s">
        <v>1014</v>
      </c>
      <c r="C52" s="673">
        <v>247</v>
      </c>
      <c r="D52" s="673" t="s">
        <v>113</v>
      </c>
      <c r="E52" s="673" t="s">
        <v>1015</v>
      </c>
      <c r="F52" s="673" t="s">
        <v>29</v>
      </c>
      <c r="G52" s="673"/>
      <c r="H52" s="673">
        <v>2016</v>
      </c>
      <c r="I52" s="628" t="s">
        <v>573</v>
      </c>
      <c r="J52" s="628" t="s">
        <v>585</v>
      </c>
      <c r="K52" s="617"/>
      <c r="L52" s="677"/>
      <c r="M52" s="678"/>
      <c r="N52" s="678"/>
      <c r="O52" s="678"/>
      <c r="P52" s="678"/>
      <c r="Q52" s="678">
        <v>250</v>
      </c>
      <c r="R52" s="678">
        <v>250</v>
      </c>
      <c r="S52" s="678">
        <v>250</v>
      </c>
      <c r="T52" s="678">
        <v>250</v>
      </c>
      <c r="U52" s="678">
        <v>250</v>
      </c>
      <c r="V52" s="678">
        <v>250</v>
      </c>
      <c r="W52" s="678">
        <v>250</v>
      </c>
      <c r="X52" s="678">
        <v>250</v>
      </c>
      <c r="Y52" s="678">
        <v>250</v>
      </c>
      <c r="Z52" s="678">
        <v>249</v>
      </c>
      <c r="AA52" s="678">
        <v>240</v>
      </c>
      <c r="AB52" s="678">
        <v>240</v>
      </c>
      <c r="AC52" s="678">
        <v>240</v>
      </c>
      <c r="AD52" s="678">
        <v>240</v>
      </c>
      <c r="AE52" s="678">
        <v>209</v>
      </c>
      <c r="AF52" s="678">
        <v>209</v>
      </c>
      <c r="AG52" s="678">
        <v>90</v>
      </c>
      <c r="AH52" s="678">
        <v>0</v>
      </c>
      <c r="AI52" s="678">
        <v>0</v>
      </c>
      <c r="AJ52" s="678">
        <v>0</v>
      </c>
      <c r="AK52" s="678">
        <v>0</v>
      </c>
      <c r="AL52" s="678">
        <v>0</v>
      </c>
      <c r="AM52" s="678">
        <v>0</v>
      </c>
      <c r="AN52" s="678">
        <v>0</v>
      </c>
      <c r="AO52" s="679"/>
      <c r="AP52" s="617"/>
      <c r="AQ52" s="677"/>
      <c r="AR52" s="678"/>
      <c r="AS52" s="678"/>
      <c r="AT52" s="678"/>
      <c r="AU52" s="678"/>
      <c r="AV52" s="678">
        <v>3852228</v>
      </c>
      <c r="AW52" s="678">
        <v>3852228</v>
      </c>
      <c r="AX52" s="678">
        <v>3852228</v>
      </c>
      <c r="AY52" s="678">
        <v>3852228</v>
      </c>
      <c r="AZ52" s="678">
        <v>3852228</v>
      </c>
      <c r="BA52" s="678">
        <v>3852228</v>
      </c>
      <c r="BB52" s="678">
        <v>3852228</v>
      </c>
      <c r="BC52" s="678">
        <v>3851650</v>
      </c>
      <c r="BD52" s="678">
        <v>3851650</v>
      </c>
      <c r="BE52" s="678">
        <v>3834341</v>
      </c>
      <c r="BF52" s="678">
        <v>3787784</v>
      </c>
      <c r="BG52" s="678">
        <v>3785205</v>
      </c>
      <c r="BH52" s="678">
        <v>3785205</v>
      </c>
      <c r="BI52" s="678">
        <v>3764806</v>
      </c>
      <c r="BJ52" s="678">
        <v>3263731</v>
      </c>
      <c r="BK52" s="678">
        <v>3263731</v>
      </c>
      <c r="BL52" s="678">
        <v>1435368</v>
      </c>
      <c r="BM52" s="678">
        <v>0</v>
      </c>
      <c r="BN52" s="678">
        <v>0</v>
      </c>
      <c r="BO52" s="678">
        <v>0</v>
      </c>
      <c r="BP52" s="678">
        <v>0</v>
      </c>
      <c r="BQ52" s="678">
        <v>0</v>
      </c>
      <c r="BR52" s="678">
        <v>0</v>
      </c>
      <c r="BS52" s="678">
        <v>0</v>
      </c>
      <c r="BT52" s="679">
        <v>0</v>
      </c>
      <c r="BU52" s="16">
        <v>0</v>
      </c>
    </row>
    <row r="53" spans="2:73">
      <c r="B53" s="673" t="s">
        <v>1014</v>
      </c>
      <c r="C53" s="673">
        <v>249</v>
      </c>
      <c r="D53" s="673" t="s">
        <v>1035</v>
      </c>
      <c r="E53" s="673" t="s">
        <v>1015</v>
      </c>
      <c r="F53" s="673" t="s">
        <v>29</v>
      </c>
      <c r="G53" s="673"/>
      <c r="H53" s="673">
        <v>2016</v>
      </c>
      <c r="I53" s="628" t="s">
        <v>573</v>
      </c>
      <c r="J53" s="628" t="s">
        <v>585</v>
      </c>
      <c r="K53" s="617"/>
      <c r="L53" s="677"/>
      <c r="M53" s="678"/>
      <c r="N53" s="678"/>
      <c r="O53" s="678"/>
      <c r="P53" s="678"/>
      <c r="Q53" s="678">
        <v>208</v>
      </c>
      <c r="R53" s="678">
        <v>208</v>
      </c>
      <c r="S53" s="678">
        <v>208</v>
      </c>
      <c r="T53" s="678">
        <v>208</v>
      </c>
      <c r="U53" s="678">
        <v>208</v>
      </c>
      <c r="V53" s="678">
        <v>208</v>
      </c>
      <c r="W53" s="678">
        <v>208</v>
      </c>
      <c r="X53" s="678">
        <v>208</v>
      </c>
      <c r="Y53" s="678">
        <v>208</v>
      </c>
      <c r="Z53" s="678">
        <v>208</v>
      </c>
      <c r="AA53" s="678">
        <v>208</v>
      </c>
      <c r="AB53" s="678">
        <v>208</v>
      </c>
      <c r="AC53" s="678">
        <v>208</v>
      </c>
      <c r="AD53" s="678">
        <v>208</v>
      </c>
      <c r="AE53" s="678">
        <v>208</v>
      </c>
      <c r="AF53" s="678">
        <v>208</v>
      </c>
      <c r="AG53" s="678">
        <v>208</v>
      </c>
      <c r="AH53" s="678">
        <v>208</v>
      </c>
      <c r="AI53" s="678">
        <v>198</v>
      </c>
      <c r="AJ53" s="678">
        <v>0</v>
      </c>
      <c r="AK53" s="678">
        <v>0</v>
      </c>
      <c r="AL53" s="678">
        <v>0</v>
      </c>
      <c r="AM53" s="678">
        <v>0</v>
      </c>
      <c r="AN53" s="678">
        <v>0</v>
      </c>
      <c r="AO53" s="679"/>
      <c r="AP53" s="617"/>
      <c r="AQ53" s="677"/>
      <c r="AR53" s="678"/>
      <c r="AS53" s="678"/>
      <c r="AT53" s="678"/>
      <c r="AU53" s="678"/>
      <c r="AV53" s="678">
        <v>726568</v>
      </c>
      <c r="AW53" s="678">
        <v>726568</v>
      </c>
      <c r="AX53" s="678">
        <v>726568</v>
      </c>
      <c r="AY53" s="678">
        <v>726568</v>
      </c>
      <c r="AZ53" s="678">
        <v>726568</v>
      </c>
      <c r="BA53" s="678">
        <v>726568</v>
      </c>
      <c r="BB53" s="678">
        <v>726568</v>
      </c>
      <c r="BC53" s="678">
        <v>726568</v>
      </c>
      <c r="BD53" s="678">
        <v>726568</v>
      </c>
      <c r="BE53" s="678">
        <v>726568</v>
      </c>
      <c r="BF53" s="678">
        <v>726568</v>
      </c>
      <c r="BG53" s="678">
        <v>726568</v>
      </c>
      <c r="BH53" s="678">
        <v>726568</v>
      </c>
      <c r="BI53" s="678">
        <v>726568</v>
      </c>
      <c r="BJ53" s="678">
        <v>726568</v>
      </c>
      <c r="BK53" s="678">
        <v>726568</v>
      </c>
      <c r="BL53" s="678">
        <v>726568</v>
      </c>
      <c r="BM53" s="678">
        <v>726568</v>
      </c>
      <c r="BN53" s="678">
        <v>717600</v>
      </c>
      <c r="BO53" s="678">
        <v>0</v>
      </c>
      <c r="BP53" s="678">
        <v>0</v>
      </c>
      <c r="BQ53" s="678">
        <v>0</v>
      </c>
      <c r="BR53" s="678">
        <v>0</v>
      </c>
      <c r="BS53" s="678">
        <v>0</v>
      </c>
      <c r="BT53" s="679">
        <v>0</v>
      </c>
      <c r="BU53" s="16">
        <v>0</v>
      </c>
    </row>
    <row r="54" spans="2:73">
      <c r="B54" s="673" t="s">
        <v>1014</v>
      </c>
      <c r="C54" s="673">
        <v>251</v>
      </c>
      <c r="D54" s="673" t="s">
        <v>116</v>
      </c>
      <c r="E54" s="673" t="s">
        <v>1015</v>
      </c>
      <c r="F54" s="673" t="s">
        <v>29</v>
      </c>
      <c r="G54" s="673"/>
      <c r="H54" s="673">
        <v>2016</v>
      </c>
      <c r="I54" s="628" t="s">
        <v>573</v>
      </c>
      <c r="J54" s="628" t="s">
        <v>585</v>
      </c>
      <c r="K54" s="617"/>
      <c r="L54" s="677"/>
      <c r="M54" s="678"/>
      <c r="N54" s="678"/>
      <c r="O54" s="678"/>
      <c r="P54" s="678"/>
      <c r="Q54" s="678">
        <v>6</v>
      </c>
      <c r="R54" s="678">
        <v>6</v>
      </c>
      <c r="S54" s="678">
        <v>6</v>
      </c>
      <c r="T54" s="678">
        <v>6</v>
      </c>
      <c r="U54" s="678">
        <v>6</v>
      </c>
      <c r="V54" s="678">
        <v>6</v>
      </c>
      <c r="W54" s="678">
        <v>6</v>
      </c>
      <c r="X54" s="678">
        <v>6</v>
      </c>
      <c r="Y54" s="678">
        <v>6</v>
      </c>
      <c r="Z54" s="678">
        <v>5</v>
      </c>
      <c r="AA54" s="678">
        <v>2</v>
      </c>
      <c r="AB54" s="678">
        <v>2</v>
      </c>
      <c r="AC54" s="678">
        <v>2</v>
      </c>
      <c r="AD54" s="678">
        <v>2</v>
      </c>
      <c r="AE54" s="678">
        <v>2</v>
      </c>
      <c r="AF54" s="678">
        <v>2</v>
      </c>
      <c r="AG54" s="678">
        <v>2</v>
      </c>
      <c r="AH54" s="678">
        <v>2</v>
      </c>
      <c r="AI54" s="678">
        <v>2</v>
      </c>
      <c r="AJ54" s="678">
        <v>2</v>
      </c>
      <c r="AK54" s="678">
        <v>0</v>
      </c>
      <c r="AL54" s="678">
        <v>0</v>
      </c>
      <c r="AM54" s="678">
        <v>0</v>
      </c>
      <c r="AN54" s="678">
        <v>0</v>
      </c>
      <c r="AO54" s="679"/>
      <c r="AP54" s="617"/>
      <c r="AQ54" s="677"/>
      <c r="AR54" s="678"/>
      <c r="AS54" s="678"/>
      <c r="AT54" s="678"/>
      <c r="AU54" s="678"/>
      <c r="AV54" s="678">
        <v>50079</v>
      </c>
      <c r="AW54" s="678">
        <v>49816</v>
      </c>
      <c r="AX54" s="678">
        <v>49553</v>
      </c>
      <c r="AY54" s="678">
        <v>49553</v>
      </c>
      <c r="AZ54" s="678">
        <v>49553</v>
      </c>
      <c r="BA54" s="678">
        <v>49553</v>
      </c>
      <c r="BB54" s="678">
        <v>49438</v>
      </c>
      <c r="BC54" s="678">
        <v>49438</v>
      </c>
      <c r="BD54" s="678">
        <v>46624</v>
      </c>
      <c r="BE54" s="678">
        <v>39315</v>
      </c>
      <c r="BF54" s="678">
        <v>30767</v>
      </c>
      <c r="BG54" s="678">
        <v>30767</v>
      </c>
      <c r="BH54" s="678">
        <v>29969</v>
      </c>
      <c r="BI54" s="678">
        <v>29969</v>
      </c>
      <c r="BJ54" s="678">
        <v>29969</v>
      </c>
      <c r="BK54" s="678">
        <v>29759</v>
      </c>
      <c r="BL54" s="678">
        <v>29759</v>
      </c>
      <c r="BM54" s="678">
        <v>29759</v>
      </c>
      <c r="BN54" s="678">
        <v>29759</v>
      </c>
      <c r="BO54" s="678">
        <v>29759</v>
      </c>
      <c r="BP54" s="678">
        <v>115</v>
      </c>
      <c r="BQ54" s="678">
        <v>115</v>
      </c>
      <c r="BR54" s="678">
        <v>115</v>
      </c>
      <c r="BS54" s="678">
        <v>115</v>
      </c>
      <c r="BT54" s="679">
        <v>115</v>
      </c>
      <c r="BU54" s="16">
        <v>115</v>
      </c>
    </row>
    <row r="55" spans="2:73">
      <c r="B55" s="673" t="s">
        <v>1019</v>
      </c>
      <c r="C55" s="673">
        <v>253</v>
      </c>
      <c r="D55" s="673" t="s">
        <v>118</v>
      </c>
      <c r="E55" s="673" t="s">
        <v>1015</v>
      </c>
      <c r="F55" s="673" t="s">
        <v>1017</v>
      </c>
      <c r="G55" s="673"/>
      <c r="H55" s="673">
        <v>2016</v>
      </c>
      <c r="I55" s="628" t="s">
        <v>573</v>
      </c>
      <c r="J55" s="628" t="s">
        <v>585</v>
      </c>
      <c r="K55" s="617"/>
      <c r="L55" s="677"/>
      <c r="M55" s="678"/>
      <c r="N55" s="678"/>
      <c r="O55" s="678"/>
      <c r="P55" s="678"/>
      <c r="Q55" s="678">
        <v>142</v>
      </c>
      <c r="R55" s="678">
        <v>136</v>
      </c>
      <c r="S55" s="678">
        <v>136</v>
      </c>
      <c r="T55" s="678">
        <v>136</v>
      </c>
      <c r="U55" s="678">
        <v>136</v>
      </c>
      <c r="V55" s="678">
        <v>134</v>
      </c>
      <c r="W55" s="678">
        <v>134</v>
      </c>
      <c r="X55" s="678">
        <v>134</v>
      </c>
      <c r="Y55" s="678">
        <v>134</v>
      </c>
      <c r="Z55" s="678">
        <v>134</v>
      </c>
      <c r="AA55" s="678">
        <v>126</v>
      </c>
      <c r="AB55" s="678">
        <v>86</v>
      </c>
      <c r="AC55" s="678">
        <v>5</v>
      </c>
      <c r="AD55" s="678">
        <v>5</v>
      </c>
      <c r="AE55" s="678">
        <v>4</v>
      </c>
      <c r="AF55" s="678">
        <v>0</v>
      </c>
      <c r="AG55" s="678">
        <v>0</v>
      </c>
      <c r="AH55" s="678">
        <v>0</v>
      </c>
      <c r="AI55" s="678">
        <v>0</v>
      </c>
      <c r="AJ55" s="678">
        <v>0</v>
      </c>
      <c r="AK55" s="678">
        <v>0</v>
      </c>
      <c r="AL55" s="678">
        <v>0</v>
      </c>
      <c r="AM55" s="678">
        <v>0</v>
      </c>
      <c r="AN55" s="678">
        <v>0</v>
      </c>
      <c r="AO55" s="679"/>
      <c r="AP55" s="617"/>
      <c r="AQ55" s="677"/>
      <c r="AR55" s="678"/>
      <c r="AS55" s="678"/>
      <c r="AT55" s="678"/>
      <c r="AU55" s="678"/>
      <c r="AV55" s="678">
        <v>2349977</v>
      </c>
      <c r="AW55" s="678">
        <v>2311134</v>
      </c>
      <c r="AX55" s="678">
        <v>2311134</v>
      </c>
      <c r="AY55" s="678">
        <v>2311134</v>
      </c>
      <c r="AZ55" s="678">
        <v>2311134</v>
      </c>
      <c r="BA55" s="678">
        <v>2276056</v>
      </c>
      <c r="BB55" s="678">
        <v>2276056</v>
      </c>
      <c r="BC55" s="678">
        <v>2276056</v>
      </c>
      <c r="BD55" s="678">
        <v>2270729</v>
      </c>
      <c r="BE55" s="678">
        <v>2270729</v>
      </c>
      <c r="BF55" s="678">
        <v>2213986</v>
      </c>
      <c r="BG55" s="678">
        <v>1997034</v>
      </c>
      <c r="BH55" s="678">
        <v>26096</v>
      </c>
      <c r="BI55" s="678">
        <v>26096</v>
      </c>
      <c r="BJ55" s="678">
        <v>5156</v>
      </c>
      <c r="BK55" s="678">
        <v>0</v>
      </c>
      <c r="BL55" s="678">
        <v>0</v>
      </c>
      <c r="BM55" s="678">
        <v>0</v>
      </c>
      <c r="BN55" s="678">
        <v>0</v>
      </c>
      <c r="BO55" s="678">
        <v>0</v>
      </c>
      <c r="BP55" s="678">
        <v>0</v>
      </c>
      <c r="BQ55" s="678">
        <v>0</v>
      </c>
      <c r="BR55" s="678">
        <v>0</v>
      </c>
      <c r="BS55" s="678">
        <v>0</v>
      </c>
      <c r="BT55" s="679">
        <v>0</v>
      </c>
      <c r="BU55" s="16">
        <v>0</v>
      </c>
    </row>
    <row r="56" spans="2:73">
      <c r="B56" s="673" t="s">
        <v>1019</v>
      </c>
      <c r="C56" s="673">
        <v>254</v>
      </c>
      <c r="D56" s="673" t="s">
        <v>119</v>
      </c>
      <c r="E56" s="673" t="s">
        <v>1015</v>
      </c>
      <c r="F56" s="673" t="s">
        <v>1017</v>
      </c>
      <c r="G56" s="673"/>
      <c r="H56" s="673">
        <v>2016</v>
      </c>
      <c r="I56" s="628" t="s">
        <v>573</v>
      </c>
      <c r="J56" s="628" t="s">
        <v>585</v>
      </c>
      <c r="K56" s="617"/>
      <c r="L56" s="677"/>
      <c r="M56" s="678"/>
      <c r="N56" s="678"/>
      <c r="O56" s="678"/>
      <c r="P56" s="678"/>
      <c r="Q56" s="678">
        <v>38</v>
      </c>
      <c r="R56" s="678">
        <v>38</v>
      </c>
      <c r="S56" s="678">
        <v>38</v>
      </c>
      <c r="T56" s="678">
        <v>36</v>
      </c>
      <c r="U56" s="678">
        <v>35</v>
      </c>
      <c r="V56" s="678">
        <v>32</v>
      </c>
      <c r="W56" s="678">
        <v>29</v>
      </c>
      <c r="X56" s="678">
        <v>23</v>
      </c>
      <c r="Y56" s="678">
        <v>21</v>
      </c>
      <c r="Z56" s="678">
        <v>19</v>
      </c>
      <c r="AA56" s="678">
        <v>10</v>
      </c>
      <c r="AB56" s="678">
        <v>6</v>
      </c>
      <c r="AC56" s="678">
        <v>2</v>
      </c>
      <c r="AD56" s="678">
        <v>1</v>
      </c>
      <c r="AE56" s="678">
        <v>1</v>
      </c>
      <c r="AF56" s="678">
        <v>0</v>
      </c>
      <c r="AG56" s="678">
        <v>0</v>
      </c>
      <c r="AH56" s="678">
        <v>0</v>
      </c>
      <c r="AI56" s="678">
        <v>0</v>
      </c>
      <c r="AJ56" s="678">
        <v>0</v>
      </c>
      <c r="AK56" s="678">
        <v>0</v>
      </c>
      <c r="AL56" s="678">
        <v>0</v>
      </c>
      <c r="AM56" s="678">
        <v>0</v>
      </c>
      <c r="AN56" s="678">
        <v>0</v>
      </c>
      <c r="AO56" s="679"/>
      <c r="AP56" s="617"/>
      <c r="AQ56" s="677"/>
      <c r="AR56" s="678"/>
      <c r="AS56" s="678"/>
      <c r="AT56" s="678"/>
      <c r="AU56" s="678"/>
      <c r="AV56" s="678">
        <v>242460</v>
      </c>
      <c r="AW56" s="678">
        <v>242460</v>
      </c>
      <c r="AX56" s="678">
        <v>241080</v>
      </c>
      <c r="AY56" s="678">
        <v>214357</v>
      </c>
      <c r="AZ56" s="678">
        <v>201141</v>
      </c>
      <c r="BA56" s="678">
        <v>181104</v>
      </c>
      <c r="BB56" s="678">
        <v>160350</v>
      </c>
      <c r="BC56" s="678">
        <v>130753</v>
      </c>
      <c r="BD56" s="678">
        <v>115586</v>
      </c>
      <c r="BE56" s="678">
        <v>108337</v>
      </c>
      <c r="BF56" s="678">
        <v>75085</v>
      </c>
      <c r="BG56" s="678">
        <v>64471</v>
      </c>
      <c r="BH56" s="678">
        <v>49680</v>
      </c>
      <c r="BI56" s="678">
        <v>47925</v>
      </c>
      <c r="BJ56" s="678">
        <v>47925</v>
      </c>
      <c r="BK56" s="678">
        <v>42906</v>
      </c>
      <c r="BL56" s="678">
        <v>42894</v>
      </c>
      <c r="BM56" s="678">
        <v>38486</v>
      </c>
      <c r="BN56" s="678">
        <v>23410</v>
      </c>
      <c r="BO56" s="678">
        <v>22378</v>
      </c>
      <c r="BP56" s="678">
        <v>19137</v>
      </c>
      <c r="BQ56" s="678">
        <v>19137</v>
      </c>
      <c r="BR56" s="678">
        <v>9862</v>
      </c>
      <c r="BS56" s="678">
        <v>5667</v>
      </c>
      <c r="BT56" s="679">
        <v>5667</v>
      </c>
      <c r="BU56" s="16">
        <v>0</v>
      </c>
    </row>
    <row r="57" spans="2:73">
      <c r="B57" s="673" t="s">
        <v>1020</v>
      </c>
      <c r="C57" s="673">
        <v>307</v>
      </c>
      <c r="D57" s="673" t="s">
        <v>1021</v>
      </c>
      <c r="E57" s="673" t="s">
        <v>1015</v>
      </c>
      <c r="F57" s="673" t="s">
        <v>29</v>
      </c>
      <c r="G57" s="673"/>
      <c r="H57" s="673">
        <v>2016</v>
      </c>
      <c r="I57" s="628" t="s">
        <v>573</v>
      </c>
      <c r="J57" s="628" t="s">
        <v>585</v>
      </c>
      <c r="K57" s="617"/>
      <c r="L57" s="677"/>
      <c r="M57" s="678"/>
      <c r="N57" s="678"/>
      <c r="O57" s="678"/>
      <c r="P57" s="678"/>
      <c r="Q57" s="678">
        <v>0</v>
      </c>
      <c r="R57" s="678">
        <v>0</v>
      </c>
      <c r="S57" s="678">
        <v>0</v>
      </c>
      <c r="T57" s="678">
        <v>0</v>
      </c>
      <c r="U57" s="678">
        <v>0</v>
      </c>
      <c r="V57" s="678">
        <v>0</v>
      </c>
      <c r="W57" s="678">
        <v>0</v>
      </c>
      <c r="X57" s="678">
        <v>0</v>
      </c>
      <c r="Y57" s="678">
        <v>0</v>
      </c>
      <c r="Z57" s="678">
        <v>0</v>
      </c>
      <c r="AA57" s="678">
        <v>0</v>
      </c>
      <c r="AB57" s="678">
        <v>0</v>
      </c>
      <c r="AC57" s="678">
        <v>0</v>
      </c>
      <c r="AD57" s="678">
        <v>0</v>
      </c>
      <c r="AE57" s="678">
        <v>0</v>
      </c>
      <c r="AF57" s="678">
        <v>0</v>
      </c>
      <c r="AG57" s="678">
        <v>0</v>
      </c>
      <c r="AH57" s="678">
        <v>0</v>
      </c>
      <c r="AI57" s="678">
        <v>0</v>
      </c>
      <c r="AJ57" s="678">
        <v>0</v>
      </c>
      <c r="AK57" s="678">
        <v>0</v>
      </c>
      <c r="AL57" s="678">
        <v>0</v>
      </c>
      <c r="AM57" s="678">
        <v>0</v>
      </c>
      <c r="AN57" s="678">
        <v>0</v>
      </c>
      <c r="AO57" s="679"/>
      <c r="AP57" s="617"/>
      <c r="AQ57" s="677"/>
      <c r="AR57" s="678"/>
      <c r="AS57" s="678"/>
      <c r="AT57" s="678"/>
      <c r="AU57" s="678"/>
      <c r="AV57" s="678">
        <v>623</v>
      </c>
      <c r="AW57" s="678">
        <v>623</v>
      </c>
      <c r="AX57" s="678">
        <v>623</v>
      </c>
      <c r="AY57" s="678">
        <v>623</v>
      </c>
      <c r="AZ57" s="678">
        <v>623</v>
      </c>
      <c r="BA57" s="678">
        <v>623</v>
      </c>
      <c r="BB57" s="678">
        <v>623</v>
      </c>
      <c r="BC57" s="678">
        <v>623</v>
      </c>
      <c r="BD57" s="678">
        <v>623</v>
      </c>
      <c r="BE57" s="678">
        <v>623</v>
      </c>
      <c r="BF57" s="678">
        <v>623</v>
      </c>
      <c r="BG57" s="678">
        <v>623</v>
      </c>
      <c r="BH57" s="678">
        <v>623</v>
      </c>
      <c r="BI57" s="678">
        <v>623</v>
      </c>
      <c r="BJ57" s="678">
        <v>360</v>
      </c>
      <c r="BK57" s="678">
        <v>360</v>
      </c>
      <c r="BL57" s="678">
        <v>360</v>
      </c>
      <c r="BM57" s="678">
        <v>360</v>
      </c>
      <c r="BN57" s="678">
        <v>0</v>
      </c>
      <c r="BO57" s="678">
        <v>0</v>
      </c>
      <c r="BP57" s="678">
        <v>0</v>
      </c>
      <c r="BQ57" s="678">
        <v>0</v>
      </c>
      <c r="BR57" s="678">
        <v>0</v>
      </c>
      <c r="BS57" s="678">
        <v>0</v>
      </c>
      <c r="BT57" s="679">
        <v>0</v>
      </c>
      <c r="BU57" s="16">
        <v>0</v>
      </c>
    </row>
    <row r="58" spans="2:73">
      <c r="B58" s="673" t="s">
        <v>1053</v>
      </c>
      <c r="C58" s="673"/>
      <c r="D58" s="673"/>
      <c r="E58" s="673" t="s">
        <v>1015</v>
      </c>
      <c r="F58" s="673" t="s">
        <v>1054</v>
      </c>
      <c r="G58" s="673"/>
      <c r="H58" s="673">
        <v>2016</v>
      </c>
      <c r="I58" s="628"/>
      <c r="J58" s="628"/>
      <c r="K58" s="617"/>
      <c r="L58" s="677"/>
      <c r="M58" s="678"/>
      <c r="N58" s="678"/>
      <c r="O58" s="678"/>
      <c r="P58" s="678"/>
      <c r="Q58" s="678">
        <v>26.75</v>
      </c>
      <c r="R58" s="678">
        <v>26.75</v>
      </c>
      <c r="S58" s="678">
        <v>26.75</v>
      </c>
      <c r="T58" s="678">
        <v>26.75</v>
      </c>
      <c r="U58" s="678">
        <v>26.75</v>
      </c>
      <c r="V58" s="678">
        <v>26.75</v>
      </c>
      <c r="W58" s="678">
        <v>26.75</v>
      </c>
      <c r="X58" s="678">
        <v>26.75</v>
      </c>
      <c r="Y58" s="678">
        <v>26.75</v>
      </c>
      <c r="Z58" s="678">
        <v>26.75</v>
      </c>
      <c r="AA58" s="678">
        <v>26.75</v>
      </c>
      <c r="AB58" s="678">
        <v>26.75</v>
      </c>
      <c r="AC58" s="678">
        <v>26.75</v>
      </c>
      <c r="AD58" s="678"/>
      <c r="AE58" s="678"/>
      <c r="AF58" s="678"/>
      <c r="AG58" s="678"/>
      <c r="AH58" s="678"/>
      <c r="AI58" s="678"/>
      <c r="AJ58" s="678"/>
      <c r="AK58" s="678"/>
      <c r="AL58" s="678"/>
      <c r="AM58" s="678"/>
      <c r="AN58" s="678"/>
      <c r="AO58" s="679"/>
      <c r="AP58" s="617"/>
      <c r="AQ58" s="677"/>
      <c r="AR58" s="678"/>
      <c r="AS58" s="678"/>
      <c r="AT58" s="678"/>
      <c r="AU58" s="678"/>
      <c r="AV58" s="678"/>
      <c r="AW58" s="678"/>
      <c r="AX58" s="678"/>
      <c r="AY58" s="678"/>
      <c r="AZ58" s="678"/>
      <c r="BA58" s="678"/>
      <c r="BB58" s="678"/>
      <c r="BC58" s="678"/>
      <c r="BD58" s="678"/>
      <c r="BE58" s="678"/>
      <c r="BF58" s="678"/>
      <c r="BG58" s="678"/>
      <c r="BH58" s="678"/>
      <c r="BI58" s="678"/>
      <c r="BJ58" s="678"/>
      <c r="BK58" s="678"/>
      <c r="BL58" s="678"/>
      <c r="BM58" s="678"/>
      <c r="BN58" s="678"/>
      <c r="BO58" s="678"/>
      <c r="BP58" s="678"/>
      <c r="BQ58" s="678"/>
      <c r="BR58" s="678"/>
      <c r="BS58" s="678"/>
      <c r="BT58" s="679"/>
    </row>
    <row r="59" spans="2:73">
      <c r="B59" s="673" t="s">
        <v>1014</v>
      </c>
      <c r="C59" s="673">
        <v>329</v>
      </c>
      <c r="D59" s="673" t="s">
        <v>113</v>
      </c>
      <c r="E59" s="673" t="s">
        <v>1015</v>
      </c>
      <c r="F59" s="673" t="s">
        <v>29</v>
      </c>
      <c r="G59" s="673"/>
      <c r="H59" s="673">
        <v>2016</v>
      </c>
      <c r="I59" s="628" t="s">
        <v>573</v>
      </c>
      <c r="J59" s="628" t="s">
        <v>578</v>
      </c>
      <c r="K59" s="617"/>
      <c r="L59" s="677"/>
      <c r="M59" s="678"/>
      <c r="N59" s="678"/>
      <c r="O59" s="678"/>
      <c r="P59" s="678"/>
      <c r="Q59" s="678">
        <v>27</v>
      </c>
      <c r="R59" s="678">
        <v>27</v>
      </c>
      <c r="S59" s="678">
        <v>27</v>
      </c>
      <c r="T59" s="678">
        <v>27</v>
      </c>
      <c r="U59" s="678">
        <v>27</v>
      </c>
      <c r="V59" s="678">
        <v>27</v>
      </c>
      <c r="W59" s="678">
        <v>27</v>
      </c>
      <c r="X59" s="678">
        <v>27</v>
      </c>
      <c r="Y59" s="678">
        <v>27</v>
      </c>
      <c r="Z59" s="678">
        <v>27</v>
      </c>
      <c r="AA59" s="678">
        <v>27</v>
      </c>
      <c r="AB59" s="678">
        <v>27</v>
      </c>
      <c r="AC59" s="678">
        <v>27</v>
      </c>
      <c r="AD59" s="678">
        <v>27</v>
      </c>
      <c r="AE59" s="678">
        <v>24</v>
      </c>
      <c r="AF59" s="678">
        <v>24</v>
      </c>
      <c r="AG59" s="678">
        <v>10</v>
      </c>
      <c r="AH59" s="678">
        <v>0</v>
      </c>
      <c r="AI59" s="678">
        <v>0</v>
      </c>
      <c r="AJ59" s="678">
        <v>0</v>
      </c>
      <c r="AK59" s="678">
        <v>0</v>
      </c>
      <c r="AL59" s="678">
        <v>0</v>
      </c>
      <c r="AM59" s="678"/>
      <c r="AN59" s="678"/>
      <c r="AO59" s="679"/>
      <c r="AP59" s="617"/>
      <c r="AQ59" s="677"/>
      <c r="AR59" s="678"/>
      <c r="AS59" s="678"/>
      <c r="AT59" s="678"/>
      <c r="AU59" s="678"/>
      <c r="AV59" s="678">
        <v>429966</v>
      </c>
      <c r="AW59" s="678">
        <v>429966</v>
      </c>
      <c r="AX59" s="678">
        <v>429966</v>
      </c>
      <c r="AY59" s="678">
        <v>429966</v>
      </c>
      <c r="AZ59" s="678">
        <v>429966</v>
      </c>
      <c r="BA59" s="678">
        <v>429966</v>
      </c>
      <c r="BB59" s="678">
        <v>429966</v>
      </c>
      <c r="BC59" s="678">
        <v>429928</v>
      </c>
      <c r="BD59" s="678">
        <v>429928</v>
      </c>
      <c r="BE59" s="678">
        <v>430566</v>
      </c>
      <c r="BF59" s="678">
        <v>430839</v>
      </c>
      <c r="BG59" s="678">
        <v>431244</v>
      </c>
      <c r="BH59" s="678">
        <v>431244</v>
      </c>
      <c r="BI59" s="678">
        <v>430098</v>
      </c>
      <c r="BJ59" s="678">
        <v>372350</v>
      </c>
      <c r="BK59" s="678">
        <v>372350</v>
      </c>
      <c r="BL59" s="678">
        <v>153450</v>
      </c>
      <c r="BM59" s="678">
        <v>0</v>
      </c>
      <c r="BN59" s="678">
        <v>0</v>
      </c>
      <c r="BO59" s="678">
        <v>0</v>
      </c>
      <c r="BP59" s="678">
        <v>0</v>
      </c>
      <c r="BQ59" s="678">
        <v>0</v>
      </c>
      <c r="BR59" s="678">
        <v>0</v>
      </c>
      <c r="BS59" s="678">
        <v>0</v>
      </c>
      <c r="BT59" s="679">
        <v>0</v>
      </c>
    </row>
    <row r="60" spans="2:73" ht="15.6">
      <c r="B60" s="673" t="s">
        <v>1014</v>
      </c>
      <c r="C60" s="673">
        <v>331</v>
      </c>
      <c r="D60" s="673" t="s">
        <v>1035</v>
      </c>
      <c r="E60" s="673" t="s">
        <v>1015</v>
      </c>
      <c r="F60" s="673" t="s">
        <v>29</v>
      </c>
      <c r="G60" s="673"/>
      <c r="H60" s="673">
        <v>2016</v>
      </c>
      <c r="I60" s="628" t="s">
        <v>573</v>
      </c>
      <c r="J60" s="628" t="s">
        <v>578</v>
      </c>
      <c r="K60" s="617"/>
      <c r="L60" s="677"/>
      <c r="M60" s="678"/>
      <c r="N60" s="678"/>
      <c r="O60" s="678"/>
      <c r="P60" s="678"/>
      <c r="Q60" s="678">
        <v>3</v>
      </c>
      <c r="R60" s="678">
        <v>3</v>
      </c>
      <c r="S60" s="678">
        <v>3</v>
      </c>
      <c r="T60" s="678">
        <v>3</v>
      </c>
      <c r="U60" s="678">
        <v>3</v>
      </c>
      <c r="V60" s="678">
        <v>3</v>
      </c>
      <c r="W60" s="678">
        <v>3</v>
      </c>
      <c r="X60" s="678">
        <v>3</v>
      </c>
      <c r="Y60" s="678">
        <v>3</v>
      </c>
      <c r="Z60" s="678">
        <v>3</v>
      </c>
      <c r="AA60" s="678">
        <v>3</v>
      </c>
      <c r="AB60" s="678">
        <v>3</v>
      </c>
      <c r="AC60" s="678">
        <v>3</v>
      </c>
      <c r="AD60" s="678">
        <v>3</v>
      </c>
      <c r="AE60" s="678">
        <v>3</v>
      </c>
      <c r="AF60" s="678">
        <v>3</v>
      </c>
      <c r="AG60" s="678">
        <v>3</v>
      </c>
      <c r="AH60" s="678">
        <v>3</v>
      </c>
      <c r="AI60" s="678">
        <v>3</v>
      </c>
      <c r="AJ60" s="678">
        <v>0</v>
      </c>
      <c r="AK60" s="678">
        <v>0</v>
      </c>
      <c r="AL60" s="678">
        <v>0</v>
      </c>
      <c r="AM60" s="678"/>
      <c r="AN60" s="678"/>
      <c r="AO60" s="679"/>
      <c r="AP60" s="617"/>
      <c r="AQ60" s="677"/>
      <c r="AR60" s="678"/>
      <c r="AS60" s="678"/>
      <c r="AT60" s="678"/>
      <c r="AU60" s="678"/>
      <c r="AV60" s="678">
        <v>9631</v>
      </c>
      <c r="AW60" s="678">
        <v>9631</v>
      </c>
      <c r="AX60" s="678">
        <v>9631</v>
      </c>
      <c r="AY60" s="678">
        <v>9631</v>
      </c>
      <c r="AZ60" s="678">
        <v>9631</v>
      </c>
      <c r="BA60" s="678">
        <v>9631</v>
      </c>
      <c r="BB60" s="678">
        <v>9631</v>
      </c>
      <c r="BC60" s="678">
        <v>9631</v>
      </c>
      <c r="BD60" s="678">
        <v>9631</v>
      </c>
      <c r="BE60" s="678">
        <v>9631</v>
      </c>
      <c r="BF60" s="678">
        <v>9631</v>
      </c>
      <c r="BG60" s="678">
        <v>9631</v>
      </c>
      <c r="BH60" s="678">
        <v>9631</v>
      </c>
      <c r="BI60" s="678">
        <v>9631</v>
      </c>
      <c r="BJ60" s="678">
        <v>9631</v>
      </c>
      <c r="BK60" s="678">
        <v>9631</v>
      </c>
      <c r="BL60" s="678">
        <v>9631</v>
      </c>
      <c r="BM60" s="678">
        <v>9631</v>
      </c>
      <c r="BN60" s="678">
        <v>9568</v>
      </c>
      <c r="BO60" s="678">
        <v>0</v>
      </c>
      <c r="BP60" s="678">
        <v>0</v>
      </c>
      <c r="BQ60" s="678">
        <v>0</v>
      </c>
      <c r="BR60" s="678">
        <v>0</v>
      </c>
      <c r="BS60" s="678">
        <v>0</v>
      </c>
      <c r="BT60" s="679">
        <v>0</v>
      </c>
      <c r="BU60" s="160"/>
    </row>
    <row r="61" spans="2:73">
      <c r="B61" s="673" t="s">
        <v>1019</v>
      </c>
      <c r="C61" s="673">
        <v>335</v>
      </c>
      <c r="D61" s="673" t="s">
        <v>118</v>
      </c>
      <c r="E61" s="673" t="s">
        <v>1015</v>
      </c>
      <c r="F61" s="673" t="s">
        <v>1017</v>
      </c>
      <c r="G61" s="673"/>
      <c r="H61" s="673">
        <v>2016</v>
      </c>
      <c r="I61" s="628" t="s">
        <v>573</v>
      </c>
      <c r="J61" s="628" t="s">
        <v>578</v>
      </c>
      <c r="K61" s="617"/>
      <c r="L61" s="677"/>
      <c r="M61" s="678"/>
      <c r="N61" s="678"/>
      <c r="O61" s="678"/>
      <c r="P61" s="678"/>
      <c r="Q61" s="678">
        <v>64</v>
      </c>
      <c r="R61" s="678">
        <v>69</v>
      </c>
      <c r="S61" s="678">
        <v>71</v>
      </c>
      <c r="T61" s="678">
        <v>71</v>
      </c>
      <c r="U61" s="678">
        <v>71</v>
      </c>
      <c r="V61" s="678">
        <v>71</v>
      </c>
      <c r="W61" s="678">
        <v>71</v>
      </c>
      <c r="X61" s="678">
        <v>71</v>
      </c>
      <c r="Y61" s="678">
        <v>71</v>
      </c>
      <c r="Z61" s="678">
        <v>71</v>
      </c>
      <c r="AA61" s="678">
        <v>65</v>
      </c>
      <c r="AB61" s="678">
        <v>44</v>
      </c>
      <c r="AC61" s="678">
        <v>5</v>
      </c>
      <c r="AD61" s="678">
        <v>5</v>
      </c>
      <c r="AE61" s="678">
        <v>0</v>
      </c>
      <c r="AF61" s="678">
        <v>0</v>
      </c>
      <c r="AG61" s="678">
        <v>0</v>
      </c>
      <c r="AH61" s="678">
        <v>0</v>
      </c>
      <c r="AI61" s="678">
        <v>0</v>
      </c>
      <c r="AJ61" s="678">
        <v>0</v>
      </c>
      <c r="AK61" s="678">
        <v>0</v>
      </c>
      <c r="AL61" s="678">
        <v>0</v>
      </c>
      <c r="AM61" s="678"/>
      <c r="AN61" s="678"/>
      <c r="AO61" s="679"/>
      <c r="AP61" s="617"/>
      <c r="AQ61" s="677"/>
      <c r="AR61" s="678"/>
      <c r="AS61" s="678"/>
      <c r="AT61" s="678"/>
      <c r="AU61" s="678"/>
      <c r="AV61" s="678">
        <v>637657</v>
      </c>
      <c r="AW61" s="678">
        <v>676500</v>
      </c>
      <c r="AX61" s="678">
        <v>684694</v>
      </c>
      <c r="AY61" s="678">
        <v>684694</v>
      </c>
      <c r="AZ61" s="678">
        <v>684694</v>
      </c>
      <c r="BA61" s="678">
        <v>683718</v>
      </c>
      <c r="BB61" s="678">
        <v>683718</v>
      </c>
      <c r="BC61" s="678">
        <v>683718</v>
      </c>
      <c r="BD61" s="678">
        <v>683718</v>
      </c>
      <c r="BE61" s="678">
        <v>683718</v>
      </c>
      <c r="BF61" s="678">
        <v>648622</v>
      </c>
      <c r="BG61" s="678">
        <v>528027</v>
      </c>
      <c r="BH61" s="678">
        <v>288236</v>
      </c>
      <c r="BI61" s="678">
        <v>288236</v>
      </c>
      <c r="BJ61" s="678">
        <v>19878</v>
      </c>
      <c r="BK61" s="678">
        <v>0</v>
      </c>
      <c r="BL61" s="678">
        <v>0</v>
      </c>
      <c r="BM61" s="678">
        <v>0</v>
      </c>
      <c r="BN61" s="678">
        <v>0</v>
      </c>
      <c r="BO61" s="678">
        <v>0</v>
      </c>
      <c r="BP61" s="678">
        <v>0</v>
      </c>
      <c r="BQ61" s="678">
        <v>0</v>
      </c>
      <c r="BR61" s="678">
        <v>0</v>
      </c>
      <c r="BS61" s="678">
        <v>0</v>
      </c>
      <c r="BT61" s="679">
        <v>0</v>
      </c>
    </row>
    <row r="62" spans="2:73">
      <c r="B62" s="673" t="s">
        <v>1019</v>
      </c>
      <c r="C62" s="673">
        <v>336</v>
      </c>
      <c r="D62" s="673" t="s">
        <v>119</v>
      </c>
      <c r="E62" s="673" t="s">
        <v>1015</v>
      </c>
      <c r="F62" s="673" t="s">
        <v>1017</v>
      </c>
      <c r="G62" s="673"/>
      <c r="H62" s="673">
        <v>2016</v>
      </c>
      <c r="I62" s="628" t="s">
        <v>573</v>
      </c>
      <c r="J62" s="628" t="s">
        <v>578</v>
      </c>
      <c r="K62" s="617"/>
      <c r="L62" s="677"/>
      <c r="M62" s="678"/>
      <c r="N62" s="678"/>
      <c r="O62" s="678"/>
      <c r="P62" s="678"/>
      <c r="Q62" s="678">
        <v>10</v>
      </c>
      <c r="R62" s="678">
        <v>10</v>
      </c>
      <c r="S62" s="678">
        <v>10</v>
      </c>
      <c r="T62" s="678">
        <v>9</v>
      </c>
      <c r="U62" s="678">
        <v>9</v>
      </c>
      <c r="V62" s="678">
        <v>8</v>
      </c>
      <c r="W62" s="678">
        <v>6</v>
      </c>
      <c r="X62" s="678">
        <v>6</v>
      </c>
      <c r="Y62" s="678">
        <v>5</v>
      </c>
      <c r="Z62" s="678">
        <v>5</v>
      </c>
      <c r="AA62" s="678">
        <v>2</v>
      </c>
      <c r="AB62" s="678">
        <v>2</v>
      </c>
      <c r="AC62" s="678">
        <v>0</v>
      </c>
      <c r="AD62" s="678">
        <v>0</v>
      </c>
      <c r="AE62" s="678">
        <v>0</v>
      </c>
      <c r="AF62" s="678">
        <v>0</v>
      </c>
      <c r="AG62" s="678">
        <v>0</v>
      </c>
      <c r="AH62" s="678">
        <v>0</v>
      </c>
      <c r="AI62" s="678">
        <v>0</v>
      </c>
      <c r="AJ62" s="678">
        <v>0</v>
      </c>
      <c r="AK62" s="678">
        <v>0</v>
      </c>
      <c r="AL62" s="678">
        <v>0</v>
      </c>
      <c r="AM62" s="678"/>
      <c r="AN62" s="678"/>
      <c r="AO62" s="679"/>
      <c r="AP62" s="617"/>
      <c r="AQ62" s="677"/>
      <c r="AR62" s="678"/>
      <c r="AS62" s="678"/>
      <c r="AT62" s="678"/>
      <c r="AU62" s="678"/>
      <c r="AV62" s="678">
        <v>56723</v>
      </c>
      <c r="AW62" s="678">
        <v>56723</v>
      </c>
      <c r="AX62" s="678">
        <v>56050</v>
      </c>
      <c r="AY62" s="678">
        <v>43017</v>
      </c>
      <c r="AZ62" s="678">
        <v>40043</v>
      </c>
      <c r="BA62" s="678">
        <v>31135</v>
      </c>
      <c r="BB62" s="678">
        <v>23814</v>
      </c>
      <c r="BC62" s="678">
        <v>23355</v>
      </c>
      <c r="BD62" s="678">
        <v>18851</v>
      </c>
      <c r="BE62" s="678">
        <v>15839</v>
      </c>
      <c r="BF62" s="678">
        <v>7045</v>
      </c>
      <c r="BG62" s="678">
        <v>5660</v>
      </c>
      <c r="BH62" s="678">
        <v>49</v>
      </c>
      <c r="BI62" s="678">
        <v>47</v>
      </c>
      <c r="BJ62" s="678">
        <v>47</v>
      </c>
      <c r="BK62" s="678">
        <v>42</v>
      </c>
      <c r="BL62" s="678">
        <v>42</v>
      </c>
      <c r="BM62" s="678">
        <v>38</v>
      </c>
      <c r="BN62" s="678">
        <v>23</v>
      </c>
      <c r="BO62" s="678">
        <v>22</v>
      </c>
      <c r="BP62" s="678">
        <v>19</v>
      </c>
      <c r="BQ62" s="678">
        <v>19</v>
      </c>
      <c r="BR62" s="678">
        <v>10</v>
      </c>
      <c r="BS62" s="678">
        <v>6</v>
      </c>
      <c r="BT62" s="679">
        <v>6</v>
      </c>
    </row>
    <row r="63" spans="2:73">
      <c r="B63" s="673" t="s">
        <v>1019</v>
      </c>
      <c r="C63" s="673">
        <v>340</v>
      </c>
      <c r="D63" s="673" t="s">
        <v>122</v>
      </c>
      <c r="E63" s="673" t="s">
        <v>1015</v>
      </c>
      <c r="F63" s="673" t="s">
        <v>1017</v>
      </c>
      <c r="G63" s="673"/>
      <c r="H63" s="673">
        <v>2016</v>
      </c>
      <c r="I63" s="628" t="s">
        <v>573</v>
      </c>
      <c r="J63" s="628" t="s">
        <v>578</v>
      </c>
      <c r="K63" s="617"/>
      <c r="L63" s="677"/>
      <c r="M63" s="678"/>
      <c r="N63" s="678"/>
      <c r="O63" s="678"/>
      <c r="P63" s="678"/>
      <c r="Q63" s="678">
        <v>1506</v>
      </c>
      <c r="R63" s="678">
        <v>1506</v>
      </c>
      <c r="S63" s="678">
        <v>1506</v>
      </c>
      <c r="T63" s="678">
        <v>1506</v>
      </c>
      <c r="U63" s="678">
        <v>1506</v>
      </c>
      <c r="V63" s="678">
        <v>1506</v>
      </c>
      <c r="W63" s="678">
        <v>1506</v>
      </c>
      <c r="X63" s="678">
        <v>1506</v>
      </c>
      <c r="Y63" s="678">
        <v>1506</v>
      </c>
      <c r="Z63" s="678">
        <v>1506</v>
      </c>
      <c r="AA63" s="678">
        <v>1506</v>
      </c>
      <c r="AB63" s="678">
        <v>1506</v>
      </c>
      <c r="AC63" s="678">
        <v>1506</v>
      </c>
      <c r="AD63" s="678">
        <v>1506</v>
      </c>
      <c r="AE63" s="678">
        <v>1506</v>
      </c>
      <c r="AF63" s="678">
        <v>1506</v>
      </c>
      <c r="AG63" s="678">
        <v>1506</v>
      </c>
      <c r="AH63" s="678">
        <v>1506</v>
      </c>
      <c r="AI63" s="678">
        <v>1506</v>
      </c>
      <c r="AJ63" s="678">
        <v>1506</v>
      </c>
      <c r="AK63" s="678">
        <v>0</v>
      </c>
      <c r="AL63" s="678">
        <v>0</v>
      </c>
      <c r="AM63" s="678"/>
      <c r="AN63" s="678"/>
      <c r="AO63" s="679"/>
      <c r="AP63" s="617"/>
      <c r="AQ63" s="677"/>
      <c r="AR63" s="678"/>
      <c r="AS63" s="678"/>
      <c r="AT63" s="678"/>
      <c r="AU63" s="678"/>
      <c r="AV63" s="678">
        <v>11602652</v>
      </c>
      <c r="AW63" s="678">
        <v>11602652</v>
      </c>
      <c r="AX63" s="678">
        <v>11602652</v>
      </c>
      <c r="AY63" s="678">
        <v>11602652</v>
      </c>
      <c r="AZ63" s="678">
        <v>11602652</v>
      </c>
      <c r="BA63" s="678">
        <v>11602652</v>
      </c>
      <c r="BB63" s="678">
        <v>11602652</v>
      </c>
      <c r="BC63" s="678">
        <v>11602652</v>
      </c>
      <c r="BD63" s="678">
        <v>11602652</v>
      </c>
      <c r="BE63" s="678">
        <v>11602652</v>
      </c>
      <c r="BF63" s="678">
        <v>11602652</v>
      </c>
      <c r="BG63" s="678">
        <v>11602652</v>
      </c>
      <c r="BH63" s="678">
        <v>11602652</v>
      </c>
      <c r="BI63" s="678">
        <v>11602652</v>
      </c>
      <c r="BJ63" s="678">
        <v>11602652</v>
      </c>
      <c r="BK63" s="678">
        <v>11602652</v>
      </c>
      <c r="BL63" s="678">
        <v>11602652</v>
      </c>
      <c r="BM63" s="678">
        <v>11602652</v>
      </c>
      <c r="BN63" s="678">
        <v>11602652</v>
      </c>
      <c r="BO63" s="678">
        <v>11602652</v>
      </c>
      <c r="BP63" s="678">
        <v>0</v>
      </c>
      <c r="BQ63" s="678">
        <v>0</v>
      </c>
      <c r="BR63" s="678">
        <v>0</v>
      </c>
      <c r="BS63" s="678">
        <v>0</v>
      </c>
      <c r="BT63" s="679">
        <v>0</v>
      </c>
    </row>
    <row r="64" spans="2:73">
      <c r="B64" s="673" t="s">
        <v>1019</v>
      </c>
      <c r="C64" s="673">
        <v>341</v>
      </c>
      <c r="D64" s="673" t="s">
        <v>124</v>
      </c>
      <c r="E64" s="673" t="s">
        <v>1015</v>
      </c>
      <c r="F64" s="673" t="s">
        <v>1017</v>
      </c>
      <c r="G64" s="673"/>
      <c r="H64" s="673">
        <v>2016</v>
      </c>
      <c r="I64" s="628" t="s">
        <v>573</v>
      </c>
      <c r="J64" s="628" t="s">
        <v>578</v>
      </c>
      <c r="K64" s="617"/>
      <c r="L64" s="677"/>
      <c r="M64" s="678"/>
      <c r="N64" s="678"/>
      <c r="O64" s="678"/>
      <c r="P64" s="678"/>
      <c r="Q64" s="678">
        <v>13</v>
      </c>
      <c r="R64" s="678">
        <v>13</v>
      </c>
      <c r="S64" s="678">
        <v>13</v>
      </c>
      <c r="T64" s="678">
        <v>13</v>
      </c>
      <c r="U64" s="678">
        <v>13</v>
      </c>
      <c r="V64" s="678">
        <v>0</v>
      </c>
      <c r="W64" s="678">
        <v>0</v>
      </c>
      <c r="X64" s="678">
        <v>0</v>
      </c>
      <c r="Y64" s="678">
        <v>0</v>
      </c>
      <c r="Z64" s="678">
        <v>0</v>
      </c>
      <c r="AA64" s="678">
        <v>0</v>
      </c>
      <c r="AB64" s="678">
        <v>0</v>
      </c>
      <c r="AC64" s="678">
        <v>0</v>
      </c>
      <c r="AD64" s="678">
        <v>0</v>
      </c>
      <c r="AE64" s="678">
        <v>0</v>
      </c>
      <c r="AF64" s="678">
        <v>0</v>
      </c>
      <c r="AG64" s="678">
        <v>0</v>
      </c>
      <c r="AH64" s="678">
        <v>0</v>
      </c>
      <c r="AI64" s="678">
        <v>0</v>
      </c>
      <c r="AJ64" s="678">
        <v>0</v>
      </c>
      <c r="AK64" s="678">
        <v>0</v>
      </c>
      <c r="AL64" s="678">
        <v>0</v>
      </c>
      <c r="AM64" s="678"/>
      <c r="AN64" s="678"/>
      <c r="AO64" s="679"/>
      <c r="AP64" s="617"/>
      <c r="AQ64" s="677"/>
      <c r="AR64" s="678"/>
      <c r="AS64" s="678"/>
      <c r="AT64" s="678"/>
      <c r="AU64" s="678"/>
      <c r="AV64" s="678">
        <v>343513</v>
      </c>
      <c r="AW64" s="678">
        <v>343513</v>
      </c>
      <c r="AX64" s="678">
        <v>343513</v>
      </c>
      <c r="AY64" s="678">
        <v>343513</v>
      </c>
      <c r="AZ64" s="678">
        <v>343513</v>
      </c>
      <c r="BA64" s="678">
        <v>0</v>
      </c>
      <c r="BB64" s="678">
        <v>0</v>
      </c>
      <c r="BC64" s="678">
        <v>0</v>
      </c>
      <c r="BD64" s="678">
        <v>0</v>
      </c>
      <c r="BE64" s="678">
        <v>0</v>
      </c>
      <c r="BF64" s="678">
        <v>0</v>
      </c>
      <c r="BG64" s="678">
        <v>0</v>
      </c>
      <c r="BH64" s="678">
        <v>0</v>
      </c>
      <c r="BI64" s="678">
        <v>0</v>
      </c>
      <c r="BJ64" s="678">
        <v>0</v>
      </c>
      <c r="BK64" s="678">
        <v>0</v>
      </c>
      <c r="BL64" s="678">
        <v>0</v>
      </c>
      <c r="BM64" s="678">
        <v>0</v>
      </c>
      <c r="BN64" s="678">
        <v>0</v>
      </c>
      <c r="BO64" s="678">
        <v>0</v>
      </c>
      <c r="BP64" s="678">
        <v>0</v>
      </c>
      <c r="BQ64" s="678">
        <v>0</v>
      </c>
      <c r="BR64" s="678">
        <v>0</v>
      </c>
      <c r="BS64" s="678">
        <v>0</v>
      </c>
      <c r="BT64" s="679">
        <v>0</v>
      </c>
    </row>
    <row r="65" spans="2:74">
      <c r="B65" s="673" t="s">
        <v>1053</v>
      </c>
      <c r="C65" s="673"/>
      <c r="D65" s="673"/>
      <c r="E65" s="673" t="s">
        <v>1015</v>
      </c>
      <c r="F65" s="673" t="s">
        <v>1054</v>
      </c>
      <c r="G65" s="673"/>
      <c r="H65" s="673">
        <v>2017</v>
      </c>
      <c r="I65" s="628"/>
      <c r="J65" s="628"/>
      <c r="K65" s="617"/>
      <c r="L65" s="677"/>
      <c r="M65" s="678"/>
      <c r="N65" s="678"/>
      <c r="O65" s="678"/>
      <c r="P65" s="678"/>
      <c r="Q65" s="678"/>
      <c r="R65" s="678">
        <v>132.99</v>
      </c>
      <c r="S65" s="678">
        <v>132.99</v>
      </c>
      <c r="T65" s="678">
        <v>132.99</v>
      </c>
      <c r="U65" s="678">
        <v>132.99</v>
      </c>
      <c r="V65" s="678">
        <v>132.99</v>
      </c>
      <c r="W65" s="678">
        <v>132.99</v>
      </c>
      <c r="X65" s="678">
        <v>132.99</v>
      </c>
      <c r="Y65" s="678">
        <v>132.99</v>
      </c>
      <c r="Z65" s="678">
        <v>132.99</v>
      </c>
      <c r="AA65" s="678">
        <v>132.99</v>
      </c>
      <c r="AB65" s="678">
        <v>132.99</v>
      </c>
      <c r="AC65" s="678">
        <v>132.99</v>
      </c>
      <c r="AD65" s="678">
        <v>132.99</v>
      </c>
      <c r="AE65" s="678"/>
      <c r="AF65" s="678"/>
      <c r="AG65" s="678"/>
      <c r="AH65" s="678"/>
      <c r="AI65" s="678"/>
      <c r="AJ65" s="678"/>
      <c r="AK65" s="678"/>
      <c r="AL65" s="678"/>
      <c r="AM65" s="678"/>
      <c r="AN65" s="678"/>
      <c r="AO65" s="679"/>
      <c r="AP65" s="617"/>
      <c r="AQ65" s="677"/>
      <c r="AR65" s="678"/>
      <c r="AS65" s="678"/>
      <c r="AT65" s="678"/>
      <c r="AU65" s="678"/>
      <c r="AV65" s="678"/>
      <c r="AW65" s="678"/>
      <c r="AX65" s="678"/>
      <c r="AY65" s="678"/>
      <c r="AZ65" s="678"/>
      <c r="BA65" s="678"/>
      <c r="BB65" s="678"/>
      <c r="BC65" s="678"/>
      <c r="BD65" s="678"/>
      <c r="BE65" s="678"/>
      <c r="BF65" s="678"/>
      <c r="BG65" s="678"/>
      <c r="BH65" s="678"/>
      <c r="BI65" s="678"/>
      <c r="BJ65" s="678"/>
      <c r="BK65" s="678"/>
      <c r="BL65" s="678"/>
      <c r="BM65" s="678"/>
      <c r="BN65" s="678"/>
      <c r="BO65" s="678"/>
      <c r="BP65" s="678"/>
      <c r="BQ65" s="678"/>
      <c r="BR65" s="678"/>
      <c r="BS65" s="678"/>
      <c r="BT65" s="679"/>
    </row>
    <row r="66" spans="2:74">
      <c r="B66" s="673" t="s">
        <v>1014</v>
      </c>
      <c r="C66" s="673">
        <v>411</v>
      </c>
      <c r="D66" s="673" t="s">
        <v>113</v>
      </c>
      <c r="E66" s="673" t="s">
        <v>1015</v>
      </c>
      <c r="F66" s="673" t="s">
        <v>29</v>
      </c>
      <c r="G66" s="673"/>
      <c r="H66" s="673">
        <v>2017</v>
      </c>
      <c r="I66" s="628" t="s">
        <v>573</v>
      </c>
      <c r="J66" s="628" t="s">
        <v>585</v>
      </c>
      <c r="K66" s="617"/>
      <c r="L66" s="677"/>
      <c r="M66" s="678"/>
      <c r="N66" s="678"/>
      <c r="O66" s="678"/>
      <c r="P66" s="678"/>
      <c r="Q66" s="678"/>
      <c r="R66" s="678">
        <v>266</v>
      </c>
      <c r="S66" s="678">
        <v>216</v>
      </c>
      <c r="T66" s="678">
        <v>216</v>
      </c>
      <c r="U66" s="678">
        <v>216</v>
      </c>
      <c r="V66" s="678">
        <v>216</v>
      </c>
      <c r="W66" s="678">
        <v>216</v>
      </c>
      <c r="X66" s="678">
        <v>216</v>
      </c>
      <c r="Y66" s="678">
        <v>216</v>
      </c>
      <c r="Z66" s="678">
        <v>216</v>
      </c>
      <c r="AA66" s="678">
        <v>216</v>
      </c>
      <c r="AB66" s="678">
        <v>202</v>
      </c>
      <c r="AC66" s="678">
        <v>202</v>
      </c>
      <c r="AD66" s="678">
        <v>202</v>
      </c>
      <c r="AE66" s="678">
        <v>202</v>
      </c>
      <c r="AF66" s="678">
        <v>172</v>
      </c>
      <c r="AG66" s="678">
        <v>172</v>
      </c>
      <c r="AH66" s="678">
        <v>20</v>
      </c>
      <c r="AI66" s="678">
        <v>0</v>
      </c>
      <c r="AJ66" s="678">
        <v>0</v>
      </c>
      <c r="AK66" s="678">
        <v>0</v>
      </c>
      <c r="AL66" s="678">
        <v>0</v>
      </c>
      <c r="AM66" s="678"/>
      <c r="AN66" s="678"/>
      <c r="AO66" s="679"/>
      <c r="AP66" s="617"/>
      <c r="AQ66" s="677"/>
      <c r="AR66" s="678"/>
      <c r="AS66" s="678"/>
      <c r="AT66" s="678"/>
      <c r="AU66" s="678"/>
      <c r="AV66" s="678"/>
      <c r="AW66" s="678">
        <v>3840325</v>
      </c>
      <c r="AX66" s="678">
        <v>3090972</v>
      </c>
      <c r="AY66" s="678">
        <v>3090972</v>
      </c>
      <c r="AZ66" s="678">
        <v>3090972</v>
      </c>
      <c r="BA66" s="678">
        <v>3090972</v>
      </c>
      <c r="BB66" s="678">
        <v>3090972</v>
      </c>
      <c r="BC66" s="678">
        <v>3090972</v>
      </c>
      <c r="BD66" s="678">
        <v>3090939</v>
      </c>
      <c r="BE66" s="678">
        <v>3090939</v>
      </c>
      <c r="BF66" s="678">
        <v>3083275</v>
      </c>
      <c r="BG66" s="678">
        <v>3018159</v>
      </c>
      <c r="BH66" s="678">
        <v>3017659</v>
      </c>
      <c r="BI66" s="678">
        <v>3017659</v>
      </c>
      <c r="BJ66" s="678">
        <v>3017420</v>
      </c>
      <c r="BK66" s="678">
        <v>2560997</v>
      </c>
      <c r="BL66" s="678">
        <v>2560997</v>
      </c>
      <c r="BM66" s="678">
        <v>303020</v>
      </c>
      <c r="BN66" s="678">
        <v>0</v>
      </c>
      <c r="BO66" s="678">
        <v>0</v>
      </c>
      <c r="BP66" s="678">
        <v>0</v>
      </c>
      <c r="BQ66" s="678">
        <v>0</v>
      </c>
      <c r="BR66" s="678">
        <v>0</v>
      </c>
      <c r="BS66" s="678">
        <v>0</v>
      </c>
      <c r="BT66" s="679">
        <v>0</v>
      </c>
      <c r="BU66" s="16">
        <v>0</v>
      </c>
      <c r="BV66" s="12">
        <v>0</v>
      </c>
    </row>
    <row r="67" spans="2:74">
      <c r="B67" s="673" t="s">
        <v>486</v>
      </c>
      <c r="C67" s="673">
        <v>412</v>
      </c>
      <c r="D67" s="673" t="s">
        <v>1036</v>
      </c>
      <c r="E67" s="673" t="s">
        <v>1015</v>
      </c>
      <c r="F67" s="673" t="s">
        <v>486</v>
      </c>
      <c r="G67" s="673"/>
      <c r="H67" s="673">
        <v>2017</v>
      </c>
      <c r="I67" s="628" t="s">
        <v>573</v>
      </c>
      <c r="J67" s="628" t="s">
        <v>585</v>
      </c>
      <c r="K67" s="617"/>
      <c r="L67" s="677"/>
      <c r="M67" s="678"/>
      <c r="N67" s="678"/>
      <c r="O67" s="678"/>
      <c r="P67" s="678"/>
      <c r="Q67" s="678"/>
      <c r="R67" s="678">
        <v>248</v>
      </c>
      <c r="S67" s="678">
        <v>181</v>
      </c>
      <c r="T67" s="678">
        <v>181</v>
      </c>
      <c r="U67" s="678">
        <v>181</v>
      </c>
      <c r="V67" s="678">
        <v>181</v>
      </c>
      <c r="W67" s="678">
        <v>181</v>
      </c>
      <c r="X67" s="678">
        <v>181</v>
      </c>
      <c r="Y67" s="678">
        <v>181</v>
      </c>
      <c r="Z67" s="678">
        <v>181</v>
      </c>
      <c r="AA67" s="678">
        <v>181</v>
      </c>
      <c r="AB67" s="678">
        <v>171</v>
      </c>
      <c r="AC67" s="678">
        <v>171</v>
      </c>
      <c r="AD67" s="678">
        <v>171</v>
      </c>
      <c r="AE67" s="678">
        <v>145</v>
      </c>
      <c r="AF67" s="678">
        <v>145</v>
      </c>
      <c r="AG67" s="678">
        <v>113</v>
      </c>
      <c r="AH67" s="678">
        <v>89</v>
      </c>
      <c r="AI67" s="678">
        <v>0</v>
      </c>
      <c r="AJ67" s="678">
        <v>0</v>
      </c>
      <c r="AK67" s="678">
        <v>0</v>
      </c>
      <c r="AL67" s="678">
        <v>0</v>
      </c>
      <c r="AM67" s="678"/>
      <c r="AN67" s="678"/>
      <c r="AO67" s="679"/>
      <c r="AP67" s="617"/>
      <c r="AQ67" s="677"/>
      <c r="AR67" s="678"/>
      <c r="AS67" s="678"/>
      <c r="AT67" s="678"/>
      <c r="AU67" s="678"/>
      <c r="AV67" s="678"/>
      <c r="AW67" s="678">
        <v>3618662</v>
      </c>
      <c r="AX67" s="678">
        <v>2620594</v>
      </c>
      <c r="AY67" s="678">
        <v>2620594</v>
      </c>
      <c r="AZ67" s="678">
        <v>2620594</v>
      </c>
      <c r="BA67" s="678">
        <v>2620594</v>
      </c>
      <c r="BB67" s="678">
        <v>2620594</v>
      </c>
      <c r="BC67" s="678">
        <v>2620594</v>
      </c>
      <c r="BD67" s="678">
        <v>2620543</v>
      </c>
      <c r="BE67" s="678">
        <v>2620543</v>
      </c>
      <c r="BF67" s="678">
        <v>2620543</v>
      </c>
      <c r="BG67" s="678">
        <v>2572833</v>
      </c>
      <c r="BH67" s="678">
        <v>2568348</v>
      </c>
      <c r="BI67" s="678">
        <v>2568348</v>
      </c>
      <c r="BJ67" s="678">
        <v>2168624</v>
      </c>
      <c r="BK67" s="678">
        <v>2168624</v>
      </c>
      <c r="BL67" s="678">
        <v>1679697</v>
      </c>
      <c r="BM67" s="678">
        <v>1331282</v>
      </c>
      <c r="BN67" s="678">
        <v>0</v>
      </c>
      <c r="BO67" s="678">
        <v>0</v>
      </c>
      <c r="BP67" s="678">
        <v>0</v>
      </c>
      <c r="BQ67" s="678">
        <v>0</v>
      </c>
      <c r="BR67" s="678">
        <v>0</v>
      </c>
      <c r="BS67" s="678">
        <v>0</v>
      </c>
      <c r="BT67" s="679">
        <v>0</v>
      </c>
      <c r="BU67" s="16">
        <v>0</v>
      </c>
      <c r="BV67" s="12">
        <v>0</v>
      </c>
    </row>
    <row r="68" spans="2:74">
      <c r="B68" s="673" t="s">
        <v>1014</v>
      </c>
      <c r="C68" s="673">
        <v>413</v>
      </c>
      <c r="D68" s="673" t="s">
        <v>1035</v>
      </c>
      <c r="E68" s="673" t="s">
        <v>1015</v>
      </c>
      <c r="F68" s="673" t="s">
        <v>29</v>
      </c>
      <c r="G68" s="673"/>
      <c r="H68" s="673">
        <v>2017</v>
      </c>
      <c r="I68" s="628" t="s">
        <v>573</v>
      </c>
      <c r="J68" s="628" t="s">
        <v>585</v>
      </c>
      <c r="K68" s="617"/>
      <c r="L68" s="677"/>
      <c r="M68" s="678"/>
      <c r="N68" s="678"/>
      <c r="O68" s="678"/>
      <c r="P68" s="678"/>
      <c r="Q68" s="678"/>
      <c r="R68" s="678">
        <v>178</v>
      </c>
      <c r="S68" s="678">
        <v>178</v>
      </c>
      <c r="T68" s="678">
        <v>178</v>
      </c>
      <c r="U68" s="678">
        <v>178</v>
      </c>
      <c r="V68" s="678">
        <v>178</v>
      </c>
      <c r="W68" s="678">
        <v>178</v>
      </c>
      <c r="X68" s="678">
        <v>178</v>
      </c>
      <c r="Y68" s="678">
        <v>178</v>
      </c>
      <c r="Z68" s="678">
        <v>178</v>
      </c>
      <c r="AA68" s="678">
        <v>178</v>
      </c>
      <c r="AB68" s="678">
        <v>178</v>
      </c>
      <c r="AC68" s="678">
        <v>178</v>
      </c>
      <c r="AD68" s="678">
        <v>178</v>
      </c>
      <c r="AE68" s="678">
        <v>178</v>
      </c>
      <c r="AF68" s="678">
        <v>178</v>
      </c>
      <c r="AG68" s="678">
        <v>178</v>
      </c>
      <c r="AH68" s="678">
        <v>178</v>
      </c>
      <c r="AI68" s="678">
        <v>178</v>
      </c>
      <c r="AJ68" s="678">
        <v>173</v>
      </c>
      <c r="AK68" s="678">
        <v>0</v>
      </c>
      <c r="AL68" s="678">
        <v>0</v>
      </c>
      <c r="AM68" s="678"/>
      <c r="AN68" s="678"/>
      <c r="AO68" s="679"/>
      <c r="AP68" s="617"/>
      <c r="AQ68" s="677"/>
      <c r="AR68" s="678"/>
      <c r="AS68" s="678"/>
      <c r="AT68" s="678"/>
      <c r="AU68" s="678"/>
      <c r="AV68" s="678"/>
      <c r="AW68" s="678">
        <v>646952</v>
      </c>
      <c r="AX68" s="678">
        <v>646952</v>
      </c>
      <c r="AY68" s="678">
        <v>646952</v>
      </c>
      <c r="AZ68" s="678">
        <v>646952</v>
      </c>
      <c r="BA68" s="678">
        <v>646952</v>
      </c>
      <c r="BB68" s="678">
        <v>646952</v>
      </c>
      <c r="BC68" s="678">
        <v>646952</v>
      </c>
      <c r="BD68" s="678">
        <v>646952</v>
      </c>
      <c r="BE68" s="678">
        <v>646952</v>
      </c>
      <c r="BF68" s="678">
        <v>646952</v>
      </c>
      <c r="BG68" s="678">
        <v>646952</v>
      </c>
      <c r="BH68" s="678">
        <v>646952</v>
      </c>
      <c r="BI68" s="678">
        <v>646952</v>
      </c>
      <c r="BJ68" s="678">
        <v>646952</v>
      </c>
      <c r="BK68" s="678">
        <v>646952</v>
      </c>
      <c r="BL68" s="678">
        <v>646952</v>
      </c>
      <c r="BM68" s="678">
        <v>646952</v>
      </c>
      <c r="BN68" s="678">
        <v>646952</v>
      </c>
      <c r="BO68" s="678">
        <v>642316</v>
      </c>
      <c r="BP68" s="678">
        <v>0</v>
      </c>
      <c r="BQ68" s="678">
        <v>0</v>
      </c>
      <c r="BR68" s="678">
        <v>0</v>
      </c>
      <c r="BS68" s="678">
        <v>0</v>
      </c>
      <c r="BT68" s="679">
        <v>0</v>
      </c>
      <c r="BU68" s="16">
        <v>0</v>
      </c>
      <c r="BV68" s="12">
        <v>0</v>
      </c>
    </row>
    <row r="69" spans="2:74">
      <c r="B69" s="673" t="s">
        <v>1014</v>
      </c>
      <c r="C69" s="673">
        <v>415</v>
      </c>
      <c r="D69" s="673" t="s">
        <v>116</v>
      </c>
      <c r="E69" s="673" t="s">
        <v>1015</v>
      </c>
      <c r="F69" s="673" t="s">
        <v>29</v>
      </c>
      <c r="G69" s="673"/>
      <c r="H69" s="673">
        <v>2017</v>
      </c>
      <c r="I69" s="628" t="s">
        <v>573</v>
      </c>
      <c r="J69" s="628" t="s">
        <v>585</v>
      </c>
      <c r="K69" s="617"/>
      <c r="L69" s="677"/>
      <c r="M69" s="678"/>
      <c r="N69" s="678"/>
      <c r="O69" s="678"/>
      <c r="P69" s="678"/>
      <c r="Q69" s="678"/>
      <c r="R69" s="678">
        <v>16</v>
      </c>
      <c r="S69" s="678">
        <v>16</v>
      </c>
      <c r="T69" s="678">
        <v>16</v>
      </c>
      <c r="U69" s="678">
        <v>16</v>
      </c>
      <c r="V69" s="678">
        <v>16</v>
      </c>
      <c r="W69" s="678">
        <v>16</v>
      </c>
      <c r="X69" s="678">
        <v>16</v>
      </c>
      <c r="Y69" s="678">
        <v>16</v>
      </c>
      <c r="Z69" s="678">
        <v>16</v>
      </c>
      <c r="AA69" s="678">
        <v>16</v>
      </c>
      <c r="AB69" s="678">
        <v>7</v>
      </c>
      <c r="AC69" s="678">
        <v>7</v>
      </c>
      <c r="AD69" s="678">
        <v>7</v>
      </c>
      <c r="AE69" s="678">
        <v>7</v>
      </c>
      <c r="AF69" s="678">
        <v>6</v>
      </c>
      <c r="AG69" s="678">
        <v>6</v>
      </c>
      <c r="AH69" s="678">
        <v>6</v>
      </c>
      <c r="AI69" s="678">
        <v>6</v>
      </c>
      <c r="AJ69" s="678">
        <v>6</v>
      </c>
      <c r="AK69" s="678">
        <v>6</v>
      </c>
      <c r="AL69" s="678">
        <v>0</v>
      </c>
      <c r="AM69" s="678"/>
      <c r="AN69" s="678"/>
      <c r="AO69" s="679"/>
      <c r="AP69" s="617"/>
      <c r="AQ69" s="677"/>
      <c r="AR69" s="678"/>
      <c r="AS69" s="678"/>
      <c r="AT69" s="678"/>
      <c r="AU69" s="678"/>
      <c r="AV69" s="678"/>
      <c r="AW69" s="678">
        <v>127897</v>
      </c>
      <c r="AX69" s="678">
        <v>127897</v>
      </c>
      <c r="AY69" s="678">
        <v>127897</v>
      </c>
      <c r="AZ69" s="678">
        <v>127897</v>
      </c>
      <c r="BA69" s="678">
        <v>127897</v>
      </c>
      <c r="BB69" s="678">
        <v>127897</v>
      </c>
      <c r="BC69" s="678">
        <v>127897</v>
      </c>
      <c r="BD69" s="678">
        <v>127897</v>
      </c>
      <c r="BE69" s="678">
        <v>127897</v>
      </c>
      <c r="BF69" s="678">
        <v>127848</v>
      </c>
      <c r="BG69" s="678">
        <v>100108</v>
      </c>
      <c r="BH69" s="678">
        <v>100108</v>
      </c>
      <c r="BI69" s="678">
        <v>99267</v>
      </c>
      <c r="BJ69" s="678">
        <v>99267</v>
      </c>
      <c r="BK69" s="678">
        <v>97145</v>
      </c>
      <c r="BL69" s="678">
        <v>96990</v>
      </c>
      <c r="BM69" s="678">
        <v>96990</v>
      </c>
      <c r="BN69" s="678">
        <v>96990</v>
      </c>
      <c r="BO69" s="678">
        <v>96990</v>
      </c>
      <c r="BP69" s="678">
        <v>96990</v>
      </c>
      <c r="BQ69" s="678">
        <v>1823</v>
      </c>
      <c r="BR69" s="678">
        <v>1823</v>
      </c>
      <c r="BS69" s="678">
        <v>1823</v>
      </c>
      <c r="BT69" s="679">
        <v>1823</v>
      </c>
      <c r="BU69" s="16">
        <v>1823</v>
      </c>
      <c r="BV69" s="12">
        <v>0</v>
      </c>
    </row>
    <row r="70" spans="2:74">
      <c r="B70" s="673" t="s">
        <v>1019</v>
      </c>
      <c r="C70" s="673">
        <v>417</v>
      </c>
      <c r="D70" s="673" t="s">
        <v>118</v>
      </c>
      <c r="E70" s="673" t="s">
        <v>1015</v>
      </c>
      <c r="F70" s="673" t="s">
        <v>1017</v>
      </c>
      <c r="G70" s="673"/>
      <c r="H70" s="673">
        <v>2017</v>
      </c>
      <c r="I70" s="628" t="s">
        <v>573</v>
      </c>
      <c r="J70" s="628" t="s">
        <v>585</v>
      </c>
      <c r="K70" s="617"/>
      <c r="L70" s="677"/>
      <c r="M70" s="678"/>
      <c r="N70" s="678"/>
      <c r="O70" s="678"/>
      <c r="P70" s="678"/>
      <c r="Q70" s="678"/>
      <c r="R70" s="678">
        <v>630</v>
      </c>
      <c r="S70" s="678">
        <v>682</v>
      </c>
      <c r="T70" s="678">
        <v>682</v>
      </c>
      <c r="U70" s="678">
        <v>682</v>
      </c>
      <c r="V70" s="678">
        <v>682</v>
      </c>
      <c r="W70" s="678">
        <v>508</v>
      </c>
      <c r="X70" s="678">
        <v>508</v>
      </c>
      <c r="Y70" s="678">
        <v>508</v>
      </c>
      <c r="Z70" s="678">
        <v>508</v>
      </c>
      <c r="AA70" s="678">
        <v>508</v>
      </c>
      <c r="AB70" s="678">
        <v>400</v>
      </c>
      <c r="AC70" s="678">
        <v>229</v>
      </c>
      <c r="AD70" s="678">
        <v>32</v>
      </c>
      <c r="AE70" s="678">
        <v>8</v>
      </c>
      <c r="AF70" s="678">
        <v>7</v>
      </c>
      <c r="AG70" s="678">
        <v>0</v>
      </c>
      <c r="AH70" s="678">
        <v>0</v>
      </c>
      <c r="AI70" s="678">
        <v>0</v>
      </c>
      <c r="AJ70" s="678">
        <v>0</v>
      </c>
      <c r="AK70" s="678">
        <v>0</v>
      </c>
      <c r="AL70" s="678">
        <v>0</v>
      </c>
      <c r="AM70" s="678"/>
      <c r="AN70" s="678"/>
      <c r="AO70" s="679"/>
      <c r="AP70" s="617"/>
      <c r="AQ70" s="677"/>
      <c r="AR70" s="678"/>
      <c r="AS70" s="678"/>
      <c r="AT70" s="678"/>
      <c r="AU70" s="678"/>
      <c r="AV70" s="678"/>
      <c r="AW70" s="678">
        <v>4276727</v>
      </c>
      <c r="AX70" s="678">
        <v>4438933</v>
      </c>
      <c r="AY70" s="678">
        <v>4438933</v>
      </c>
      <c r="AZ70" s="678">
        <v>4438933</v>
      </c>
      <c r="BA70" s="678">
        <v>4438933</v>
      </c>
      <c r="BB70" s="678">
        <v>3552020</v>
      </c>
      <c r="BC70" s="678">
        <v>3552020</v>
      </c>
      <c r="BD70" s="678">
        <v>3552020</v>
      </c>
      <c r="BE70" s="678">
        <v>3542441</v>
      </c>
      <c r="BF70" s="678">
        <v>3542441</v>
      </c>
      <c r="BG70" s="678">
        <v>2992263</v>
      </c>
      <c r="BH70" s="678">
        <v>2594700</v>
      </c>
      <c r="BI70" s="678">
        <v>252840</v>
      </c>
      <c r="BJ70" s="678">
        <v>146384</v>
      </c>
      <c r="BK70" s="678">
        <v>123371</v>
      </c>
      <c r="BL70" s="678">
        <v>0</v>
      </c>
      <c r="BM70" s="678">
        <v>0</v>
      </c>
      <c r="BN70" s="678">
        <v>0</v>
      </c>
      <c r="BO70" s="678">
        <v>0</v>
      </c>
      <c r="BP70" s="678">
        <v>0</v>
      </c>
      <c r="BQ70" s="678">
        <v>0</v>
      </c>
      <c r="BR70" s="678">
        <v>0</v>
      </c>
      <c r="BS70" s="678">
        <v>0</v>
      </c>
      <c r="BT70" s="679">
        <v>0</v>
      </c>
      <c r="BU70" s="16">
        <v>0</v>
      </c>
      <c r="BV70" s="12">
        <v>0</v>
      </c>
    </row>
    <row r="71" spans="2:74">
      <c r="B71" s="673" t="s">
        <v>1019</v>
      </c>
      <c r="C71" s="673">
        <v>418</v>
      </c>
      <c r="D71" s="673" t="s">
        <v>119</v>
      </c>
      <c r="E71" s="673" t="s">
        <v>1015</v>
      </c>
      <c r="F71" s="673" t="s">
        <v>1017</v>
      </c>
      <c r="G71" s="673"/>
      <c r="H71" s="673">
        <v>2017</v>
      </c>
      <c r="I71" s="628" t="s">
        <v>573</v>
      </c>
      <c r="J71" s="628" t="s">
        <v>585</v>
      </c>
      <c r="K71" s="617"/>
      <c r="L71" s="677"/>
      <c r="M71" s="678"/>
      <c r="N71" s="678"/>
      <c r="O71" s="678"/>
      <c r="P71" s="678"/>
      <c r="Q71" s="678"/>
      <c r="R71" s="678">
        <v>77</v>
      </c>
      <c r="S71" s="678">
        <v>77</v>
      </c>
      <c r="T71" s="678">
        <v>77</v>
      </c>
      <c r="U71" s="678">
        <v>69</v>
      </c>
      <c r="V71" s="678">
        <v>66</v>
      </c>
      <c r="W71" s="678">
        <v>62</v>
      </c>
      <c r="X71" s="678">
        <v>54</v>
      </c>
      <c r="Y71" s="678">
        <v>49</v>
      </c>
      <c r="Z71" s="678">
        <v>44</v>
      </c>
      <c r="AA71" s="678">
        <v>32</v>
      </c>
      <c r="AB71" s="678">
        <v>19</v>
      </c>
      <c r="AC71" s="678">
        <v>9</v>
      </c>
      <c r="AD71" s="678">
        <v>9</v>
      </c>
      <c r="AE71" s="678">
        <v>5</v>
      </c>
      <c r="AF71" s="678">
        <v>5</v>
      </c>
      <c r="AG71" s="678">
        <v>5</v>
      </c>
      <c r="AH71" s="678">
        <v>4</v>
      </c>
      <c r="AI71" s="678">
        <v>0</v>
      </c>
      <c r="AJ71" s="678">
        <v>0</v>
      </c>
      <c r="AK71" s="678">
        <v>0</v>
      </c>
      <c r="AL71" s="678">
        <v>0</v>
      </c>
      <c r="AM71" s="678"/>
      <c r="AN71" s="678"/>
      <c r="AO71" s="679"/>
      <c r="AP71" s="617"/>
      <c r="AQ71" s="680"/>
      <c r="AR71" s="681"/>
      <c r="AS71" s="681"/>
      <c r="AT71" s="681"/>
      <c r="AU71" s="681"/>
      <c r="AV71" s="681"/>
      <c r="AW71" s="681">
        <v>562418</v>
      </c>
      <c r="AX71" s="681">
        <v>562418</v>
      </c>
      <c r="AY71" s="681">
        <v>562418</v>
      </c>
      <c r="AZ71" s="681">
        <v>464447</v>
      </c>
      <c r="BA71" s="681">
        <v>445673</v>
      </c>
      <c r="BB71" s="681">
        <v>418417</v>
      </c>
      <c r="BC71" s="681">
        <v>315669</v>
      </c>
      <c r="BD71" s="681">
        <v>287031</v>
      </c>
      <c r="BE71" s="681">
        <v>264716</v>
      </c>
      <c r="BF71" s="681">
        <v>218000</v>
      </c>
      <c r="BG71" s="681">
        <v>174677</v>
      </c>
      <c r="BH71" s="681">
        <v>139009</v>
      </c>
      <c r="BI71" s="681">
        <v>136602</v>
      </c>
      <c r="BJ71" s="681">
        <v>113518</v>
      </c>
      <c r="BK71" s="681">
        <v>113518</v>
      </c>
      <c r="BL71" s="681">
        <v>113518</v>
      </c>
      <c r="BM71" s="681">
        <v>109150</v>
      </c>
      <c r="BN71" s="681">
        <v>90990</v>
      </c>
      <c r="BO71" s="681">
        <v>90990</v>
      </c>
      <c r="BP71" s="681">
        <v>78193</v>
      </c>
      <c r="BQ71" s="681">
        <v>57566</v>
      </c>
      <c r="BR71" s="681">
        <v>55699</v>
      </c>
      <c r="BS71" s="681">
        <v>23724</v>
      </c>
      <c r="BT71" s="682">
        <v>23724</v>
      </c>
      <c r="BU71" s="16">
        <v>16161</v>
      </c>
      <c r="BV71" s="12">
        <v>766</v>
      </c>
    </row>
    <row r="72" spans="2:74">
      <c r="B72" s="673" t="s">
        <v>1019</v>
      </c>
      <c r="C72" s="673">
        <v>423</v>
      </c>
      <c r="D72" s="673" t="s">
        <v>124</v>
      </c>
      <c r="E72" s="673" t="s">
        <v>1015</v>
      </c>
      <c r="F72" s="673" t="s">
        <v>1017</v>
      </c>
      <c r="G72" s="673"/>
      <c r="H72" s="673">
        <v>2017</v>
      </c>
      <c r="I72" s="628" t="s">
        <v>573</v>
      </c>
      <c r="J72" s="628" t="s">
        <v>585</v>
      </c>
      <c r="K72" s="617"/>
      <c r="L72" s="677"/>
      <c r="M72" s="678"/>
      <c r="N72" s="678"/>
      <c r="O72" s="678"/>
      <c r="P72" s="678"/>
      <c r="Q72" s="678"/>
      <c r="R72" s="678">
        <v>0</v>
      </c>
      <c r="S72" s="678">
        <v>0</v>
      </c>
      <c r="T72" s="678">
        <v>0</v>
      </c>
      <c r="U72" s="678">
        <v>0</v>
      </c>
      <c r="V72" s="678">
        <v>0</v>
      </c>
      <c r="W72" s="678">
        <v>0</v>
      </c>
      <c r="X72" s="678">
        <v>0</v>
      </c>
      <c r="Y72" s="678">
        <v>0</v>
      </c>
      <c r="Z72" s="678">
        <v>0</v>
      </c>
      <c r="AA72" s="678">
        <v>0</v>
      </c>
      <c r="AB72" s="678">
        <v>0</v>
      </c>
      <c r="AC72" s="678">
        <v>0</v>
      </c>
      <c r="AD72" s="678">
        <v>0</v>
      </c>
      <c r="AE72" s="678">
        <v>0</v>
      </c>
      <c r="AF72" s="678">
        <v>0</v>
      </c>
      <c r="AG72" s="678">
        <v>0</v>
      </c>
      <c r="AH72" s="678">
        <v>0</v>
      </c>
      <c r="AI72" s="678">
        <v>0</v>
      </c>
      <c r="AJ72" s="678">
        <v>0</v>
      </c>
      <c r="AK72" s="678">
        <v>0</v>
      </c>
      <c r="AL72" s="678">
        <v>0</v>
      </c>
      <c r="AM72" s="678"/>
      <c r="AN72" s="678"/>
      <c r="AO72" s="679"/>
      <c r="AP72" s="617"/>
      <c r="AQ72" s="674"/>
      <c r="AR72" s="675"/>
      <c r="AS72" s="675"/>
      <c r="AT72" s="675"/>
      <c r="AU72" s="675"/>
      <c r="AV72" s="675"/>
      <c r="AW72" s="675">
        <v>653</v>
      </c>
      <c r="AX72" s="675">
        <v>653</v>
      </c>
      <c r="AY72" s="675">
        <v>653</v>
      </c>
      <c r="AZ72" s="675">
        <v>653</v>
      </c>
      <c r="BA72" s="675">
        <v>653</v>
      </c>
      <c r="BB72" s="675">
        <v>653</v>
      </c>
      <c r="BC72" s="675">
        <v>653</v>
      </c>
      <c r="BD72" s="675">
        <v>653</v>
      </c>
      <c r="BE72" s="675">
        <v>653</v>
      </c>
      <c r="BF72" s="675">
        <v>653</v>
      </c>
      <c r="BG72" s="675">
        <v>653</v>
      </c>
      <c r="BH72" s="675">
        <v>653</v>
      </c>
      <c r="BI72" s="675">
        <v>0</v>
      </c>
      <c r="BJ72" s="675">
        <v>0</v>
      </c>
      <c r="BK72" s="675">
        <v>0</v>
      </c>
      <c r="BL72" s="675">
        <v>0</v>
      </c>
      <c r="BM72" s="675">
        <v>0</v>
      </c>
      <c r="BN72" s="675">
        <v>0</v>
      </c>
      <c r="BO72" s="675">
        <v>0</v>
      </c>
      <c r="BP72" s="675">
        <v>0</v>
      </c>
      <c r="BQ72" s="675">
        <v>0</v>
      </c>
      <c r="BR72" s="675">
        <v>0</v>
      </c>
      <c r="BS72" s="675">
        <v>0</v>
      </c>
      <c r="BT72" s="676">
        <v>0</v>
      </c>
      <c r="BU72" s="16">
        <v>0</v>
      </c>
      <c r="BV72" s="12">
        <v>0</v>
      </c>
    </row>
    <row r="73" spans="2:74">
      <c r="B73" s="673" t="s">
        <v>1022</v>
      </c>
      <c r="C73" s="673">
        <v>441</v>
      </c>
      <c r="D73" s="673" t="s">
        <v>1023</v>
      </c>
      <c r="E73" s="673" t="s">
        <v>1015</v>
      </c>
      <c r="F73" s="673" t="s">
        <v>29</v>
      </c>
      <c r="G73" s="673"/>
      <c r="H73" s="673">
        <v>2017</v>
      </c>
      <c r="I73" s="628" t="s">
        <v>573</v>
      </c>
      <c r="J73" s="628" t="s">
        <v>585</v>
      </c>
      <c r="K73" s="617"/>
      <c r="L73" s="677"/>
      <c r="M73" s="678"/>
      <c r="N73" s="678"/>
      <c r="O73" s="678"/>
      <c r="P73" s="678"/>
      <c r="Q73" s="678"/>
      <c r="R73" s="678">
        <v>0</v>
      </c>
      <c r="S73" s="678">
        <v>0</v>
      </c>
      <c r="T73" s="678">
        <v>0</v>
      </c>
      <c r="U73" s="678">
        <v>0</v>
      </c>
      <c r="V73" s="678">
        <v>0</v>
      </c>
      <c r="W73" s="678">
        <v>0</v>
      </c>
      <c r="X73" s="678">
        <v>0</v>
      </c>
      <c r="Y73" s="678">
        <v>0</v>
      </c>
      <c r="Z73" s="678">
        <v>0</v>
      </c>
      <c r="AA73" s="678">
        <v>0</v>
      </c>
      <c r="AB73" s="678">
        <v>0</v>
      </c>
      <c r="AC73" s="678">
        <v>0</v>
      </c>
      <c r="AD73" s="678">
        <v>0</v>
      </c>
      <c r="AE73" s="678">
        <v>0</v>
      </c>
      <c r="AF73" s="678">
        <v>0</v>
      </c>
      <c r="AG73" s="678">
        <v>0</v>
      </c>
      <c r="AH73" s="678">
        <v>0</v>
      </c>
      <c r="AI73" s="678">
        <v>0</v>
      </c>
      <c r="AJ73" s="678">
        <v>0</v>
      </c>
      <c r="AK73" s="678">
        <v>0</v>
      </c>
      <c r="AL73" s="678">
        <v>0</v>
      </c>
      <c r="AM73" s="678"/>
      <c r="AN73" s="678"/>
      <c r="AO73" s="679"/>
      <c r="AP73" s="617"/>
      <c r="AQ73" s="677"/>
      <c r="AR73" s="678"/>
      <c r="AS73" s="678"/>
      <c r="AT73" s="678"/>
      <c r="AU73" s="678"/>
      <c r="AV73" s="678"/>
      <c r="AW73" s="678">
        <v>650921</v>
      </c>
      <c r="AX73" s="678">
        <v>650921</v>
      </c>
      <c r="AY73" s="678">
        <v>650921</v>
      </c>
      <c r="AZ73" s="678">
        <v>650921</v>
      </c>
      <c r="BA73" s="678">
        <v>650921</v>
      </c>
      <c r="BB73" s="678">
        <v>650921</v>
      </c>
      <c r="BC73" s="678">
        <v>650921</v>
      </c>
      <c r="BD73" s="678">
        <v>650921</v>
      </c>
      <c r="BE73" s="678">
        <v>650921</v>
      </c>
      <c r="BF73" s="678">
        <v>650921</v>
      </c>
      <c r="BG73" s="678">
        <v>0</v>
      </c>
      <c r="BH73" s="678">
        <v>0</v>
      </c>
      <c r="BI73" s="678">
        <v>0</v>
      </c>
      <c r="BJ73" s="678">
        <v>0</v>
      </c>
      <c r="BK73" s="678">
        <v>0</v>
      </c>
      <c r="BL73" s="678">
        <v>0</v>
      </c>
      <c r="BM73" s="678">
        <v>0</v>
      </c>
      <c r="BN73" s="678">
        <v>0</v>
      </c>
      <c r="BO73" s="678">
        <v>0</v>
      </c>
      <c r="BP73" s="678">
        <v>0</v>
      </c>
      <c r="BQ73" s="678">
        <v>0</v>
      </c>
      <c r="BR73" s="678">
        <v>0</v>
      </c>
      <c r="BS73" s="678">
        <v>0</v>
      </c>
      <c r="BT73" s="679">
        <v>0</v>
      </c>
      <c r="BU73" s="16">
        <v>0</v>
      </c>
      <c r="BV73" s="12">
        <v>0</v>
      </c>
    </row>
    <row r="74" spans="2:74">
      <c r="B74" s="673" t="s">
        <v>1024</v>
      </c>
      <c r="C74" s="673">
        <v>462</v>
      </c>
      <c r="D74" s="673" t="s">
        <v>1037</v>
      </c>
      <c r="E74" s="673" t="s">
        <v>1015</v>
      </c>
      <c r="F74" s="673" t="s">
        <v>29</v>
      </c>
      <c r="G74" s="673"/>
      <c r="H74" s="673">
        <v>2017</v>
      </c>
      <c r="I74" s="628" t="s">
        <v>573</v>
      </c>
      <c r="J74" s="628" t="s">
        <v>585</v>
      </c>
      <c r="K74" s="617"/>
      <c r="L74" s="677"/>
      <c r="M74" s="678"/>
      <c r="N74" s="678"/>
      <c r="O74" s="678"/>
      <c r="P74" s="678"/>
      <c r="Q74" s="678"/>
      <c r="R74" s="678">
        <v>0</v>
      </c>
      <c r="S74" s="678">
        <v>0</v>
      </c>
      <c r="T74" s="678">
        <v>0</v>
      </c>
      <c r="U74" s="678">
        <v>0</v>
      </c>
      <c r="V74" s="678">
        <v>0</v>
      </c>
      <c r="W74" s="678">
        <v>0</v>
      </c>
      <c r="X74" s="678">
        <v>0</v>
      </c>
      <c r="Y74" s="678">
        <v>0</v>
      </c>
      <c r="Z74" s="678">
        <v>0</v>
      </c>
      <c r="AA74" s="678">
        <v>0</v>
      </c>
      <c r="AB74" s="678">
        <v>0</v>
      </c>
      <c r="AC74" s="678">
        <v>0</v>
      </c>
      <c r="AD74" s="678">
        <v>0</v>
      </c>
      <c r="AE74" s="678">
        <v>0</v>
      </c>
      <c r="AF74" s="678">
        <v>0</v>
      </c>
      <c r="AG74" s="678">
        <v>0</v>
      </c>
      <c r="AH74" s="678">
        <v>0</v>
      </c>
      <c r="AI74" s="678">
        <v>0</v>
      </c>
      <c r="AJ74" s="678">
        <v>0</v>
      </c>
      <c r="AK74" s="678">
        <v>0</v>
      </c>
      <c r="AL74" s="678">
        <v>0</v>
      </c>
      <c r="AM74" s="678"/>
      <c r="AN74" s="678"/>
      <c r="AO74" s="679"/>
      <c r="AP74" s="617"/>
      <c r="AQ74" s="677"/>
      <c r="AR74" s="678"/>
      <c r="AS74" s="678"/>
      <c r="AT74" s="678"/>
      <c r="AU74" s="678"/>
      <c r="AV74" s="678"/>
      <c r="AW74" s="678">
        <v>275869</v>
      </c>
      <c r="AX74" s="678">
        <v>275869</v>
      </c>
      <c r="AY74" s="678">
        <v>275869</v>
      </c>
      <c r="AZ74" s="678">
        <v>275869</v>
      </c>
      <c r="BA74" s="678">
        <v>275869</v>
      </c>
      <c r="BB74" s="678">
        <v>0</v>
      </c>
      <c r="BC74" s="678">
        <v>0</v>
      </c>
      <c r="BD74" s="678">
        <v>0</v>
      </c>
      <c r="BE74" s="678">
        <v>0</v>
      </c>
      <c r="BF74" s="678">
        <v>0</v>
      </c>
      <c r="BG74" s="678">
        <v>0</v>
      </c>
      <c r="BH74" s="678">
        <v>0</v>
      </c>
      <c r="BI74" s="678">
        <v>0</v>
      </c>
      <c r="BJ74" s="678">
        <v>0</v>
      </c>
      <c r="BK74" s="678">
        <v>0</v>
      </c>
      <c r="BL74" s="678">
        <v>0</v>
      </c>
      <c r="BM74" s="678">
        <v>0</v>
      </c>
      <c r="BN74" s="678">
        <v>0</v>
      </c>
      <c r="BO74" s="678">
        <v>0</v>
      </c>
      <c r="BP74" s="678">
        <v>0</v>
      </c>
      <c r="BQ74" s="678">
        <v>0</v>
      </c>
      <c r="BR74" s="678">
        <v>0</v>
      </c>
      <c r="BS74" s="678">
        <v>0</v>
      </c>
      <c r="BT74" s="679">
        <v>0</v>
      </c>
      <c r="BU74" s="16">
        <v>0</v>
      </c>
      <c r="BV74" s="12">
        <v>0</v>
      </c>
    </row>
    <row r="75" spans="2:74">
      <c r="B75" s="673" t="s">
        <v>486</v>
      </c>
      <c r="C75" s="673">
        <v>463</v>
      </c>
      <c r="D75" s="673" t="s">
        <v>1025</v>
      </c>
      <c r="E75" s="673" t="s">
        <v>1015</v>
      </c>
      <c r="F75" s="673" t="s">
        <v>486</v>
      </c>
      <c r="G75" s="673"/>
      <c r="H75" s="673">
        <v>2017</v>
      </c>
      <c r="I75" s="628" t="s">
        <v>573</v>
      </c>
      <c r="J75" s="628" t="s">
        <v>585</v>
      </c>
      <c r="K75" s="617"/>
      <c r="L75" s="677"/>
      <c r="M75" s="678"/>
      <c r="N75" s="678"/>
      <c r="O75" s="678"/>
      <c r="P75" s="678"/>
      <c r="Q75" s="678"/>
      <c r="R75" s="678">
        <v>5</v>
      </c>
      <c r="S75" s="678">
        <v>5</v>
      </c>
      <c r="T75" s="678">
        <v>5</v>
      </c>
      <c r="U75" s="678">
        <v>5</v>
      </c>
      <c r="V75" s="678">
        <v>5</v>
      </c>
      <c r="W75" s="678">
        <v>5</v>
      </c>
      <c r="X75" s="678">
        <v>5</v>
      </c>
      <c r="Y75" s="678">
        <v>5</v>
      </c>
      <c r="Z75" s="678">
        <v>5</v>
      </c>
      <c r="AA75" s="678">
        <v>5</v>
      </c>
      <c r="AB75" s="678">
        <v>5</v>
      </c>
      <c r="AC75" s="678">
        <v>5</v>
      </c>
      <c r="AD75" s="678">
        <v>5</v>
      </c>
      <c r="AE75" s="678">
        <v>5</v>
      </c>
      <c r="AF75" s="678">
        <v>5</v>
      </c>
      <c r="AG75" s="678">
        <v>5</v>
      </c>
      <c r="AH75" s="678">
        <v>5</v>
      </c>
      <c r="AI75" s="678">
        <v>5</v>
      </c>
      <c r="AJ75" s="678">
        <v>5</v>
      </c>
      <c r="AK75" s="678">
        <v>4</v>
      </c>
      <c r="AL75" s="678">
        <v>0</v>
      </c>
      <c r="AM75" s="678"/>
      <c r="AN75" s="678"/>
      <c r="AO75" s="679"/>
      <c r="AP75" s="617"/>
      <c r="AQ75" s="677"/>
      <c r="AR75" s="678"/>
      <c r="AS75" s="678"/>
      <c r="AT75" s="678"/>
      <c r="AU75" s="678"/>
      <c r="AV75" s="678"/>
      <c r="AW75" s="678">
        <v>20949</v>
      </c>
      <c r="AX75" s="678">
        <v>20949</v>
      </c>
      <c r="AY75" s="678">
        <v>20949</v>
      </c>
      <c r="AZ75" s="678">
        <v>20949</v>
      </c>
      <c r="BA75" s="678">
        <v>20807</v>
      </c>
      <c r="BB75" s="678">
        <v>20807</v>
      </c>
      <c r="BC75" s="678">
        <v>20807</v>
      </c>
      <c r="BD75" s="678">
        <v>20807</v>
      </c>
      <c r="BE75" s="678">
        <v>20807</v>
      </c>
      <c r="BF75" s="678">
        <v>20807</v>
      </c>
      <c r="BG75" s="678">
        <v>20807</v>
      </c>
      <c r="BH75" s="678">
        <v>20382</v>
      </c>
      <c r="BI75" s="678">
        <v>20382</v>
      </c>
      <c r="BJ75" s="678">
        <v>20382</v>
      </c>
      <c r="BK75" s="678">
        <v>20382</v>
      </c>
      <c r="BL75" s="678">
        <v>20214</v>
      </c>
      <c r="BM75" s="678">
        <v>20214</v>
      </c>
      <c r="BN75" s="678">
        <v>20214</v>
      </c>
      <c r="BO75" s="678">
        <v>20099</v>
      </c>
      <c r="BP75" s="678">
        <v>7085</v>
      </c>
      <c r="BQ75" s="678">
        <v>0</v>
      </c>
      <c r="BR75" s="678">
        <v>0</v>
      </c>
      <c r="BS75" s="678">
        <v>0</v>
      </c>
      <c r="BT75" s="679">
        <v>0</v>
      </c>
      <c r="BU75" s="16">
        <v>0</v>
      </c>
      <c r="BV75" s="12">
        <v>0</v>
      </c>
    </row>
    <row r="76" spans="2:74">
      <c r="B76" s="673"/>
      <c r="C76" s="673"/>
      <c r="D76" s="673"/>
      <c r="E76" s="673"/>
      <c r="F76" s="673"/>
      <c r="G76" s="673"/>
      <c r="H76" s="673"/>
      <c r="I76" s="628"/>
      <c r="J76" s="628"/>
      <c r="K76" s="617"/>
      <c r="L76" s="677"/>
      <c r="M76" s="678"/>
      <c r="N76" s="678"/>
      <c r="O76" s="678"/>
      <c r="P76" s="678"/>
      <c r="Q76" s="678"/>
      <c r="R76" s="678"/>
      <c r="S76" s="678"/>
      <c r="T76" s="678"/>
      <c r="U76" s="678"/>
      <c r="V76" s="678"/>
      <c r="W76" s="678"/>
      <c r="X76" s="678"/>
      <c r="Y76" s="678"/>
      <c r="Z76" s="678"/>
      <c r="AA76" s="678"/>
      <c r="AB76" s="678"/>
      <c r="AC76" s="678"/>
      <c r="AD76" s="678"/>
      <c r="AE76" s="678"/>
      <c r="AF76" s="678"/>
      <c r="AG76" s="678"/>
      <c r="AH76" s="678"/>
      <c r="AI76" s="678"/>
      <c r="AJ76" s="678"/>
      <c r="AK76" s="678"/>
      <c r="AL76" s="678"/>
      <c r="AM76" s="678"/>
      <c r="AN76" s="678"/>
      <c r="AO76" s="679"/>
      <c r="AP76" s="617"/>
      <c r="AQ76" s="677"/>
      <c r="AR76" s="678"/>
      <c r="AS76" s="678"/>
      <c r="AT76" s="678"/>
      <c r="AU76" s="678"/>
      <c r="AV76" s="678"/>
      <c r="AW76" s="678"/>
      <c r="AX76" s="678"/>
      <c r="AY76" s="678"/>
      <c r="AZ76" s="678"/>
      <c r="BA76" s="678"/>
      <c r="BB76" s="678"/>
      <c r="BC76" s="678"/>
      <c r="BD76" s="678"/>
      <c r="BE76" s="678"/>
      <c r="BF76" s="678"/>
      <c r="BG76" s="678"/>
      <c r="BH76" s="678"/>
      <c r="BI76" s="678"/>
      <c r="BJ76" s="678"/>
      <c r="BK76" s="678"/>
      <c r="BL76" s="678"/>
      <c r="BM76" s="678"/>
      <c r="BN76" s="678"/>
      <c r="BO76" s="678"/>
      <c r="BP76" s="678"/>
      <c r="BQ76" s="678"/>
      <c r="BR76" s="678"/>
      <c r="BS76" s="678"/>
      <c r="BT76" s="679"/>
    </row>
    <row r="77" spans="2:74">
      <c r="B77" s="673"/>
      <c r="C77" s="673"/>
      <c r="D77" s="673" t="s">
        <v>1035</v>
      </c>
      <c r="E77" s="673" t="s">
        <v>1015</v>
      </c>
      <c r="F77" s="673" t="s">
        <v>29</v>
      </c>
      <c r="G77" s="673"/>
      <c r="H77" s="673">
        <v>2018</v>
      </c>
      <c r="I77" s="628" t="s">
        <v>574</v>
      </c>
      <c r="J77" s="628" t="s">
        <v>585</v>
      </c>
      <c r="K77" s="617"/>
      <c r="L77" s="677"/>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9"/>
      <c r="AP77" s="617"/>
      <c r="AQ77" s="677"/>
      <c r="AR77" s="678"/>
      <c r="AS77" s="678"/>
      <c r="AT77" s="678"/>
      <c r="AU77" s="678"/>
      <c r="AV77" s="678"/>
      <c r="AW77" s="678"/>
      <c r="AX77" s="678">
        <v>315080</v>
      </c>
      <c r="AY77" s="678">
        <v>253599.22864861699</v>
      </c>
      <c r="AZ77" s="678">
        <v>253599.22864861699</v>
      </c>
      <c r="BA77" s="678">
        <v>253599.22864861699</v>
      </c>
      <c r="BB77" s="678">
        <v>253599.22864861699</v>
      </c>
      <c r="BC77" s="678">
        <v>253599.22864861699</v>
      </c>
      <c r="BD77" s="678">
        <v>253599.22864861699</v>
      </c>
      <c r="BE77" s="678">
        <v>253596.5211590165</v>
      </c>
      <c r="BF77" s="678">
        <v>253596.5211590165</v>
      </c>
      <c r="BG77" s="678">
        <v>252967.72721058765</v>
      </c>
      <c r="BH77" s="678">
        <v>247625.27591284591</v>
      </c>
      <c r="BI77" s="678">
        <v>247584.25334314152</v>
      </c>
      <c r="BJ77" s="678">
        <v>247584.25334314152</v>
      </c>
      <c r="BK77" s="678"/>
      <c r="BL77" s="678"/>
      <c r="BM77" s="678"/>
      <c r="BN77" s="678"/>
      <c r="BO77" s="678"/>
      <c r="BP77" s="678"/>
      <c r="BQ77" s="678"/>
      <c r="BR77" s="678"/>
      <c r="BS77" s="678"/>
      <c r="BT77" s="679"/>
    </row>
    <row r="78" spans="2:74">
      <c r="B78" s="673"/>
      <c r="C78" s="673"/>
      <c r="D78" s="673" t="s">
        <v>1047</v>
      </c>
      <c r="E78" s="673" t="s">
        <v>1015</v>
      </c>
      <c r="F78" s="673" t="s">
        <v>486</v>
      </c>
      <c r="G78" s="673"/>
      <c r="H78" s="673">
        <v>2018</v>
      </c>
      <c r="I78" s="628" t="s">
        <v>574</v>
      </c>
      <c r="J78" s="628" t="s">
        <v>585</v>
      </c>
      <c r="K78" s="617"/>
      <c r="L78" s="677"/>
      <c r="M78" s="678"/>
      <c r="N78" s="678"/>
      <c r="O78" s="678"/>
      <c r="P78" s="678"/>
      <c r="Q78" s="678"/>
      <c r="R78" s="678"/>
      <c r="S78" s="678"/>
      <c r="T78" s="678"/>
      <c r="U78" s="678"/>
      <c r="V78" s="678"/>
      <c r="W78" s="678"/>
      <c r="X78" s="678"/>
      <c r="Y78" s="678"/>
      <c r="Z78" s="678"/>
      <c r="AA78" s="678"/>
      <c r="AB78" s="678"/>
      <c r="AC78" s="678"/>
      <c r="AD78" s="678"/>
      <c r="AE78" s="678"/>
      <c r="AF78" s="678"/>
      <c r="AG78" s="678"/>
      <c r="AH78" s="678"/>
      <c r="AI78" s="678"/>
      <c r="AJ78" s="678"/>
      <c r="AK78" s="678"/>
      <c r="AL78" s="678"/>
      <c r="AM78" s="678"/>
      <c r="AN78" s="678"/>
      <c r="AO78" s="679"/>
      <c r="AP78" s="617"/>
      <c r="AQ78" s="677"/>
      <c r="AR78" s="678"/>
      <c r="AS78" s="678"/>
      <c r="AT78" s="678"/>
      <c r="AU78" s="678"/>
      <c r="AV78" s="678"/>
      <c r="AW78" s="678"/>
      <c r="AX78" s="678">
        <v>1583913</v>
      </c>
      <c r="AY78" s="678">
        <v>1274848.0228720226</v>
      </c>
      <c r="AZ78" s="678">
        <v>1274848.0228720226</v>
      </c>
      <c r="BA78" s="678">
        <v>1274848.0228720226</v>
      </c>
      <c r="BB78" s="678">
        <v>1274848.0228720226</v>
      </c>
      <c r="BC78" s="678">
        <v>1274848.0228720226</v>
      </c>
      <c r="BD78" s="678">
        <v>1274848.0228720226</v>
      </c>
      <c r="BE78" s="678">
        <v>1274834.4122716177</v>
      </c>
      <c r="BF78" s="678">
        <v>1274834.4122716177</v>
      </c>
      <c r="BG78" s="678">
        <v>1271673.4534381856</v>
      </c>
      <c r="BH78" s="678">
        <v>1244816.8517422352</v>
      </c>
      <c r="BI78" s="678">
        <v>1244610.630523979</v>
      </c>
      <c r="BJ78" s="678">
        <v>1244610.630523979</v>
      </c>
      <c r="BK78" s="678"/>
      <c r="BL78" s="678"/>
      <c r="BM78" s="678"/>
      <c r="BN78" s="678"/>
      <c r="BO78" s="678"/>
      <c r="BP78" s="678"/>
      <c r="BQ78" s="678"/>
      <c r="BR78" s="678"/>
      <c r="BS78" s="678"/>
      <c r="BT78" s="679"/>
    </row>
    <row r="79" spans="2:74" ht="15.6">
      <c r="B79" s="673"/>
      <c r="C79" s="673"/>
      <c r="D79" s="673" t="s">
        <v>116</v>
      </c>
      <c r="E79" s="673" t="s">
        <v>1015</v>
      </c>
      <c r="F79" s="673" t="s">
        <v>29</v>
      </c>
      <c r="G79" s="673"/>
      <c r="H79" s="673">
        <v>2018</v>
      </c>
      <c r="I79" s="628" t="s">
        <v>574</v>
      </c>
      <c r="J79" s="628" t="s">
        <v>585</v>
      </c>
      <c r="K79" s="617"/>
      <c r="L79" s="677"/>
      <c r="M79" s="678"/>
      <c r="N79" s="678"/>
      <c r="O79" s="678"/>
      <c r="P79" s="678"/>
      <c r="Q79" s="678"/>
      <c r="R79" s="678"/>
      <c r="S79" s="678"/>
      <c r="T79" s="678"/>
      <c r="U79" s="678"/>
      <c r="V79" s="678"/>
      <c r="W79" s="678"/>
      <c r="X79" s="678"/>
      <c r="Y79" s="678"/>
      <c r="Z79" s="678"/>
      <c r="AA79" s="678"/>
      <c r="AB79" s="678"/>
      <c r="AC79" s="678"/>
      <c r="AD79" s="678"/>
      <c r="AE79" s="678"/>
      <c r="AF79" s="678"/>
      <c r="AG79" s="678"/>
      <c r="AH79" s="678"/>
      <c r="AI79" s="678"/>
      <c r="AJ79" s="678"/>
      <c r="AK79" s="678"/>
      <c r="AL79" s="678"/>
      <c r="AM79" s="678"/>
      <c r="AN79" s="678"/>
      <c r="AO79" s="679"/>
      <c r="AP79" s="617"/>
      <c r="AQ79" s="677"/>
      <c r="AR79" s="678"/>
      <c r="AS79" s="678"/>
      <c r="AT79" s="678"/>
      <c r="AU79" s="678"/>
      <c r="AV79" s="678"/>
      <c r="AW79" s="678"/>
      <c r="AX79" s="678">
        <v>117983</v>
      </c>
      <c r="AY79" s="678">
        <v>117983</v>
      </c>
      <c r="AZ79" s="678">
        <v>117983</v>
      </c>
      <c r="BA79" s="678">
        <v>117983</v>
      </c>
      <c r="BB79" s="678">
        <v>117983</v>
      </c>
      <c r="BC79" s="678">
        <v>117983</v>
      </c>
      <c r="BD79" s="678">
        <v>117983</v>
      </c>
      <c r="BE79" s="678">
        <v>117983</v>
      </c>
      <c r="BF79" s="678">
        <v>117983</v>
      </c>
      <c r="BG79" s="678">
        <v>117937.79825953698</v>
      </c>
      <c r="BH79" s="678">
        <v>92348.078250467181</v>
      </c>
      <c r="BI79" s="678">
        <v>92348.078250467181</v>
      </c>
      <c r="BJ79" s="678">
        <v>91572.268786601722</v>
      </c>
      <c r="BK79" s="678"/>
      <c r="BL79" s="678"/>
      <c r="BM79" s="678"/>
      <c r="BN79" s="678"/>
      <c r="BO79" s="678"/>
      <c r="BP79" s="678"/>
      <c r="BQ79" s="678"/>
      <c r="BR79" s="678"/>
      <c r="BS79" s="678"/>
      <c r="BT79" s="679"/>
      <c r="BU79" s="160"/>
    </row>
    <row r="80" spans="2:74">
      <c r="B80" s="673"/>
      <c r="C80" s="673"/>
      <c r="D80" s="673" t="s">
        <v>118</v>
      </c>
      <c r="E80" s="673" t="s">
        <v>1015</v>
      </c>
      <c r="F80" s="673" t="s">
        <v>1017</v>
      </c>
      <c r="G80" s="673"/>
      <c r="H80" s="673">
        <v>2018</v>
      </c>
      <c r="I80" s="628" t="s">
        <v>574</v>
      </c>
      <c r="J80" s="628" t="s">
        <v>585</v>
      </c>
      <c r="K80" s="617"/>
      <c r="L80" s="677"/>
      <c r="M80" s="678"/>
      <c r="N80" s="678"/>
      <c r="O80" s="678"/>
      <c r="P80" s="678"/>
      <c r="Q80" s="678"/>
      <c r="R80" s="678"/>
      <c r="S80" s="678">
        <v>878.25882503138496</v>
      </c>
      <c r="T80" s="678">
        <v>916.00804112159392</v>
      </c>
      <c r="U80" s="678">
        <v>916.00804112159392</v>
      </c>
      <c r="V80" s="678">
        <v>916.00804112159392</v>
      </c>
      <c r="W80" s="678">
        <v>916.00804112159392</v>
      </c>
      <c r="X80" s="678">
        <v>852.67162572282814</v>
      </c>
      <c r="Y80" s="678">
        <v>852.67162572282814</v>
      </c>
      <c r="Z80" s="678">
        <v>852.67162572282814</v>
      </c>
      <c r="AA80" s="678">
        <v>854.97730745550882</v>
      </c>
      <c r="AB80" s="678">
        <v>854.97730745550882</v>
      </c>
      <c r="AC80" s="678">
        <v>796.9915746042376</v>
      </c>
      <c r="AD80" s="678">
        <v>526.18908120399271</v>
      </c>
      <c r="AE80" s="678">
        <v>754.56680904920108</v>
      </c>
      <c r="AF80" s="678"/>
      <c r="AG80" s="678"/>
      <c r="AH80" s="678"/>
      <c r="AI80" s="678"/>
      <c r="AJ80" s="678"/>
      <c r="AK80" s="678"/>
      <c r="AL80" s="678"/>
      <c r="AM80" s="678"/>
      <c r="AN80" s="678"/>
      <c r="AO80" s="679"/>
      <c r="AP80" s="617"/>
      <c r="AQ80" s="677"/>
      <c r="AR80" s="678"/>
      <c r="AS80" s="678"/>
      <c r="AT80" s="678"/>
      <c r="AU80" s="678"/>
      <c r="AV80" s="678"/>
      <c r="AW80" s="678"/>
      <c r="AX80" s="678">
        <v>5962021</v>
      </c>
      <c r="AY80" s="678">
        <v>6188146.1602746677</v>
      </c>
      <c r="AZ80" s="678">
        <v>6188146.1602746677</v>
      </c>
      <c r="BA80" s="678">
        <v>6188146.1602746677</v>
      </c>
      <c r="BB80" s="678">
        <v>6188146.1602746677</v>
      </c>
      <c r="BC80" s="678">
        <v>4951734.7804571111</v>
      </c>
      <c r="BD80" s="678">
        <v>4951734.7804571111</v>
      </c>
      <c r="BE80" s="678">
        <v>4951734.7804571111</v>
      </c>
      <c r="BF80" s="678">
        <v>4938381.0641317535</v>
      </c>
      <c r="BG80" s="678">
        <v>4938381.0641317535</v>
      </c>
      <c r="BH80" s="678">
        <v>4171399.0262934715</v>
      </c>
      <c r="BI80" s="678">
        <v>3617171.7036649757</v>
      </c>
      <c r="BJ80" s="678">
        <v>352474.54177926248</v>
      </c>
      <c r="BK80" s="678"/>
      <c r="BL80" s="678"/>
      <c r="BM80" s="678"/>
      <c r="BN80" s="678"/>
      <c r="BO80" s="678"/>
      <c r="BP80" s="678"/>
      <c r="BQ80" s="678"/>
      <c r="BR80" s="678"/>
      <c r="BS80" s="678"/>
      <c r="BT80" s="679"/>
    </row>
    <row r="81" spans="2:73" ht="15.6">
      <c r="B81" s="673"/>
      <c r="C81" s="673"/>
      <c r="D81" s="673" t="s">
        <v>119</v>
      </c>
      <c r="E81" s="673" t="s">
        <v>1015</v>
      </c>
      <c r="F81" s="673" t="s">
        <v>1017</v>
      </c>
      <c r="G81" s="673"/>
      <c r="H81" s="673">
        <v>2018</v>
      </c>
      <c r="I81" s="628" t="s">
        <v>574</v>
      </c>
      <c r="J81" s="628" t="s">
        <v>585</v>
      </c>
      <c r="K81" s="617"/>
      <c r="L81" s="677"/>
      <c r="M81" s="678"/>
      <c r="N81" s="678"/>
      <c r="O81" s="678"/>
      <c r="P81" s="678"/>
      <c r="Q81" s="678"/>
      <c r="R81" s="678"/>
      <c r="S81" s="678">
        <v>22.675390901429186</v>
      </c>
      <c r="T81" s="678">
        <v>22.675390901429186</v>
      </c>
      <c r="U81" s="678">
        <v>22.675390901429186</v>
      </c>
      <c r="V81" s="678">
        <v>24.605726810594106</v>
      </c>
      <c r="W81" s="678">
        <v>24.527364233417778</v>
      </c>
      <c r="X81" s="678">
        <v>24.541756190594551</v>
      </c>
      <c r="Y81" s="678">
        <v>28.332512853653668</v>
      </c>
      <c r="Z81" s="678">
        <v>28.274214283474606</v>
      </c>
      <c r="AA81" s="678">
        <v>27.529337100893031</v>
      </c>
      <c r="AB81" s="678">
        <v>24.311779816513759</v>
      </c>
      <c r="AC81" s="678">
        <v>18.015285355255699</v>
      </c>
      <c r="AD81" s="678">
        <v>10.723161809666999</v>
      </c>
      <c r="AE81" s="678">
        <v>10.912109632362631</v>
      </c>
      <c r="AF81" s="678"/>
      <c r="AG81" s="678"/>
      <c r="AH81" s="678"/>
      <c r="AI81" s="678"/>
      <c r="AJ81" s="678"/>
      <c r="AK81" s="678"/>
      <c r="AL81" s="678"/>
      <c r="AM81" s="678"/>
      <c r="AN81" s="678"/>
      <c r="AO81" s="679"/>
      <c r="AP81" s="617"/>
      <c r="AQ81" s="677"/>
      <c r="AR81" s="678"/>
      <c r="AS81" s="678"/>
      <c r="AT81" s="678"/>
      <c r="AU81" s="678"/>
      <c r="AV81" s="678"/>
      <c r="AW81" s="678"/>
      <c r="AX81" s="678">
        <v>165624</v>
      </c>
      <c r="AY81" s="678">
        <v>165624</v>
      </c>
      <c r="AZ81" s="678">
        <v>165624</v>
      </c>
      <c r="BA81" s="678">
        <v>136772.95166228677</v>
      </c>
      <c r="BB81" s="678">
        <v>131244.27908068374</v>
      </c>
      <c r="BC81" s="678">
        <v>123217.77967277008</v>
      </c>
      <c r="BD81" s="678">
        <v>92959.973642379875</v>
      </c>
      <c r="BE81" s="678">
        <v>84526.495140624931</v>
      </c>
      <c r="BF81" s="678">
        <v>77955.049063152313</v>
      </c>
      <c r="BG81" s="678">
        <v>64197.859954695617</v>
      </c>
      <c r="BH81" s="678">
        <v>51439.860473882422</v>
      </c>
      <c r="BI81" s="678">
        <v>40936.148231386622</v>
      </c>
      <c r="BJ81" s="678">
        <v>40227.321401519868</v>
      </c>
      <c r="BK81" s="678"/>
      <c r="BL81" s="678"/>
      <c r="BM81" s="678"/>
      <c r="BN81" s="678"/>
      <c r="BO81" s="678"/>
      <c r="BP81" s="678"/>
      <c r="BQ81" s="678"/>
      <c r="BR81" s="678"/>
      <c r="BS81" s="678"/>
      <c r="BT81" s="679"/>
      <c r="BU81" s="160"/>
    </row>
    <row r="82" spans="2:73" ht="15.6">
      <c r="B82" s="673"/>
      <c r="C82" s="673"/>
      <c r="D82" s="673" t="s">
        <v>1048</v>
      </c>
      <c r="E82" s="673" t="s">
        <v>1015</v>
      </c>
      <c r="F82" s="673"/>
      <c r="G82" s="673"/>
      <c r="H82" s="673">
        <v>2018</v>
      </c>
      <c r="I82" s="628" t="s">
        <v>574</v>
      </c>
      <c r="J82" s="628" t="s">
        <v>585</v>
      </c>
      <c r="K82" s="617"/>
      <c r="L82" s="677"/>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9"/>
      <c r="AP82" s="617"/>
      <c r="AQ82" s="677"/>
      <c r="AR82" s="678"/>
      <c r="AS82" s="678"/>
      <c r="AT82" s="678"/>
      <c r="AU82" s="678"/>
      <c r="AV82" s="678"/>
      <c r="AW82" s="678"/>
      <c r="AX82" s="678">
        <v>127112</v>
      </c>
      <c r="AY82" s="678">
        <v>127112</v>
      </c>
      <c r="AZ82" s="678">
        <v>127112</v>
      </c>
      <c r="BA82" s="678">
        <v>127112</v>
      </c>
      <c r="BB82" s="678">
        <v>127112</v>
      </c>
      <c r="BC82" s="678">
        <v>127112</v>
      </c>
      <c r="BD82" s="678">
        <v>127112</v>
      </c>
      <c r="BE82" s="678">
        <v>127112</v>
      </c>
      <c r="BF82" s="678">
        <v>127112</v>
      </c>
      <c r="BG82" s="678">
        <v>127112</v>
      </c>
      <c r="BH82" s="678">
        <v>127112</v>
      </c>
      <c r="BI82" s="678">
        <v>127112</v>
      </c>
      <c r="BJ82" s="678">
        <v>127112</v>
      </c>
      <c r="BK82" s="678"/>
      <c r="BL82" s="678"/>
      <c r="BM82" s="678"/>
      <c r="BN82" s="678"/>
      <c r="BO82" s="678"/>
      <c r="BP82" s="678"/>
      <c r="BQ82" s="678"/>
      <c r="BR82" s="678"/>
      <c r="BS82" s="678"/>
      <c r="BT82" s="679"/>
      <c r="BU82" s="160"/>
    </row>
    <row r="83" spans="2:73" ht="15.6">
      <c r="B83" s="673" t="s">
        <v>1053</v>
      </c>
      <c r="C83" s="673"/>
      <c r="D83" s="673" t="s">
        <v>1049</v>
      </c>
      <c r="E83" s="673" t="s">
        <v>1015</v>
      </c>
      <c r="F83" s="673" t="s">
        <v>486</v>
      </c>
      <c r="G83" s="673"/>
      <c r="H83" s="673">
        <v>2018</v>
      </c>
      <c r="I83" s="628"/>
      <c r="J83" s="628" t="s">
        <v>585</v>
      </c>
      <c r="K83" s="617"/>
      <c r="L83" s="677"/>
      <c r="M83" s="678"/>
      <c r="N83" s="678"/>
      <c r="O83" s="678"/>
      <c r="P83" s="678"/>
      <c r="Q83" s="678"/>
      <c r="R83" s="678"/>
      <c r="S83" s="678">
        <v>53.08</v>
      </c>
      <c r="T83" s="678">
        <v>53.08</v>
      </c>
      <c r="U83" s="678">
        <v>53.08</v>
      </c>
      <c r="V83" s="678">
        <v>53.08</v>
      </c>
      <c r="W83" s="678">
        <v>53.08</v>
      </c>
      <c r="X83" s="678">
        <v>53.08</v>
      </c>
      <c r="Y83" s="678">
        <v>53.08</v>
      </c>
      <c r="Z83" s="678">
        <v>53.08</v>
      </c>
      <c r="AA83" s="678">
        <v>53.08</v>
      </c>
      <c r="AB83" s="678">
        <v>53.08</v>
      </c>
      <c r="AC83" s="678">
        <v>53.08</v>
      </c>
      <c r="AD83" s="678">
        <v>53.08</v>
      </c>
      <c r="AE83" s="678">
        <v>53.08</v>
      </c>
      <c r="AF83" s="678"/>
      <c r="AG83" s="678"/>
      <c r="AH83" s="678"/>
      <c r="AI83" s="678"/>
      <c r="AJ83" s="678"/>
      <c r="AK83" s="678"/>
      <c r="AL83" s="678"/>
      <c r="AM83" s="678"/>
      <c r="AN83" s="678"/>
      <c r="AO83" s="679"/>
      <c r="AP83" s="617"/>
      <c r="AQ83" s="677"/>
      <c r="AR83" s="678"/>
      <c r="AS83" s="678"/>
      <c r="AT83" s="678"/>
      <c r="AU83" s="678"/>
      <c r="AV83" s="678"/>
      <c r="AW83" s="678"/>
      <c r="AX83" s="678"/>
      <c r="AY83" s="678"/>
      <c r="AZ83" s="678"/>
      <c r="BA83" s="678"/>
      <c r="BB83" s="678"/>
      <c r="BC83" s="678"/>
      <c r="BD83" s="678"/>
      <c r="BE83" s="678"/>
      <c r="BF83" s="678"/>
      <c r="BG83" s="678"/>
      <c r="BH83" s="678"/>
      <c r="BI83" s="678"/>
      <c r="BJ83" s="678"/>
      <c r="BK83" s="678"/>
      <c r="BL83" s="678"/>
      <c r="BM83" s="678"/>
      <c r="BN83" s="678"/>
      <c r="BO83" s="678"/>
      <c r="BP83" s="678"/>
      <c r="BQ83" s="678"/>
      <c r="BR83" s="678"/>
      <c r="BS83" s="678"/>
      <c r="BT83" s="679"/>
      <c r="BU83" s="160"/>
    </row>
    <row r="84" spans="2:73" ht="15.6">
      <c r="B84" s="673"/>
      <c r="C84" s="673"/>
      <c r="D84" s="673"/>
      <c r="E84" s="673"/>
      <c r="F84" s="673"/>
      <c r="G84" s="673"/>
      <c r="H84" s="673"/>
      <c r="I84" s="628"/>
      <c r="J84" s="628"/>
      <c r="K84" s="617"/>
      <c r="L84" s="677"/>
      <c r="M84" s="678"/>
      <c r="N84" s="678"/>
      <c r="O84" s="678"/>
      <c r="P84" s="678"/>
      <c r="Q84" s="678"/>
      <c r="R84" s="678"/>
      <c r="S84" s="678"/>
      <c r="T84" s="678"/>
      <c r="U84" s="678"/>
      <c r="V84" s="678"/>
      <c r="W84" s="678"/>
      <c r="X84" s="678"/>
      <c r="Y84" s="678"/>
      <c r="Z84" s="678"/>
      <c r="AA84" s="678"/>
      <c r="AB84" s="678"/>
      <c r="AC84" s="678"/>
      <c r="AD84" s="678"/>
      <c r="AE84" s="678"/>
      <c r="AF84" s="678"/>
      <c r="AG84" s="678"/>
      <c r="AH84" s="678"/>
      <c r="AI84" s="678"/>
      <c r="AJ84" s="678"/>
      <c r="AK84" s="678"/>
      <c r="AL84" s="678"/>
      <c r="AM84" s="678"/>
      <c r="AN84" s="678"/>
      <c r="AO84" s="679"/>
      <c r="AP84" s="617"/>
      <c r="AQ84" s="677"/>
      <c r="AR84" s="678"/>
      <c r="AS84" s="678"/>
      <c r="AT84" s="678"/>
      <c r="AU84" s="678"/>
      <c r="AV84" s="678"/>
      <c r="AW84" s="678"/>
      <c r="AX84" s="678"/>
      <c r="AY84" s="678"/>
      <c r="AZ84" s="678"/>
      <c r="BA84" s="678"/>
      <c r="BB84" s="678"/>
      <c r="BC84" s="678"/>
      <c r="BD84" s="678"/>
      <c r="BE84" s="678"/>
      <c r="BF84" s="678"/>
      <c r="BG84" s="678"/>
      <c r="BH84" s="678"/>
      <c r="BI84" s="678"/>
      <c r="BJ84" s="678"/>
      <c r="BK84" s="678"/>
      <c r="BL84" s="678"/>
      <c r="BM84" s="678"/>
      <c r="BN84" s="678"/>
      <c r="BO84" s="678"/>
      <c r="BP84" s="678"/>
      <c r="BQ84" s="678"/>
      <c r="BR84" s="678"/>
      <c r="BS84" s="678"/>
      <c r="BT84" s="679"/>
      <c r="BU84" s="160"/>
    </row>
    <row r="85" spans="2:73" ht="15.6">
      <c r="B85" s="673"/>
      <c r="C85" s="673"/>
      <c r="D85" s="673" t="s">
        <v>118</v>
      </c>
      <c r="E85" s="673" t="s">
        <v>1015</v>
      </c>
      <c r="F85" s="673" t="s">
        <v>1017</v>
      </c>
      <c r="G85" s="673"/>
      <c r="H85" s="673">
        <v>2019</v>
      </c>
      <c r="I85" s="628" t="s">
        <v>575</v>
      </c>
      <c r="J85" s="628" t="s">
        <v>585</v>
      </c>
      <c r="K85" s="617"/>
      <c r="L85" s="677"/>
      <c r="M85" s="678"/>
      <c r="N85" s="678"/>
      <c r="O85" s="678"/>
      <c r="P85" s="678"/>
      <c r="Q85" s="678"/>
      <c r="R85" s="678"/>
      <c r="S85" s="678"/>
      <c r="T85" s="678">
        <v>163.61188357358327</v>
      </c>
      <c r="U85" s="678">
        <v>164.40860585675716</v>
      </c>
      <c r="V85" s="678">
        <v>164.40860585675716</v>
      </c>
      <c r="W85" s="678">
        <v>164.40860585675716</v>
      </c>
      <c r="X85" s="678">
        <v>164.40860585675716</v>
      </c>
      <c r="Y85" s="678">
        <v>191.25388209854825</v>
      </c>
      <c r="Z85" s="678">
        <v>191.25388209854825</v>
      </c>
      <c r="AA85" s="678">
        <v>191.25388209854825</v>
      </c>
      <c r="AB85" s="678">
        <v>192.28960740257892</v>
      </c>
      <c r="AC85" s="678">
        <v>192.28960740257892</v>
      </c>
      <c r="AD85" s="678">
        <v>212.20607776173014</v>
      </c>
      <c r="AE85" s="678">
        <v>161.56918362676947</v>
      </c>
      <c r="AF85" s="678">
        <v>162</v>
      </c>
      <c r="AG85" s="678"/>
      <c r="AH85" s="678"/>
      <c r="AI85" s="678"/>
      <c r="AJ85" s="678"/>
      <c r="AK85" s="678"/>
      <c r="AL85" s="678"/>
      <c r="AM85" s="678"/>
      <c r="AN85" s="678"/>
      <c r="AO85" s="679"/>
      <c r="AP85" s="617"/>
      <c r="AQ85" s="677"/>
      <c r="AR85" s="678"/>
      <c r="AS85" s="678"/>
      <c r="AT85" s="678"/>
      <c r="AU85" s="678"/>
      <c r="AV85" s="678"/>
      <c r="AW85" s="678"/>
      <c r="AX85" s="678"/>
      <c r="AY85" s="678">
        <v>1110672</v>
      </c>
      <c r="AZ85" s="678">
        <v>1152797.1256935503</v>
      </c>
      <c r="BA85" s="678">
        <v>1110672</v>
      </c>
      <c r="BB85" s="678">
        <v>1110672</v>
      </c>
      <c r="BC85" s="678">
        <v>1110672</v>
      </c>
      <c r="BD85" s="678">
        <v>888756.18474980362</v>
      </c>
      <c r="BE85" s="678">
        <v>1110672</v>
      </c>
      <c r="BF85" s="678">
        <v>1110672</v>
      </c>
      <c r="BG85" s="678">
        <v>1107676.7671218067</v>
      </c>
      <c r="BH85" s="678">
        <v>1110672</v>
      </c>
      <c r="BI85" s="678">
        <v>938173.06505203596</v>
      </c>
      <c r="BJ85" s="678">
        <v>963104.05816601019</v>
      </c>
      <c r="BK85" s="678">
        <v>108229.20124869926</v>
      </c>
      <c r="BL85" s="678"/>
      <c r="BM85" s="678"/>
      <c r="BN85" s="678"/>
      <c r="BO85" s="678"/>
      <c r="BP85" s="678"/>
      <c r="BQ85" s="678"/>
      <c r="BR85" s="678"/>
      <c r="BS85" s="678"/>
      <c r="BT85" s="679"/>
      <c r="BU85" s="160"/>
    </row>
    <row r="86" spans="2:73">
      <c r="B86" s="673"/>
      <c r="C86" s="673"/>
      <c r="D86" s="673" t="s">
        <v>119</v>
      </c>
      <c r="E86" s="673" t="s">
        <v>1015</v>
      </c>
      <c r="F86" s="673" t="s">
        <v>1017</v>
      </c>
      <c r="G86" s="673"/>
      <c r="H86" s="673">
        <v>2019</v>
      </c>
      <c r="I86" s="628" t="s">
        <v>575</v>
      </c>
      <c r="J86" s="628" t="s">
        <v>585</v>
      </c>
      <c r="K86" s="617"/>
      <c r="L86" s="677"/>
      <c r="M86" s="678"/>
      <c r="N86" s="678"/>
      <c r="O86" s="678"/>
      <c r="P86" s="678"/>
      <c r="Q86" s="678"/>
      <c r="R86" s="678"/>
      <c r="S86" s="678"/>
      <c r="T86" s="678"/>
      <c r="U86" s="678"/>
      <c r="V86" s="678"/>
      <c r="W86" s="678"/>
      <c r="X86" s="678"/>
      <c r="Y86" s="678"/>
      <c r="Z86" s="678"/>
      <c r="AA86" s="678"/>
      <c r="AB86" s="678"/>
      <c r="AC86" s="678"/>
      <c r="AD86" s="678"/>
      <c r="AE86" s="678"/>
      <c r="AF86" s="678"/>
      <c r="AG86" s="678"/>
      <c r="AH86" s="678"/>
      <c r="AI86" s="678"/>
      <c r="AJ86" s="678"/>
      <c r="AK86" s="678"/>
      <c r="AL86" s="678"/>
      <c r="AM86" s="678"/>
      <c r="AN86" s="678"/>
      <c r="AO86" s="679"/>
      <c r="AP86" s="617"/>
      <c r="AQ86" s="677"/>
      <c r="AR86" s="678"/>
      <c r="AS86" s="678"/>
      <c r="AT86" s="678"/>
      <c r="AU86" s="678"/>
      <c r="AV86" s="678"/>
      <c r="AW86" s="678"/>
      <c r="AX86" s="678"/>
      <c r="AY86" s="678">
        <v>180890</v>
      </c>
      <c r="AZ86" s="678">
        <v>180890</v>
      </c>
      <c r="BA86" s="678">
        <v>180890</v>
      </c>
      <c r="BB86" s="678">
        <v>149379.67460145301</v>
      </c>
      <c r="BC86" s="678">
        <v>173578.01637215869</v>
      </c>
      <c r="BD86" s="678">
        <v>169827.31987353959</v>
      </c>
      <c r="BE86" s="678">
        <v>136469.99383390255</v>
      </c>
      <c r="BF86" s="678">
        <v>164479.36791385911</v>
      </c>
      <c r="BG86" s="678">
        <v>166826.84880727172</v>
      </c>
      <c r="BH86" s="678">
        <v>148967.27058432432</v>
      </c>
      <c r="BI86" s="678">
        <v>144941.84646788993</v>
      </c>
      <c r="BJ86" s="678">
        <v>143953.3425121796</v>
      </c>
      <c r="BK86" s="678">
        <v>177757.81265961198</v>
      </c>
      <c r="BL86" s="678"/>
      <c r="BM86" s="678"/>
      <c r="BN86" s="678"/>
      <c r="BO86" s="678"/>
      <c r="BP86" s="678"/>
      <c r="BQ86" s="678"/>
      <c r="BR86" s="678"/>
      <c r="BS86" s="678"/>
      <c r="BT86" s="679"/>
    </row>
    <row r="87" spans="2:73">
      <c r="B87" s="673" t="s">
        <v>1053</v>
      </c>
      <c r="C87" s="673"/>
      <c r="D87" s="673" t="s">
        <v>1049</v>
      </c>
      <c r="E87" s="673" t="s">
        <v>1015</v>
      </c>
      <c r="F87" s="673" t="s">
        <v>486</v>
      </c>
      <c r="G87" s="673"/>
      <c r="H87" s="673">
        <v>2019</v>
      </c>
      <c r="I87" s="628"/>
      <c r="J87" s="628" t="s">
        <v>585</v>
      </c>
      <c r="K87" s="617"/>
      <c r="L87" s="677"/>
      <c r="M87" s="678"/>
      <c r="N87" s="678"/>
      <c r="O87" s="678"/>
      <c r="P87" s="678"/>
      <c r="Q87" s="678"/>
      <c r="R87" s="678"/>
      <c r="S87" s="678"/>
      <c r="T87" s="678">
        <v>146.94</v>
      </c>
      <c r="U87" s="678">
        <v>146.94</v>
      </c>
      <c r="V87" s="678">
        <v>146.94</v>
      </c>
      <c r="W87" s="678">
        <v>146.94</v>
      </c>
      <c r="X87" s="678">
        <v>146.94</v>
      </c>
      <c r="Y87" s="678">
        <v>146.94</v>
      </c>
      <c r="Z87" s="678">
        <v>146.94</v>
      </c>
      <c r="AA87" s="678">
        <v>146.94</v>
      </c>
      <c r="AB87" s="678">
        <v>146.94</v>
      </c>
      <c r="AC87" s="678">
        <v>146.94</v>
      </c>
      <c r="AD87" s="678">
        <v>146.94</v>
      </c>
      <c r="AE87" s="678">
        <v>146.94</v>
      </c>
      <c r="AF87" s="678">
        <v>146.94</v>
      </c>
      <c r="AG87" s="678"/>
      <c r="AH87" s="678"/>
      <c r="AI87" s="678"/>
      <c r="AJ87" s="678"/>
      <c r="AK87" s="678"/>
      <c r="AL87" s="678"/>
      <c r="AM87" s="678"/>
      <c r="AN87" s="678"/>
      <c r="AO87" s="679"/>
      <c r="AP87" s="617"/>
      <c r="AQ87" s="677"/>
      <c r="AR87" s="678"/>
      <c r="AS87" s="678"/>
      <c r="AT87" s="678"/>
      <c r="AU87" s="678"/>
      <c r="AV87" s="678"/>
      <c r="AW87" s="678"/>
      <c r="AX87" s="678"/>
      <c r="AY87" s="678"/>
      <c r="AZ87" s="678"/>
      <c r="BA87" s="678"/>
      <c r="BB87" s="678"/>
      <c r="BC87" s="678"/>
      <c r="BD87" s="678"/>
      <c r="BE87" s="678"/>
      <c r="BF87" s="678"/>
      <c r="BG87" s="678"/>
      <c r="BH87" s="678"/>
      <c r="BI87" s="678"/>
      <c r="BJ87" s="678"/>
      <c r="BK87" s="678"/>
      <c r="BL87" s="678"/>
      <c r="BM87" s="678"/>
      <c r="BN87" s="678"/>
      <c r="BO87" s="678"/>
      <c r="BP87" s="678"/>
      <c r="BQ87" s="678"/>
      <c r="BR87" s="678"/>
      <c r="BS87" s="678"/>
      <c r="BT87" s="679"/>
    </row>
    <row r="88" spans="2:73">
      <c r="B88" s="673"/>
      <c r="C88" s="673"/>
      <c r="D88" s="673"/>
      <c r="E88" s="673"/>
      <c r="F88" s="673"/>
      <c r="G88" s="673"/>
      <c r="H88" s="673"/>
      <c r="I88" s="628"/>
      <c r="J88" s="628"/>
      <c r="K88" s="617"/>
      <c r="L88" s="677"/>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9"/>
      <c r="AP88" s="617"/>
      <c r="AQ88" s="677"/>
      <c r="AR88" s="678"/>
      <c r="AS88" s="678"/>
      <c r="AT88" s="678"/>
      <c r="AU88" s="678"/>
      <c r="AV88" s="678"/>
      <c r="AW88" s="678"/>
      <c r="AX88" s="678"/>
      <c r="AY88" s="678"/>
      <c r="AZ88" s="678"/>
      <c r="BA88" s="678"/>
      <c r="BB88" s="678"/>
      <c r="BC88" s="678"/>
      <c r="BD88" s="678"/>
      <c r="BE88" s="678"/>
      <c r="BF88" s="678"/>
      <c r="BG88" s="678"/>
      <c r="BH88" s="678"/>
      <c r="BI88" s="678"/>
      <c r="BJ88" s="678"/>
      <c r="BK88" s="678"/>
      <c r="BL88" s="678"/>
      <c r="BM88" s="678"/>
      <c r="BN88" s="678"/>
      <c r="BO88" s="678"/>
      <c r="BP88" s="678"/>
      <c r="BQ88" s="678"/>
      <c r="BR88" s="678"/>
      <c r="BS88" s="678"/>
      <c r="BT88" s="679"/>
    </row>
    <row r="89" spans="2:73">
      <c r="B89" s="673"/>
      <c r="C89" s="673"/>
      <c r="D89" s="673" t="s">
        <v>118</v>
      </c>
      <c r="E89" s="673" t="s">
        <v>1015</v>
      </c>
      <c r="F89" s="673" t="s">
        <v>1017</v>
      </c>
      <c r="G89" s="673"/>
      <c r="H89" s="673">
        <v>2020</v>
      </c>
      <c r="I89" s="673" t="s">
        <v>1052</v>
      </c>
      <c r="J89" s="628" t="s">
        <v>585</v>
      </c>
      <c r="K89" s="617"/>
      <c r="L89" s="677"/>
      <c r="M89" s="678"/>
      <c r="N89" s="678"/>
      <c r="O89" s="678"/>
      <c r="P89" s="678"/>
      <c r="Q89" s="678"/>
      <c r="R89" s="678"/>
      <c r="S89" s="678"/>
      <c r="T89" s="678"/>
      <c r="U89" s="678">
        <v>3.2080036973601938</v>
      </c>
      <c r="V89" s="678">
        <v>2.429137415068416</v>
      </c>
      <c r="W89" s="678">
        <v>2.429137415068416</v>
      </c>
      <c r="X89" s="678">
        <v>2.429137415068416</v>
      </c>
      <c r="Y89" s="678">
        <v>2.429137415068416</v>
      </c>
      <c r="Z89" s="678">
        <v>2.429137415068416</v>
      </c>
      <c r="AA89" s="678">
        <v>1.9587330267535799</v>
      </c>
      <c r="AB89" s="678">
        <v>1.9587330267535799</v>
      </c>
      <c r="AC89" s="678">
        <v>1.9587330267535799</v>
      </c>
      <c r="AD89" s="678">
        <v>1.9587330267535799</v>
      </c>
      <c r="AE89" s="678">
        <v>1.9587330267535799</v>
      </c>
      <c r="AF89" s="678">
        <v>1.5423094698847084</v>
      </c>
      <c r="AG89" s="678">
        <v>0.88297217150899565</v>
      </c>
      <c r="AH89" s="678">
        <v>0.12338475759077669</v>
      </c>
      <c r="AI89" s="678"/>
      <c r="AJ89" s="678"/>
      <c r="AK89" s="678"/>
      <c r="AL89" s="678"/>
      <c r="AM89" s="678"/>
      <c r="AN89" s="678"/>
      <c r="AO89" s="679"/>
      <c r="AP89" s="617"/>
      <c r="AQ89" s="680"/>
      <c r="AR89" s="681"/>
      <c r="AS89" s="681"/>
      <c r="AT89" s="681"/>
      <c r="AU89" s="681"/>
      <c r="AV89" s="681"/>
      <c r="AW89" s="681"/>
      <c r="AX89" s="681"/>
      <c r="AY89" s="681"/>
      <c r="AZ89" s="681">
        <v>16490.091380529047</v>
      </c>
      <c r="BA89" s="681">
        <v>16490.091380529047</v>
      </c>
      <c r="BB89" s="681">
        <v>16490.091380529047</v>
      </c>
      <c r="BC89" s="681">
        <v>16490.091380529047</v>
      </c>
      <c r="BD89" s="681">
        <v>16490.091380529047</v>
      </c>
      <c r="BE89" s="681">
        <v>13695.785208049705</v>
      </c>
      <c r="BF89" s="681">
        <v>13695.785208049705</v>
      </c>
      <c r="BG89" s="681">
        <v>13695.785208049705</v>
      </c>
      <c r="BH89" s="681">
        <v>13658.85075201964</v>
      </c>
      <c r="BI89" s="681">
        <v>13658.85075201964</v>
      </c>
      <c r="BJ89" s="681">
        <v>11537.488903214067</v>
      </c>
      <c r="BK89" s="681">
        <v>10004.575953774633</v>
      </c>
      <c r="BL89" s="681">
        <v>974.89381591412405</v>
      </c>
      <c r="BM89" s="681"/>
      <c r="BN89" s="681"/>
      <c r="BO89" s="681"/>
      <c r="BP89" s="681"/>
      <c r="BQ89" s="681"/>
      <c r="BR89" s="681"/>
      <c r="BS89" s="681"/>
      <c r="BT89" s="682"/>
    </row>
    <row r="90" spans="2:73">
      <c r="B90" s="673" t="s">
        <v>1053</v>
      </c>
      <c r="C90" s="673"/>
      <c r="D90" s="673" t="s">
        <v>1049</v>
      </c>
      <c r="E90" s="673" t="s">
        <v>1015</v>
      </c>
      <c r="F90" s="673" t="s">
        <v>486</v>
      </c>
      <c r="G90" s="673"/>
      <c r="H90" s="673">
        <v>2020</v>
      </c>
      <c r="I90" s="673"/>
      <c r="J90" s="628" t="s">
        <v>585</v>
      </c>
      <c r="K90" s="617"/>
      <c r="L90" s="677"/>
      <c r="M90" s="678"/>
      <c r="N90" s="678"/>
      <c r="O90" s="678"/>
      <c r="P90" s="678"/>
      <c r="Q90" s="678"/>
      <c r="R90" s="678"/>
      <c r="S90" s="678"/>
      <c r="T90" s="678"/>
      <c r="U90" s="678">
        <v>42.88</v>
      </c>
      <c r="V90" s="678">
        <v>42.88</v>
      </c>
      <c r="W90" s="678">
        <v>42.88</v>
      </c>
      <c r="X90" s="678">
        <v>42.88</v>
      </c>
      <c r="Y90" s="678">
        <v>42.88</v>
      </c>
      <c r="Z90" s="678">
        <v>42.88</v>
      </c>
      <c r="AA90" s="678">
        <v>42.88</v>
      </c>
      <c r="AB90" s="678">
        <v>42.88</v>
      </c>
      <c r="AC90" s="678">
        <v>42.88</v>
      </c>
      <c r="AD90" s="678">
        <v>42.88</v>
      </c>
      <c r="AE90" s="678">
        <v>42.88</v>
      </c>
      <c r="AF90" s="678">
        <v>42.88</v>
      </c>
      <c r="AG90" s="678">
        <v>42.88</v>
      </c>
      <c r="AH90" s="678"/>
      <c r="AI90" s="678"/>
      <c r="AJ90" s="678"/>
      <c r="AK90" s="678"/>
      <c r="AL90" s="678"/>
      <c r="AM90" s="678"/>
      <c r="AN90" s="678"/>
      <c r="AO90" s="679"/>
      <c r="AP90" s="617"/>
      <c r="AQ90" s="674"/>
      <c r="AR90" s="675"/>
      <c r="AS90" s="675"/>
      <c r="AT90" s="675"/>
      <c r="AU90" s="675"/>
      <c r="AV90" s="675"/>
      <c r="AW90" s="675"/>
      <c r="AX90" s="675"/>
      <c r="AY90" s="675"/>
      <c r="AZ90" s="675"/>
      <c r="BA90" s="675"/>
      <c r="BB90" s="675"/>
      <c r="BC90" s="675"/>
      <c r="BD90" s="675"/>
      <c r="BE90" s="675"/>
      <c r="BF90" s="675"/>
      <c r="BG90" s="675"/>
      <c r="BH90" s="675"/>
      <c r="BI90" s="675"/>
      <c r="BJ90" s="675"/>
      <c r="BK90" s="675"/>
      <c r="BL90" s="675"/>
      <c r="BM90" s="675"/>
      <c r="BN90" s="675"/>
      <c r="BO90" s="675"/>
      <c r="BP90" s="675"/>
      <c r="BQ90" s="675"/>
      <c r="BR90" s="675"/>
      <c r="BS90" s="675"/>
      <c r="BT90" s="676"/>
    </row>
    <row r="91" spans="2:73">
      <c r="B91" s="673"/>
      <c r="C91" s="673"/>
      <c r="D91" s="673" t="s">
        <v>1050</v>
      </c>
      <c r="E91" s="673" t="s">
        <v>1015</v>
      </c>
      <c r="F91" s="673" t="s">
        <v>29</v>
      </c>
      <c r="G91" s="673"/>
      <c r="H91" s="673">
        <v>2020</v>
      </c>
      <c r="I91" s="673" t="s">
        <v>1052</v>
      </c>
      <c r="J91" s="628" t="s">
        <v>585</v>
      </c>
      <c r="K91" s="617"/>
      <c r="L91" s="677"/>
      <c r="M91" s="678"/>
      <c r="N91" s="678"/>
      <c r="O91" s="678"/>
      <c r="P91" s="678"/>
      <c r="Q91" s="678"/>
      <c r="R91" s="678"/>
      <c r="S91" s="678"/>
      <c r="T91" s="678"/>
      <c r="U91" s="678"/>
      <c r="V91" s="678"/>
      <c r="W91" s="678"/>
      <c r="X91" s="678"/>
      <c r="Y91" s="678"/>
      <c r="Z91" s="678"/>
      <c r="AA91" s="678"/>
      <c r="AB91" s="678"/>
      <c r="AC91" s="678"/>
      <c r="AD91" s="678"/>
      <c r="AE91" s="678"/>
      <c r="AF91" s="678"/>
      <c r="AG91" s="678"/>
      <c r="AH91" s="678"/>
      <c r="AI91" s="678"/>
      <c r="AJ91" s="678"/>
      <c r="AK91" s="678"/>
      <c r="AL91" s="678"/>
      <c r="AM91" s="678"/>
      <c r="AN91" s="678"/>
      <c r="AO91" s="679"/>
      <c r="AP91" s="617"/>
      <c r="AQ91" s="677"/>
      <c r="AR91" s="678"/>
      <c r="AS91" s="678"/>
      <c r="AT91" s="678"/>
      <c r="AU91" s="678"/>
      <c r="AV91" s="678"/>
      <c r="AW91" s="678"/>
      <c r="AX91" s="678"/>
      <c r="AY91" s="678"/>
      <c r="AZ91" s="678">
        <v>157348</v>
      </c>
      <c r="BA91" s="678">
        <v>157348</v>
      </c>
      <c r="BB91" s="678">
        <v>157348</v>
      </c>
      <c r="BC91" s="678">
        <v>157348</v>
      </c>
      <c r="BD91" s="678">
        <v>157348</v>
      </c>
      <c r="BE91" s="678">
        <v>157348</v>
      </c>
      <c r="BF91" s="678">
        <v>157348</v>
      </c>
      <c r="BG91" s="678">
        <v>157348</v>
      </c>
      <c r="BH91" s="678">
        <v>157348</v>
      </c>
      <c r="BI91" s="678">
        <v>157348</v>
      </c>
      <c r="BJ91" s="678">
        <v>0</v>
      </c>
      <c r="BK91" s="678">
        <v>0</v>
      </c>
      <c r="BL91" s="678">
        <v>0</v>
      </c>
      <c r="BM91" s="678"/>
      <c r="BN91" s="678"/>
      <c r="BO91" s="678"/>
      <c r="BP91" s="678"/>
      <c r="BQ91" s="678"/>
      <c r="BR91" s="678"/>
      <c r="BS91" s="678"/>
      <c r="BT91" s="679"/>
    </row>
    <row r="92" spans="2:73">
      <c r="B92" s="673"/>
      <c r="C92" s="673"/>
      <c r="D92" s="673"/>
      <c r="E92" s="673"/>
      <c r="F92" s="673"/>
      <c r="G92" s="673"/>
      <c r="H92" s="673"/>
      <c r="I92" s="673"/>
      <c r="J92" s="628"/>
      <c r="K92" s="617"/>
      <c r="L92" s="677"/>
      <c r="M92" s="678"/>
      <c r="N92" s="678"/>
      <c r="O92" s="678"/>
      <c r="P92" s="678"/>
      <c r="Q92" s="678"/>
      <c r="R92" s="678"/>
      <c r="S92" s="678"/>
      <c r="T92" s="678"/>
      <c r="U92" s="678"/>
      <c r="V92" s="678"/>
      <c r="W92" s="678"/>
      <c r="X92" s="678"/>
      <c r="Y92" s="678"/>
      <c r="Z92" s="678"/>
      <c r="AA92" s="678"/>
      <c r="AB92" s="678"/>
      <c r="AC92" s="678"/>
      <c r="AD92" s="678"/>
      <c r="AE92" s="678"/>
      <c r="AF92" s="678"/>
      <c r="AG92" s="678"/>
      <c r="AH92" s="678"/>
      <c r="AI92" s="678"/>
      <c r="AJ92" s="678"/>
      <c r="AK92" s="678"/>
      <c r="AL92" s="678"/>
      <c r="AM92" s="678"/>
      <c r="AN92" s="678"/>
      <c r="AO92" s="679"/>
      <c r="AP92" s="617"/>
      <c r="AQ92" s="677"/>
      <c r="AR92" s="678"/>
      <c r="AS92" s="678"/>
      <c r="AT92" s="678"/>
      <c r="AU92" s="678"/>
      <c r="AV92" s="678"/>
      <c r="AW92" s="678"/>
      <c r="AX92" s="678"/>
      <c r="AY92" s="678"/>
      <c r="AZ92" s="678"/>
      <c r="BA92" s="678"/>
      <c r="BB92" s="678"/>
      <c r="BC92" s="678"/>
      <c r="BD92" s="678"/>
      <c r="BE92" s="678"/>
      <c r="BF92" s="678"/>
      <c r="BG92" s="678"/>
      <c r="BH92" s="678"/>
      <c r="BI92" s="678"/>
      <c r="BJ92" s="678"/>
      <c r="BK92" s="678"/>
      <c r="BL92" s="678"/>
      <c r="BM92" s="678"/>
      <c r="BN92" s="678"/>
      <c r="BO92" s="678"/>
      <c r="BP92" s="678"/>
      <c r="BQ92" s="678"/>
      <c r="BR92" s="678"/>
      <c r="BS92" s="678"/>
      <c r="BT92" s="679"/>
    </row>
    <row r="93" spans="2:73">
      <c r="B93" s="673"/>
      <c r="C93" s="673"/>
      <c r="D93" s="673" t="s">
        <v>118</v>
      </c>
      <c r="E93" s="673" t="s">
        <v>1051</v>
      </c>
      <c r="F93" s="673" t="s">
        <v>1017</v>
      </c>
      <c r="G93" s="673"/>
      <c r="H93" s="673">
        <v>2021</v>
      </c>
      <c r="I93" s="673" t="s">
        <v>1052</v>
      </c>
      <c r="J93" s="628" t="s">
        <v>585</v>
      </c>
      <c r="K93" s="617"/>
      <c r="L93" s="677"/>
      <c r="M93" s="678"/>
      <c r="N93" s="678"/>
      <c r="O93" s="678"/>
      <c r="P93" s="678"/>
      <c r="Q93" s="678"/>
      <c r="R93" s="678"/>
      <c r="S93" s="678"/>
      <c r="T93" s="678"/>
      <c r="U93" s="678"/>
      <c r="V93" s="678">
        <v>62.275348557692311</v>
      </c>
      <c r="W93" s="678">
        <v>62.275348557692311</v>
      </c>
      <c r="X93" s="678">
        <v>62.275348557692311</v>
      </c>
      <c r="Y93" s="678">
        <v>62.275348557692311</v>
      </c>
      <c r="Z93" s="678">
        <v>62.275348557692311</v>
      </c>
      <c r="AA93" s="678">
        <v>50.215677884615388</v>
      </c>
      <c r="AB93" s="678">
        <v>50.215677884615388</v>
      </c>
      <c r="AC93" s="678">
        <v>50.215677884615388</v>
      </c>
      <c r="AD93" s="678">
        <v>50.215677884615388</v>
      </c>
      <c r="AE93" s="678">
        <v>50.215677884615388</v>
      </c>
      <c r="AF93" s="678">
        <v>39.539903846153848</v>
      </c>
      <c r="AG93" s="678">
        <v>22.636594951923076</v>
      </c>
      <c r="AH93" s="678">
        <v>3.1631923076923081</v>
      </c>
      <c r="AI93" s="678"/>
      <c r="AJ93" s="678"/>
      <c r="AK93" s="678"/>
      <c r="AL93" s="678"/>
      <c r="AM93" s="678"/>
      <c r="AN93" s="678"/>
      <c r="AO93" s="679"/>
      <c r="AP93" s="617"/>
      <c r="AQ93" s="677"/>
      <c r="AR93" s="678"/>
      <c r="AS93" s="678"/>
      <c r="AT93" s="678"/>
      <c r="AU93" s="678"/>
      <c r="AV93" s="678"/>
      <c r="AW93" s="678"/>
      <c r="AX93" s="678"/>
      <c r="AY93" s="678"/>
      <c r="AZ93" s="678"/>
      <c r="BA93" s="678">
        <v>893773.38723277964</v>
      </c>
      <c r="BB93" s="678">
        <v>893773.38723277964</v>
      </c>
      <c r="BC93" s="678">
        <v>893773.38723277964</v>
      </c>
      <c r="BD93" s="678">
        <v>893773.38723277964</v>
      </c>
      <c r="BE93" s="678">
        <v>893773.38723277964</v>
      </c>
      <c r="BF93" s="678">
        <v>742320.2245358607</v>
      </c>
      <c r="BG93" s="678">
        <v>742320.2245358607</v>
      </c>
      <c r="BH93" s="678">
        <v>742320.2245358607</v>
      </c>
      <c r="BI93" s="678">
        <v>740318.35364807607</v>
      </c>
      <c r="BJ93" s="678">
        <v>740318.35364807607</v>
      </c>
      <c r="BK93" s="678">
        <v>625339.19911215256</v>
      </c>
      <c r="BL93" s="678">
        <v>542254.34727371973</v>
      </c>
      <c r="BM93" s="678">
        <v>52839.861704508141</v>
      </c>
      <c r="BN93" s="678"/>
      <c r="BO93" s="678"/>
      <c r="BP93" s="678"/>
      <c r="BQ93" s="678"/>
      <c r="BR93" s="678"/>
      <c r="BS93" s="678"/>
      <c r="BT93" s="679"/>
    </row>
    <row r="94" spans="2:73">
      <c r="B94" s="673" t="s">
        <v>1053</v>
      </c>
      <c r="C94" s="673"/>
      <c r="D94" s="673" t="s">
        <v>1049</v>
      </c>
      <c r="E94" s="673" t="s">
        <v>1015</v>
      </c>
      <c r="F94" s="673" t="s">
        <v>486</v>
      </c>
      <c r="G94" s="673"/>
      <c r="H94" s="673">
        <v>2021</v>
      </c>
      <c r="I94" s="673"/>
      <c r="J94" s="628" t="s">
        <v>585</v>
      </c>
      <c r="K94" s="617"/>
      <c r="L94" s="677"/>
      <c r="M94" s="678"/>
      <c r="N94" s="678"/>
      <c r="O94" s="678"/>
      <c r="P94" s="678"/>
      <c r="Q94" s="678"/>
      <c r="R94" s="678"/>
      <c r="S94" s="678"/>
      <c r="T94" s="678"/>
      <c r="U94" s="678"/>
      <c r="V94" s="678">
        <v>237.49</v>
      </c>
      <c r="W94" s="678">
        <v>237.49</v>
      </c>
      <c r="X94" s="678">
        <v>237.49</v>
      </c>
      <c r="Y94" s="678">
        <v>237.49</v>
      </c>
      <c r="Z94" s="678">
        <v>237.49</v>
      </c>
      <c r="AA94" s="678">
        <v>237.49</v>
      </c>
      <c r="AB94" s="678">
        <v>237.49</v>
      </c>
      <c r="AC94" s="678">
        <v>237.49</v>
      </c>
      <c r="AD94" s="678">
        <v>237.49</v>
      </c>
      <c r="AE94" s="678">
        <v>237.49</v>
      </c>
      <c r="AF94" s="678">
        <v>237.49</v>
      </c>
      <c r="AG94" s="678">
        <v>237.49</v>
      </c>
      <c r="AH94" s="678">
        <v>237.49</v>
      </c>
      <c r="AI94" s="678"/>
      <c r="AJ94" s="678"/>
      <c r="AK94" s="678"/>
      <c r="AL94" s="678"/>
      <c r="AM94" s="678"/>
      <c r="AN94" s="678"/>
      <c r="AO94" s="679"/>
      <c r="AP94" s="617"/>
      <c r="AQ94" s="677"/>
      <c r="AR94" s="678"/>
      <c r="AS94" s="678"/>
      <c r="AT94" s="678"/>
      <c r="AU94" s="678"/>
      <c r="AV94" s="678"/>
      <c r="AW94" s="678"/>
      <c r="AX94" s="678"/>
      <c r="AY94" s="678"/>
      <c r="AZ94" s="678"/>
      <c r="BA94" s="678"/>
      <c r="BB94" s="678"/>
      <c r="BC94" s="678"/>
      <c r="BD94" s="678"/>
      <c r="BE94" s="678"/>
      <c r="BF94" s="678"/>
      <c r="BG94" s="678"/>
      <c r="BH94" s="678"/>
      <c r="BI94" s="678"/>
      <c r="BJ94" s="678"/>
      <c r="BK94" s="678"/>
      <c r="BL94" s="678"/>
      <c r="BM94" s="678"/>
      <c r="BN94" s="678"/>
      <c r="BO94" s="678"/>
      <c r="BP94" s="678"/>
      <c r="BQ94" s="678"/>
      <c r="BR94" s="678"/>
      <c r="BS94" s="678"/>
      <c r="BT94" s="679"/>
    </row>
    <row r="95" spans="2:73">
      <c r="B95" s="673"/>
      <c r="C95" s="673"/>
      <c r="D95" s="673"/>
      <c r="E95" s="673"/>
      <c r="F95" s="673"/>
      <c r="G95" s="673"/>
      <c r="H95" s="673"/>
      <c r="I95" s="673"/>
      <c r="J95" s="628"/>
      <c r="K95" s="617"/>
      <c r="L95" s="677"/>
      <c r="M95" s="678"/>
      <c r="N95" s="678"/>
      <c r="O95" s="678"/>
      <c r="P95" s="678"/>
      <c r="Q95" s="678"/>
      <c r="R95" s="678"/>
      <c r="S95" s="678"/>
      <c r="T95" s="678"/>
      <c r="U95" s="678"/>
      <c r="V95" s="678"/>
      <c r="W95" s="884"/>
      <c r="X95" s="678"/>
      <c r="Y95" s="678"/>
      <c r="Z95" s="678"/>
      <c r="AA95" s="678"/>
      <c r="AB95" s="678"/>
      <c r="AC95" s="678"/>
      <c r="AD95" s="678"/>
      <c r="AE95" s="678"/>
      <c r="AF95" s="678"/>
      <c r="AG95" s="678"/>
      <c r="AH95" s="678"/>
      <c r="AI95" s="678"/>
      <c r="AJ95" s="678"/>
      <c r="AK95" s="678"/>
      <c r="AL95" s="678"/>
      <c r="AM95" s="678"/>
      <c r="AN95" s="678"/>
      <c r="AO95" s="679"/>
      <c r="AP95" s="617"/>
      <c r="AQ95" s="677"/>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9"/>
    </row>
    <row r="96" spans="2:73" s="887" customFormat="1">
      <c r="B96" s="673"/>
      <c r="C96" s="673"/>
      <c r="D96" s="673" t="s">
        <v>118</v>
      </c>
      <c r="E96" s="673" t="s">
        <v>1051</v>
      </c>
      <c r="F96" s="673" t="s">
        <v>1017</v>
      </c>
      <c r="G96" s="673"/>
      <c r="H96" s="673">
        <v>2022</v>
      </c>
      <c r="I96" s="673" t="s">
        <v>1052</v>
      </c>
      <c r="J96" s="628" t="s">
        <v>585</v>
      </c>
      <c r="K96" s="617"/>
      <c r="L96" s="677"/>
      <c r="M96" s="678"/>
      <c r="N96" s="678"/>
      <c r="O96" s="678"/>
      <c r="P96" s="678"/>
      <c r="Q96" s="678"/>
      <c r="R96" s="678"/>
      <c r="S96" s="678"/>
      <c r="T96" s="678"/>
      <c r="U96" s="678"/>
      <c r="V96" s="678"/>
      <c r="W96" s="885">
        <v>21.75749562402364</v>
      </c>
      <c r="X96" s="678">
        <v>21.75749562402364</v>
      </c>
      <c r="Y96" s="678">
        <v>21.75749562402364</v>
      </c>
      <c r="Z96" s="678">
        <v>21.75749562402364</v>
      </c>
      <c r="AA96" s="678">
        <v>21.75749562402364</v>
      </c>
      <c r="AB96" s="678">
        <v>17.544139328577792</v>
      </c>
      <c r="AC96" s="678">
        <v>17.544139328577792</v>
      </c>
      <c r="AD96" s="678">
        <v>17.544139328577792</v>
      </c>
      <c r="AE96" s="678">
        <v>17.544139328577792</v>
      </c>
      <c r="AF96" s="678">
        <v>17.544139328577792</v>
      </c>
      <c r="AG96" s="678">
        <v>13.814282935888025</v>
      </c>
      <c r="AH96" s="678">
        <v>7.9086769807958941</v>
      </c>
      <c r="AI96" s="678">
        <v>1.105142634871042</v>
      </c>
      <c r="AJ96" s="678"/>
      <c r="AK96" s="678"/>
      <c r="AL96" s="678"/>
      <c r="AM96" s="678"/>
      <c r="AN96" s="678"/>
      <c r="AO96" s="679"/>
      <c r="AP96" s="617"/>
      <c r="AQ96" s="677"/>
      <c r="AR96" s="678"/>
      <c r="AS96" s="678"/>
      <c r="AT96" s="678"/>
      <c r="AU96" s="678"/>
      <c r="AV96" s="678"/>
      <c r="AW96" s="678"/>
      <c r="AX96" s="678"/>
      <c r="AY96" s="678"/>
      <c r="AZ96" s="678"/>
      <c r="BA96" s="678"/>
      <c r="BB96" s="885">
        <v>147699.79204387896</v>
      </c>
      <c r="BC96" s="678">
        <v>147699.79204387896</v>
      </c>
      <c r="BD96" s="678">
        <v>147699.79204387896</v>
      </c>
      <c r="BE96" s="678">
        <v>147699.79204387896</v>
      </c>
      <c r="BF96" s="678">
        <v>147699.79204387896</v>
      </c>
      <c r="BG96" s="678">
        <v>122671.52318483245</v>
      </c>
      <c r="BH96" s="678">
        <v>122671.52318483245</v>
      </c>
      <c r="BI96" s="678">
        <v>122671.52318483245</v>
      </c>
      <c r="BJ96" s="678">
        <v>122340.70564422528</v>
      </c>
      <c r="BK96" s="678">
        <v>122340.70564422528</v>
      </c>
      <c r="BL96" s="678">
        <v>103339.91925147276</v>
      </c>
      <c r="BM96" s="678">
        <v>89609.799834371646</v>
      </c>
      <c r="BN96" s="678">
        <v>8732.0082437748206</v>
      </c>
      <c r="BO96" s="678"/>
      <c r="BP96" s="678"/>
      <c r="BQ96" s="678"/>
      <c r="BR96" s="678"/>
      <c r="BS96" s="678"/>
      <c r="BT96" s="679"/>
      <c r="BU96" s="886"/>
    </row>
    <row r="97" spans="2:73">
      <c r="B97" s="673"/>
      <c r="C97" s="673"/>
      <c r="D97" s="673"/>
      <c r="E97" s="673"/>
      <c r="F97" s="673"/>
      <c r="G97" s="673"/>
      <c r="H97" s="673"/>
      <c r="I97" s="628"/>
      <c r="J97" s="628"/>
      <c r="K97" s="617"/>
      <c r="L97" s="677"/>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9"/>
      <c r="AP97" s="617"/>
      <c r="AQ97" s="677"/>
      <c r="AR97" s="678"/>
      <c r="AS97" s="678"/>
      <c r="AT97" s="678"/>
      <c r="AU97" s="678"/>
      <c r="AV97" s="678"/>
      <c r="AW97" s="678"/>
      <c r="AX97" s="678"/>
      <c r="AY97" s="678"/>
      <c r="AZ97" s="678"/>
      <c r="BA97" s="678"/>
      <c r="BB97" s="885"/>
      <c r="BC97" s="678"/>
      <c r="BD97" s="678"/>
      <c r="BE97" s="678"/>
      <c r="BF97" s="678"/>
      <c r="BG97" s="678"/>
      <c r="BH97" s="678"/>
      <c r="BI97" s="678"/>
      <c r="BJ97" s="678"/>
      <c r="BK97" s="678"/>
      <c r="BL97" s="678"/>
      <c r="BM97" s="678"/>
      <c r="BN97" s="678"/>
      <c r="BO97" s="678"/>
      <c r="BP97" s="678"/>
      <c r="BQ97" s="678"/>
      <c r="BR97" s="678"/>
      <c r="BS97" s="678"/>
      <c r="BT97" s="679"/>
    </row>
    <row r="98" spans="2:73">
      <c r="B98" s="673"/>
      <c r="C98" s="673"/>
      <c r="D98" s="673"/>
      <c r="E98" s="673"/>
      <c r="F98" s="673"/>
      <c r="G98" s="673"/>
      <c r="H98" s="673"/>
      <c r="I98" s="628"/>
      <c r="J98" s="628"/>
      <c r="K98" s="617"/>
      <c r="L98" s="677"/>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9"/>
      <c r="AP98" s="617"/>
      <c r="AQ98" s="677"/>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9"/>
    </row>
    <row r="99" spans="2:73" ht="15.6">
      <c r="B99" s="673"/>
      <c r="C99" s="673"/>
      <c r="D99" s="673"/>
      <c r="E99" s="673"/>
      <c r="F99" s="673"/>
      <c r="G99" s="673"/>
      <c r="H99" s="673"/>
      <c r="I99" s="628"/>
      <c r="J99" s="628"/>
      <c r="K99" s="617"/>
      <c r="L99" s="677"/>
      <c r="M99" s="678"/>
      <c r="N99" s="678"/>
      <c r="O99" s="678"/>
      <c r="P99" s="678"/>
      <c r="Q99" s="678"/>
      <c r="R99" s="678"/>
      <c r="S99" s="678"/>
      <c r="T99" s="678"/>
      <c r="U99" s="678"/>
      <c r="V99" s="678"/>
      <c r="W99" s="678"/>
      <c r="X99" s="888"/>
      <c r="Y99" s="678"/>
      <c r="Z99" s="678"/>
      <c r="AA99" s="678"/>
      <c r="AB99" s="678"/>
      <c r="AC99" s="678"/>
      <c r="AD99" s="678"/>
      <c r="AE99" s="678"/>
      <c r="AF99" s="678"/>
      <c r="AG99" s="678"/>
      <c r="AH99" s="678"/>
      <c r="AI99" s="678"/>
      <c r="AJ99" s="678"/>
      <c r="AK99" s="678"/>
      <c r="AL99" s="678"/>
      <c r="AM99" s="678"/>
      <c r="AN99" s="678"/>
      <c r="AO99" s="679"/>
      <c r="AP99" s="617"/>
      <c r="AQ99" s="677"/>
      <c r="AR99" s="678"/>
      <c r="AS99" s="678"/>
      <c r="AT99" s="678"/>
      <c r="AU99" s="678"/>
      <c r="AV99" s="678"/>
      <c r="AW99" s="678"/>
      <c r="AX99" s="678"/>
      <c r="AY99" s="678"/>
      <c r="AZ99" s="678"/>
      <c r="BA99" s="678"/>
      <c r="BB99" s="678"/>
      <c r="BC99" s="678"/>
      <c r="BD99" s="678"/>
      <c r="BE99" s="678"/>
      <c r="BF99" s="678"/>
      <c r="BG99" s="678"/>
      <c r="BH99" s="678"/>
      <c r="BI99" s="678"/>
      <c r="BJ99" s="678"/>
      <c r="BK99" s="678"/>
      <c r="BL99" s="678"/>
      <c r="BM99" s="678"/>
      <c r="BN99" s="678"/>
      <c r="BO99" s="678"/>
      <c r="BP99" s="678"/>
      <c r="BQ99" s="678"/>
      <c r="BR99" s="678"/>
      <c r="BS99" s="678"/>
      <c r="BT99" s="679"/>
      <c r="BU99" s="160"/>
    </row>
    <row r="100" spans="2:73" ht="15.6">
      <c r="B100" s="673"/>
      <c r="C100" s="673"/>
      <c r="D100" s="673"/>
      <c r="E100" s="673"/>
      <c r="F100" s="673"/>
      <c r="G100" s="673"/>
      <c r="H100" s="673"/>
      <c r="I100" s="628"/>
      <c r="J100" s="628"/>
      <c r="K100" s="617"/>
      <c r="L100" s="677"/>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9"/>
      <c r="AP100" s="617"/>
      <c r="AQ100" s="677"/>
      <c r="AR100" s="678"/>
      <c r="AS100" s="678"/>
      <c r="AT100" s="678"/>
      <c r="AU100" s="678"/>
      <c r="AV100" s="678"/>
      <c r="AW100" s="678"/>
      <c r="AX100" s="678"/>
      <c r="AY100" s="678"/>
      <c r="AZ100" s="678"/>
      <c r="BA100" s="678"/>
      <c r="BB100" s="678"/>
      <c r="BC100" s="678"/>
      <c r="BD100" s="678"/>
      <c r="BE100" s="678"/>
      <c r="BF100" s="678"/>
      <c r="BG100" s="678"/>
      <c r="BH100" s="678"/>
      <c r="BI100" s="678"/>
      <c r="BJ100" s="678"/>
      <c r="BK100" s="678"/>
      <c r="BL100" s="678"/>
      <c r="BM100" s="678"/>
      <c r="BN100" s="678"/>
      <c r="BO100" s="678"/>
      <c r="BP100" s="678"/>
      <c r="BQ100" s="678"/>
      <c r="BR100" s="678"/>
      <c r="BS100" s="678"/>
      <c r="BT100" s="679"/>
      <c r="BU100" s="160"/>
    </row>
    <row r="101" spans="2:73" ht="15.6">
      <c r="B101" s="673"/>
      <c r="C101" s="673"/>
      <c r="D101" s="673"/>
      <c r="E101" s="673"/>
      <c r="F101" s="673"/>
      <c r="G101" s="673"/>
      <c r="H101" s="673"/>
      <c r="I101" s="628"/>
      <c r="J101" s="628"/>
      <c r="K101" s="617"/>
      <c r="L101" s="677"/>
      <c r="M101" s="678"/>
      <c r="N101" s="678"/>
      <c r="O101" s="678"/>
      <c r="P101" s="678"/>
      <c r="Q101" s="678"/>
      <c r="R101" s="678"/>
      <c r="S101" s="678"/>
      <c r="T101" s="678"/>
      <c r="U101" s="678"/>
      <c r="V101" s="678"/>
      <c r="W101" s="678"/>
      <c r="X101" s="678"/>
      <c r="Y101" s="678"/>
      <c r="Z101" s="678"/>
      <c r="AA101" s="678"/>
      <c r="AB101" s="678"/>
      <c r="AC101" s="678"/>
      <c r="AD101" s="678"/>
      <c r="AE101" s="678"/>
      <c r="AF101" s="678"/>
      <c r="AG101" s="678"/>
      <c r="AH101" s="678"/>
      <c r="AI101" s="678"/>
      <c r="AJ101" s="678"/>
      <c r="AK101" s="678"/>
      <c r="AL101" s="678"/>
      <c r="AM101" s="678"/>
      <c r="AN101" s="678"/>
      <c r="AO101" s="679"/>
      <c r="AP101" s="617"/>
      <c r="AQ101" s="677"/>
      <c r="AR101" s="678"/>
      <c r="AS101" s="678"/>
      <c r="AT101" s="678"/>
      <c r="AU101" s="678"/>
      <c r="AV101" s="678"/>
      <c r="AW101" s="678"/>
      <c r="AX101" s="678"/>
      <c r="AY101" s="678"/>
      <c r="AZ101" s="678"/>
      <c r="BA101" s="678"/>
      <c r="BB101" s="678"/>
      <c r="BC101" s="678"/>
      <c r="BD101" s="678"/>
      <c r="BE101" s="678"/>
      <c r="BF101" s="678"/>
      <c r="BG101" s="678"/>
      <c r="BH101" s="678"/>
      <c r="BI101" s="678"/>
      <c r="BJ101" s="678"/>
      <c r="BK101" s="678"/>
      <c r="BL101" s="678"/>
      <c r="BM101" s="678"/>
      <c r="BN101" s="678"/>
      <c r="BO101" s="678"/>
      <c r="BP101" s="678"/>
      <c r="BQ101" s="678"/>
      <c r="BR101" s="678"/>
      <c r="BS101" s="678"/>
      <c r="BT101" s="679"/>
      <c r="BU101" s="160"/>
    </row>
    <row r="102" spans="2:73">
      <c r="B102" s="673"/>
      <c r="C102" s="673"/>
      <c r="D102" s="673"/>
      <c r="E102" s="673"/>
      <c r="F102" s="673"/>
      <c r="G102" s="673"/>
      <c r="H102" s="673"/>
      <c r="I102" s="628"/>
      <c r="J102" s="628"/>
      <c r="K102" s="617"/>
      <c r="L102" s="677"/>
      <c r="M102" s="678"/>
      <c r="N102" s="678"/>
      <c r="O102" s="678"/>
      <c r="P102" s="678"/>
      <c r="Q102" s="678"/>
      <c r="R102" s="678"/>
      <c r="S102" s="678"/>
      <c r="T102" s="678"/>
      <c r="U102" s="678"/>
      <c r="V102" s="678"/>
      <c r="W102" s="678"/>
      <c r="X102" s="678"/>
      <c r="Y102" s="678"/>
      <c r="Z102" s="678"/>
      <c r="AA102" s="678"/>
      <c r="AB102" s="678"/>
      <c r="AC102" s="678"/>
      <c r="AD102" s="678"/>
      <c r="AE102" s="678"/>
      <c r="AF102" s="678"/>
      <c r="AG102" s="678"/>
      <c r="AH102" s="678"/>
      <c r="AI102" s="678"/>
      <c r="AJ102" s="678"/>
      <c r="AK102" s="678"/>
      <c r="AL102" s="678"/>
      <c r="AM102" s="678"/>
      <c r="AN102" s="678"/>
      <c r="AO102" s="679"/>
      <c r="AP102" s="617"/>
      <c r="AQ102" s="677"/>
      <c r="AR102" s="678"/>
      <c r="AS102" s="678"/>
      <c r="AT102" s="678"/>
      <c r="AU102" s="678"/>
      <c r="AV102" s="678"/>
      <c r="AW102" s="678"/>
      <c r="AX102" s="678"/>
      <c r="AY102" s="678"/>
      <c r="AZ102" s="678"/>
      <c r="BA102" s="678"/>
      <c r="BB102" s="678"/>
      <c r="BC102" s="678"/>
      <c r="BD102" s="678"/>
      <c r="BE102" s="678"/>
      <c r="BF102" s="678"/>
      <c r="BG102" s="678"/>
      <c r="BH102" s="678"/>
      <c r="BI102" s="678"/>
      <c r="BJ102" s="678"/>
      <c r="BK102" s="678"/>
      <c r="BL102" s="678"/>
      <c r="BM102" s="678"/>
      <c r="BN102" s="678"/>
      <c r="BO102" s="678"/>
      <c r="BP102" s="678"/>
      <c r="BQ102" s="678"/>
      <c r="BR102" s="678"/>
      <c r="BS102" s="678"/>
      <c r="BT102" s="679"/>
    </row>
    <row r="103" spans="2:73" ht="15.6">
      <c r="B103" s="673"/>
      <c r="C103" s="673"/>
      <c r="D103" s="673"/>
      <c r="E103" s="673"/>
      <c r="F103" s="673"/>
      <c r="G103" s="673"/>
      <c r="H103" s="673"/>
      <c r="I103" s="628"/>
      <c r="J103" s="628"/>
      <c r="K103" s="617"/>
      <c r="L103" s="677"/>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9"/>
      <c r="AP103" s="617"/>
      <c r="AQ103" s="677"/>
      <c r="AR103" s="678"/>
      <c r="AS103" s="678"/>
      <c r="AT103" s="678"/>
      <c r="AU103" s="678"/>
      <c r="AV103" s="678"/>
      <c r="AW103" s="678"/>
      <c r="AX103" s="678"/>
      <c r="AY103" s="678"/>
      <c r="AZ103" s="678"/>
      <c r="BA103" s="678"/>
      <c r="BB103" s="678"/>
      <c r="BC103" s="678"/>
      <c r="BD103" s="678"/>
      <c r="BE103" s="678"/>
      <c r="BF103" s="678"/>
      <c r="BG103" s="678"/>
      <c r="BH103" s="678"/>
      <c r="BI103" s="678"/>
      <c r="BJ103" s="678"/>
      <c r="BK103" s="678"/>
      <c r="BL103" s="678"/>
      <c r="BM103" s="678"/>
      <c r="BN103" s="678"/>
      <c r="BO103" s="678"/>
      <c r="BP103" s="678"/>
      <c r="BQ103" s="678"/>
      <c r="BR103" s="678"/>
      <c r="BS103" s="678"/>
      <c r="BT103" s="679"/>
      <c r="BU103" s="160"/>
    </row>
    <row r="104" spans="2:73" ht="15.6">
      <c r="B104" s="673"/>
      <c r="C104" s="673"/>
      <c r="D104" s="673"/>
      <c r="E104" s="673"/>
      <c r="F104" s="673"/>
      <c r="G104" s="673"/>
      <c r="H104" s="673"/>
      <c r="I104" s="628"/>
      <c r="J104" s="628"/>
      <c r="K104" s="617"/>
      <c r="L104" s="677"/>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9"/>
      <c r="AP104" s="617"/>
      <c r="AQ104" s="677"/>
      <c r="AR104" s="678"/>
      <c r="AS104" s="678"/>
      <c r="AT104" s="678"/>
      <c r="AU104" s="678"/>
      <c r="AV104" s="678"/>
      <c r="AW104" s="678"/>
      <c r="AX104" s="678"/>
      <c r="AY104" s="678"/>
      <c r="AZ104" s="678"/>
      <c r="BA104" s="678"/>
      <c r="BB104" s="678"/>
      <c r="BC104" s="678"/>
      <c r="BD104" s="678"/>
      <c r="BE104" s="678"/>
      <c r="BF104" s="678"/>
      <c r="BG104" s="678"/>
      <c r="BH104" s="678"/>
      <c r="BI104" s="678"/>
      <c r="BJ104" s="678"/>
      <c r="BK104" s="678"/>
      <c r="BL104" s="678"/>
      <c r="BM104" s="678"/>
      <c r="BN104" s="678"/>
      <c r="BO104" s="678"/>
      <c r="BP104" s="678"/>
      <c r="BQ104" s="678"/>
      <c r="BR104" s="678"/>
      <c r="BS104" s="678"/>
      <c r="BT104" s="679"/>
      <c r="BU104" s="160"/>
    </row>
    <row r="105" spans="2:73" ht="15.6">
      <c r="B105" s="673"/>
      <c r="C105" s="673"/>
      <c r="D105" s="673"/>
      <c r="E105" s="673"/>
      <c r="F105" s="673"/>
      <c r="G105" s="673"/>
      <c r="H105" s="673"/>
      <c r="I105" s="628"/>
      <c r="J105" s="628"/>
      <c r="K105" s="617"/>
      <c r="L105" s="677"/>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9"/>
      <c r="AP105" s="617"/>
      <c r="AQ105" s="677"/>
      <c r="AR105" s="678"/>
      <c r="AS105" s="678"/>
      <c r="AT105" s="678"/>
      <c r="AU105" s="678"/>
      <c r="AV105" s="678"/>
      <c r="AW105" s="678"/>
      <c r="AX105" s="678"/>
      <c r="AY105" s="678"/>
      <c r="AZ105" s="678"/>
      <c r="BA105" s="678"/>
      <c r="BB105" s="678"/>
      <c r="BC105" s="678"/>
      <c r="BD105" s="678"/>
      <c r="BE105" s="678"/>
      <c r="BF105" s="678"/>
      <c r="BG105" s="678"/>
      <c r="BH105" s="678"/>
      <c r="BI105" s="678"/>
      <c r="BJ105" s="678"/>
      <c r="BK105" s="678"/>
      <c r="BL105" s="678"/>
      <c r="BM105" s="678"/>
      <c r="BN105" s="678"/>
      <c r="BO105" s="678"/>
      <c r="BP105" s="678"/>
      <c r="BQ105" s="678"/>
      <c r="BR105" s="678"/>
      <c r="BS105" s="678"/>
      <c r="BT105" s="679"/>
      <c r="BU105" s="160"/>
    </row>
    <row r="106" spans="2:73" ht="15.6">
      <c r="B106" s="673"/>
      <c r="C106" s="673"/>
      <c r="D106" s="673"/>
      <c r="E106" s="673"/>
      <c r="F106" s="673"/>
      <c r="G106" s="673"/>
      <c r="H106" s="673"/>
      <c r="I106" s="628"/>
      <c r="J106" s="628"/>
      <c r="K106" s="617"/>
      <c r="L106" s="677"/>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9"/>
      <c r="AP106" s="617"/>
      <c r="AQ106" s="677"/>
      <c r="AR106" s="678"/>
      <c r="AS106" s="678"/>
      <c r="AT106" s="678"/>
      <c r="AU106" s="678"/>
      <c r="AV106" s="678"/>
      <c r="AW106" s="678"/>
      <c r="AX106" s="678"/>
      <c r="AY106" s="678"/>
      <c r="AZ106" s="678"/>
      <c r="BA106" s="678"/>
      <c r="BB106" s="678"/>
      <c r="BC106" s="678"/>
      <c r="BD106" s="678"/>
      <c r="BE106" s="678"/>
      <c r="BF106" s="678"/>
      <c r="BG106" s="678"/>
      <c r="BH106" s="678"/>
      <c r="BI106" s="678"/>
      <c r="BJ106" s="678"/>
      <c r="BK106" s="678"/>
      <c r="BL106" s="678"/>
      <c r="BM106" s="678"/>
      <c r="BN106" s="678"/>
      <c r="BO106" s="678"/>
      <c r="BP106" s="678"/>
      <c r="BQ106" s="678"/>
      <c r="BR106" s="678"/>
      <c r="BS106" s="678"/>
      <c r="BT106" s="679"/>
      <c r="BU106" s="160"/>
    </row>
    <row r="107" spans="2:73" ht="15.6">
      <c r="B107" s="673"/>
      <c r="C107" s="673"/>
      <c r="D107" s="673"/>
      <c r="E107" s="673"/>
      <c r="F107" s="673"/>
      <c r="G107" s="673"/>
      <c r="H107" s="673"/>
      <c r="I107" s="628"/>
      <c r="J107" s="628"/>
      <c r="K107" s="617"/>
      <c r="L107" s="677"/>
      <c r="M107" s="678"/>
      <c r="N107" s="678"/>
      <c r="O107" s="678"/>
      <c r="P107" s="678"/>
      <c r="Q107" s="678"/>
      <c r="R107" s="678"/>
      <c r="S107" s="678"/>
      <c r="T107" s="678"/>
      <c r="U107" s="678"/>
      <c r="V107" s="678"/>
      <c r="W107" s="678"/>
      <c r="X107" s="678"/>
      <c r="Y107" s="678"/>
      <c r="Z107" s="678"/>
      <c r="AA107" s="678"/>
      <c r="AB107" s="678"/>
      <c r="AC107" s="678"/>
      <c r="AD107" s="678"/>
      <c r="AE107" s="678"/>
      <c r="AF107" s="678"/>
      <c r="AG107" s="678"/>
      <c r="AH107" s="678"/>
      <c r="AI107" s="678"/>
      <c r="AJ107" s="678"/>
      <c r="AK107" s="678"/>
      <c r="AL107" s="678"/>
      <c r="AM107" s="678"/>
      <c r="AN107" s="678"/>
      <c r="AO107" s="679"/>
      <c r="AP107" s="617"/>
      <c r="AQ107" s="677"/>
      <c r="AR107" s="678"/>
      <c r="AS107" s="678"/>
      <c r="AT107" s="678"/>
      <c r="AU107" s="678"/>
      <c r="AV107" s="678"/>
      <c r="AW107" s="678"/>
      <c r="AX107" s="678"/>
      <c r="AY107" s="678"/>
      <c r="AZ107" s="678"/>
      <c r="BA107" s="678"/>
      <c r="BB107" s="678"/>
      <c r="BC107" s="678"/>
      <c r="BD107" s="678"/>
      <c r="BE107" s="678"/>
      <c r="BF107" s="678"/>
      <c r="BG107" s="678"/>
      <c r="BH107" s="678"/>
      <c r="BI107" s="678"/>
      <c r="BJ107" s="678"/>
      <c r="BK107" s="678"/>
      <c r="BL107" s="678"/>
      <c r="BM107" s="678"/>
      <c r="BN107" s="678"/>
      <c r="BO107" s="678"/>
      <c r="BP107" s="678"/>
      <c r="BQ107" s="678"/>
      <c r="BR107" s="678"/>
      <c r="BS107" s="678"/>
      <c r="BT107" s="679"/>
      <c r="BU107" s="160"/>
    </row>
    <row r="108" spans="2:73" ht="15.6">
      <c r="B108" s="673"/>
      <c r="C108" s="673"/>
      <c r="D108" s="673"/>
      <c r="E108" s="673"/>
      <c r="F108" s="673"/>
      <c r="G108" s="673"/>
      <c r="H108" s="673"/>
      <c r="I108" s="628"/>
      <c r="J108" s="628"/>
      <c r="K108" s="617"/>
      <c r="L108" s="677"/>
      <c r="M108" s="678"/>
      <c r="N108" s="678"/>
      <c r="O108" s="678"/>
      <c r="P108" s="678"/>
      <c r="Q108" s="678"/>
      <c r="R108" s="678"/>
      <c r="S108" s="678"/>
      <c r="T108" s="678"/>
      <c r="U108" s="678"/>
      <c r="V108" s="678"/>
      <c r="W108" s="678"/>
      <c r="X108" s="678"/>
      <c r="Y108" s="678"/>
      <c r="Z108" s="678"/>
      <c r="AA108" s="678"/>
      <c r="AB108" s="678"/>
      <c r="AC108" s="678"/>
      <c r="AD108" s="678"/>
      <c r="AE108" s="678"/>
      <c r="AF108" s="678"/>
      <c r="AG108" s="678"/>
      <c r="AH108" s="678"/>
      <c r="AI108" s="678"/>
      <c r="AJ108" s="678"/>
      <c r="AK108" s="678"/>
      <c r="AL108" s="678"/>
      <c r="AM108" s="678"/>
      <c r="AN108" s="678"/>
      <c r="AO108" s="679"/>
      <c r="AP108" s="617"/>
      <c r="AQ108" s="680"/>
      <c r="AR108" s="681"/>
      <c r="AS108" s="681"/>
      <c r="AT108" s="681"/>
      <c r="AU108" s="681"/>
      <c r="AV108" s="681"/>
      <c r="AW108" s="681"/>
      <c r="AX108" s="681"/>
      <c r="AY108" s="681"/>
      <c r="AZ108" s="681"/>
      <c r="BA108" s="681"/>
      <c r="BB108" s="681"/>
      <c r="BC108" s="681"/>
      <c r="BD108" s="681"/>
      <c r="BE108" s="681"/>
      <c r="BF108" s="681"/>
      <c r="BG108" s="681"/>
      <c r="BH108" s="681"/>
      <c r="BI108" s="681"/>
      <c r="BJ108" s="681"/>
      <c r="BK108" s="681"/>
      <c r="BL108" s="681"/>
      <c r="BM108" s="681"/>
      <c r="BN108" s="681"/>
      <c r="BO108" s="681"/>
      <c r="BP108" s="681"/>
      <c r="BQ108" s="681"/>
      <c r="BR108" s="681"/>
      <c r="BS108" s="681"/>
      <c r="BT108" s="682"/>
      <c r="BU108" s="160"/>
    </row>
    <row r="109" spans="2:73" ht="15.6">
      <c r="B109" s="673"/>
      <c r="C109" s="673"/>
      <c r="D109" s="673"/>
      <c r="E109" s="673"/>
      <c r="F109" s="673"/>
      <c r="G109" s="673"/>
      <c r="H109" s="673"/>
      <c r="I109" s="628"/>
      <c r="J109" s="628"/>
      <c r="K109" s="617"/>
      <c r="L109" s="677"/>
      <c r="M109" s="678"/>
      <c r="N109" s="678"/>
      <c r="O109" s="678"/>
      <c r="P109" s="678"/>
      <c r="Q109" s="678"/>
      <c r="R109" s="678"/>
      <c r="S109" s="678"/>
      <c r="T109" s="678"/>
      <c r="U109" s="678"/>
      <c r="V109" s="678"/>
      <c r="W109" s="678"/>
      <c r="X109" s="678"/>
      <c r="Y109" s="678"/>
      <c r="Z109" s="678"/>
      <c r="AA109" s="678"/>
      <c r="AB109" s="678"/>
      <c r="AC109" s="678"/>
      <c r="AD109" s="678"/>
      <c r="AE109" s="678"/>
      <c r="AF109" s="678"/>
      <c r="AG109" s="678"/>
      <c r="AH109" s="678"/>
      <c r="AI109" s="678"/>
      <c r="AJ109" s="678"/>
      <c r="AK109" s="678"/>
      <c r="AL109" s="678"/>
      <c r="AM109" s="678"/>
      <c r="AN109" s="678"/>
      <c r="AO109" s="679"/>
      <c r="AP109" s="617"/>
      <c r="AQ109" s="674"/>
      <c r="AR109" s="675"/>
      <c r="AS109" s="675"/>
      <c r="AT109" s="675"/>
      <c r="AU109" s="675"/>
      <c r="AV109" s="675"/>
      <c r="AW109" s="675"/>
      <c r="AX109" s="675"/>
      <c r="AY109" s="675"/>
      <c r="AZ109" s="675"/>
      <c r="BA109" s="675"/>
      <c r="BB109" s="675"/>
      <c r="BC109" s="675"/>
      <c r="BD109" s="675"/>
      <c r="BE109" s="675"/>
      <c r="BF109" s="675"/>
      <c r="BG109" s="675"/>
      <c r="BH109" s="675"/>
      <c r="BI109" s="675"/>
      <c r="BJ109" s="675"/>
      <c r="BK109" s="675"/>
      <c r="BL109" s="675"/>
      <c r="BM109" s="675"/>
      <c r="BN109" s="675"/>
      <c r="BO109" s="675"/>
      <c r="BP109" s="675"/>
      <c r="BQ109" s="675"/>
      <c r="BR109" s="675"/>
      <c r="BS109" s="675"/>
      <c r="BT109" s="676"/>
      <c r="BU109" s="160"/>
    </row>
    <row r="110" spans="2:73" ht="15.6">
      <c r="B110" s="673"/>
      <c r="C110" s="673"/>
      <c r="D110" s="673"/>
      <c r="E110" s="673"/>
      <c r="F110" s="673"/>
      <c r="G110" s="673"/>
      <c r="H110" s="673"/>
      <c r="I110" s="628"/>
      <c r="J110" s="628"/>
      <c r="K110" s="617"/>
      <c r="L110" s="677"/>
      <c r="M110" s="678"/>
      <c r="N110" s="678"/>
      <c r="O110" s="678"/>
      <c r="P110" s="678"/>
      <c r="Q110" s="678"/>
      <c r="R110" s="678"/>
      <c r="S110" s="678"/>
      <c r="T110" s="678"/>
      <c r="U110" s="678"/>
      <c r="V110" s="678"/>
      <c r="W110" s="678"/>
      <c r="X110" s="678"/>
      <c r="Y110" s="678"/>
      <c r="Z110" s="678"/>
      <c r="AA110" s="678"/>
      <c r="AB110" s="678"/>
      <c r="AC110" s="678"/>
      <c r="AD110" s="678"/>
      <c r="AE110" s="678"/>
      <c r="AF110" s="678"/>
      <c r="AG110" s="678"/>
      <c r="AH110" s="678"/>
      <c r="AI110" s="678"/>
      <c r="AJ110" s="678"/>
      <c r="AK110" s="678"/>
      <c r="AL110" s="678"/>
      <c r="AM110" s="678"/>
      <c r="AN110" s="678"/>
      <c r="AO110" s="679"/>
      <c r="AP110" s="617"/>
      <c r="AQ110" s="677"/>
      <c r="AR110" s="678"/>
      <c r="AS110" s="678"/>
      <c r="AT110" s="678"/>
      <c r="AU110" s="678"/>
      <c r="AV110" s="678"/>
      <c r="AW110" s="678"/>
      <c r="AX110" s="678"/>
      <c r="AY110" s="678"/>
      <c r="AZ110" s="678"/>
      <c r="BA110" s="678"/>
      <c r="BB110" s="678"/>
      <c r="BC110" s="678"/>
      <c r="BD110" s="678"/>
      <c r="BE110" s="678"/>
      <c r="BF110" s="678"/>
      <c r="BG110" s="678"/>
      <c r="BH110" s="678"/>
      <c r="BI110" s="678"/>
      <c r="BJ110" s="678"/>
      <c r="BK110" s="678"/>
      <c r="BL110" s="678"/>
      <c r="BM110" s="678"/>
      <c r="BN110" s="678"/>
      <c r="BO110" s="678"/>
      <c r="BP110" s="678"/>
      <c r="BQ110" s="678"/>
      <c r="BR110" s="678"/>
      <c r="BS110" s="678"/>
      <c r="BT110" s="679"/>
      <c r="BU110" s="160"/>
    </row>
    <row r="111" spans="2:73" ht="15.6">
      <c r="B111" s="673"/>
      <c r="C111" s="673"/>
      <c r="D111" s="673"/>
      <c r="E111" s="673"/>
      <c r="F111" s="673"/>
      <c r="G111" s="673"/>
      <c r="H111" s="673"/>
      <c r="I111" s="628"/>
      <c r="J111" s="628"/>
      <c r="K111" s="617"/>
      <c r="L111" s="677"/>
      <c r="M111" s="678"/>
      <c r="N111" s="678"/>
      <c r="O111" s="678"/>
      <c r="P111" s="678"/>
      <c r="Q111" s="678"/>
      <c r="R111" s="678"/>
      <c r="S111" s="678"/>
      <c r="T111" s="678"/>
      <c r="U111" s="678"/>
      <c r="V111" s="678"/>
      <c r="W111" s="678"/>
      <c r="X111" s="678"/>
      <c r="Y111" s="678"/>
      <c r="Z111" s="678"/>
      <c r="AA111" s="678"/>
      <c r="AB111" s="678"/>
      <c r="AC111" s="678"/>
      <c r="AD111" s="678"/>
      <c r="AE111" s="678"/>
      <c r="AF111" s="678"/>
      <c r="AG111" s="678"/>
      <c r="AH111" s="678"/>
      <c r="AI111" s="678"/>
      <c r="AJ111" s="678"/>
      <c r="AK111" s="678"/>
      <c r="AL111" s="678"/>
      <c r="AM111" s="678"/>
      <c r="AN111" s="678"/>
      <c r="AO111" s="679"/>
      <c r="AP111" s="617"/>
      <c r="AQ111" s="677"/>
      <c r="AR111" s="678"/>
      <c r="AS111" s="678"/>
      <c r="AT111" s="678"/>
      <c r="AU111" s="678"/>
      <c r="AV111" s="678"/>
      <c r="AW111" s="678"/>
      <c r="AX111" s="678"/>
      <c r="AY111" s="678"/>
      <c r="AZ111" s="678"/>
      <c r="BA111" s="678"/>
      <c r="BB111" s="678"/>
      <c r="BC111" s="678"/>
      <c r="BD111" s="678"/>
      <c r="BE111" s="678"/>
      <c r="BF111" s="678"/>
      <c r="BG111" s="678"/>
      <c r="BH111" s="678"/>
      <c r="BI111" s="678"/>
      <c r="BJ111" s="678"/>
      <c r="BK111" s="678"/>
      <c r="BL111" s="678"/>
      <c r="BM111" s="678"/>
      <c r="BN111" s="678"/>
      <c r="BO111" s="678"/>
      <c r="BP111" s="678"/>
      <c r="BQ111" s="678"/>
      <c r="BR111" s="678"/>
      <c r="BS111" s="678"/>
      <c r="BT111" s="679"/>
      <c r="BU111" s="160"/>
    </row>
    <row r="112" spans="2:73" ht="15.6">
      <c r="B112" s="673"/>
      <c r="C112" s="673"/>
      <c r="D112" s="673"/>
      <c r="E112" s="673"/>
      <c r="F112" s="673"/>
      <c r="G112" s="673"/>
      <c r="H112" s="673"/>
      <c r="I112" s="628"/>
      <c r="J112" s="628"/>
      <c r="K112" s="617"/>
      <c r="L112" s="677"/>
      <c r="M112" s="678"/>
      <c r="N112" s="678"/>
      <c r="O112" s="678"/>
      <c r="P112" s="678"/>
      <c r="Q112" s="678"/>
      <c r="R112" s="678"/>
      <c r="S112" s="678"/>
      <c r="T112" s="678"/>
      <c r="U112" s="678"/>
      <c r="V112" s="678"/>
      <c r="W112" s="678"/>
      <c r="X112" s="678"/>
      <c r="Y112" s="678"/>
      <c r="Z112" s="678"/>
      <c r="AA112" s="678"/>
      <c r="AB112" s="678"/>
      <c r="AC112" s="678"/>
      <c r="AD112" s="678"/>
      <c r="AE112" s="678"/>
      <c r="AF112" s="678"/>
      <c r="AG112" s="678"/>
      <c r="AH112" s="678"/>
      <c r="AI112" s="678"/>
      <c r="AJ112" s="678"/>
      <c r="AK112" s="678"/>
      <c r="AL112" s="678"/>
      <c r="AM112" s="678"/>
      <c r="AN112" s="678"/>
      <c r="AO112" s="679"/>
      <c r="AP112" s="617"/>
      <c r="AQ112" s="677"/>
      <c r="AR112" s="678"/>
      <c r="AS112" s="678"/>
      <c r="AT112" s="678"/>
      <c r="AU112" s="678"/>
      <c r="AV112" s="678"/>
      <c r="AW112" s="678"/>
      <c r="AX112" s="678"/>
      <c r="AY112" s="678"/>
      <c r="AZ112" s="678"/>
      <c r="BA112" s="678"/>
      <c r="BB112" s="678"/>
      <c r="BC112" s="678"/>
      <c r="BD112" s="678"/>
      <c r="BE112" s="678"/>
      <c r="BF112" s="678"/>
      <c r="BG112" s="678"/>
      <c r="BH112" s="678"/>
      <c r="BI112" s="678"/>
      <c r="BJ112" s="678"/>
      <c r="BK112" s="678"/>
      <c r="BL112" s="678"/>
      <c r="BM112" s="678"/>
      <c r="BN112" s="678"/>
      <c r="BO112" s="678"/>
      <c r="BP112" s="678"/>
      <c r="BQ112" s="678"/>
      <c r="BR112" s="678"/>
      <c r="BS112" s="678"/>
      <c r="BT112" s="679"/>
      <c r="BU112" s="160"/>
    </row>
    <row r="113" spans="1:75">
      <c r="B113" s="673"/>
      <c r="C113" s="673"/>
      <c r="D113" s="673"/>
      <c r="E113" s="673"/>
      <c r="F113" s="673"/>
      <c r="G113" s="673"/>
      <c r="H113" s="673"/>
      <c r="I113" s="628"/>
      <c r="J113" s="628"/>
      <c r="K113" s="617"/>
      <c r="L113" s="677"/>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9"/>
      <c r="AP113" s="617"/>
      <c r="AQ113" s="677"/>
      <c r="AR113" s="678"/>
      <c r="AS113" s="678"/>
      <c r="AT113" s="678"/>
      <c r="AU113" s="678"/>
      <c r="AV113" s="678"/>
      <c r="AW113" s="678"/>
      <c r="AX113" s="678"/>
      <c r="AY113" s="678"/>
      <c r="AZ113" s="678"/>
      <c r="BA113" s="678"/>
      <c r="BB113" s="678"/>
      <c r="BC113" s="678"/>
      <c r="BD113" s="678"/>
      <c r="BE113" s="678"/>
      <c r="BF113" s="678"/>
      <c r="BG113" s="678"/>
      <c r="BH113" s="678"/>
      <c r="BI113" s="678"/>
      <c r="BJ113" s="678"/>
      <c r="BK113" s="678"/>
      <c r="BL113" s="678"/>
      <c r="BM113" s="678"/>
      <c r="BN113" s="678"/>
      <c r="BO113" s="678"/>
      <c r="BP113" s="678"/>
      <c r="BQ113" s="678"/>
      <c r="BR113" s="678"/>
      <c r="BS113" s="678"/>
      <c r="BT113" s="679"/>
    </row>
    <row r="114" spans="1:75">
      <c r="B114" s="673"/>
      <c r="C114" s="673"/>
      <c r="D114" s="673"/>
      <c r="E114" s="673"/>
      <c r="F114" s="673"/>
      <c r="G114" s="673"/>
      <c r="H114" s="673"/>
      <c r="I114" s="628"/>
      <c r="J114" s="628"/>
      <c r="K114" s="617"/>
      <c r="L114" s="677"/>
      <c r="M114" s="678"/>
      <c r="N114" s="678"/>
      <c r="O114" s="678"/>
      <c r="P114" s="678"/>
      <c r="Q114" s="678"/>
      <c r="R114" s="678"/>
      <c r="S114" s="678"/>
      <c r="T114" s="678"/>
      <c r="U114" s="678"/>
      <c r="V114" s="678"/>
      <c r="W114" s="678"/>
      <c r="X114" s="678"/>
      <c r="Y114" s="678"/>
      <c r="Z114" s="678"/>
      <c r="AA114" s="678"/>
      <c r="AB114" s="678"/>
      <c r="AC114" s="678"/>
      <c r="AD114" s="678"/>
      <c r="AE114" s="678"/>
      <c r="AF114" s="678"/>
      <c r="AG114" s="678"/>
      <c r="AH114" s="678"/>
      <c r="AI114" s="678"/>
      <c r="AJ114" s="678"/>
      <c r="AK114" s="678"/>
      <c r="AL114" s="678"/>
      <c r="AM114" s="678"/>
      <c r="AN114" s="678"/>
      <c r="AO114" s="679"/>
      <c r="AP114" s="617"/>
      <c r="AQ114" s="677"/>
      <c r="AR114" s="678"/>
      <c r="AS114" s="678"/>
      <c r="AT114" s="678"/>
      <c r="AU114" s="678"/>
      <c r="AV114" s="678"/>
      <c r="AW114" s="678"/>
      <c r="AX114" s="678"/>
      <c r="AY114" s="678"/>
      <c r="AZ114" s="678"/>
      <c r="BA114" s="678"/>
      <c r="BB114" s="678"/>
      <c r="BC114" s="678"/>
      <c r="BD114" s="678"/>
      <c r="BE114" s="678"/>
      <c r="BF114" s="678"/>
      <c r="BG114" s="678"/>
      <c r="BH114" s="678"/>
      <c r="BI114" s="678"/>
      <c r="BJ114" s="678"/>
      <c r="BK114" s="678"/>
      <c r="BL114" s="678"/>
      <c r="BM114" s="678"/>
      <c r="BN114" s="678"/>
      <c r="BO114" s="678"/>
      <c r="BP114" s="678"/>
      <c r="BQ114" s="678"/>
      <c r="BR114" s="678"/>
      <c r="BS114" s="678"/>
      <c r="BT114" s="679"/>
    </row>
    <row r="115" spans="1:75">
      <c r="B115" s="673"/>
      <c r="C115" s="673"/>
      <c r="D115" s="673"/>
      <c r="E115" s="673"/>
      <c r="F115" s="673"/>
      <c r="G115" s="673"/>
      <c r="H115" s="673"/>
      <c r="I115" s="628"/>
      <c r="J115" s="628"/>
      <c r="K115" s="617"/>
      <c r="L115" s="677"/>
      <c r="M115" s="678"/>
      <c r="N115" s="678"/>
      <c r="O115" s="678"/>
      <c r="P115" s="678"/>
      <c r="Q115" s="678"/>
      <c r="R115" s="678"/>
      <c r="S115" s="678"/>
      <c r="T115" s="678"/>
      <c r="U115" s="678"/>
      <c r="V115" s="678"/>
      <c r="W115" s="678"/>
      <c r="X115" s="678"/>
      <c r="Y115" s="678"/>
      <c r="Z115" s="678"/>
      <c r="AA115" s="678"/>
      <c r="AB115" s="678"/>
      <c r="AC115" s="678"/>
      <c r="AD115" s="678"/>
      <c r="AE115" s="678"/>
      <c r="AF115" s="678"/>
      <c r="AG115" s="678"/>
      <c r="AH115" s="678"/>
      <c r="AI115" s="678"/>
      <c r="AJ115" s="678"/>
      <c r="AK115" s="678"/>
      <c r="AL115" s="678"/>
      <c r="AM115" s="678"/>
      <c r="AN115" s="678"/>
      <c r="AO115" s="679"/>
      <c r="AP115" s="617"/>
      <c r="AQ115" s="677"/>
      <c r="AR115" s="678"/>
      <c r="AS115" s="678"/>
      <c r="AT115" s="678"/>
      <c r="AU115" s="678"/>
      <c r="AV115" s="678"/>
      <c r="AW115" s="678"/>
      <c r="AX115" s="678"/>
      <c r="AY115" s="678"/>
      <c r="AZ115" s="678"/>
      <c r="BA115" s="678"/>
      <c r="BB115" s="678"/>
      <c r="BC115" s="678"/>
      <c r="BD115" s="678"/>
      <c r="BE115" s="678"/>
      <c r="BF115" s="678"/>
      <c r="BG115" s="678"/>
      <c r="BH115" s="678"/>
      <c r="BI115" s="678"/>
      <c r="BJ115" s="678"/>
      <c r="BK115" s="678"/>
      <c r="BL115" s="678"/>
      <c r="BM115" s="678"/>
      <c r="BN115" s="678"/>
      <c r="BO115" s="678"/>
      <c r="BP115" s="678"/>
      <c r="BQ115" s="678"/>
      <c r="BR115" s="678"/>
      <c r="BS115" s="678"/>
      <c r="BT115" s="679"/>
    </row>
    <row r="116" spans="1:75" ht="15.6">
      <c r="B116" s="673"/>
      <c r="C116" s="673"/>
      <c r="D116" s="673"/>
      <c r="E116" s="673"/>
      <c r="F116" s="673"/>
      <c r="G116" s="673"/>
      <c r="H116" s="673"/>
      <c r="I116" s="628"/>
      <c r="J116" s="628"/>
      <c r="K116" s="617"/>
      <c r="L116" s="677"/>
      <c r="M116" s="678"/>
      <c r="N116" s="678"/>
      <c r="O116" s="678"/>
      <c r="P116" s="678"/>
      <c r="Q116" s="678"/>
      <c r="R116" s="678"/>
      <c r="S116" s="678"/>
      <c r="T116" s="678"/>
      <c r="U116" s="678"/>
      <c r="V116" s="678"/>
      <c r="W116" s="678"/>
      <c r="X116" s="678"/>
      <c r="Y116" s="678"/>
      <c r="Z116" s="678"/>
      <c r="AA116" s="678"/>
      <c r="AB116" s="678"/>
      <c r="AC116" s="678"/>
      <c r="AD116" s="678"/>
      <c r="AE116" s="678"/>
      <c r="AF116" s="678"/>
      <c r="AG116" s="678"/>
      <c r="AH116" s="678"/>
      <c r="AI116" s="678"/>
      <c r="AJ116" s="678"/>
      <c r="AK116" s="678"/>
      <c r="AL116" s="678"/>
      <c r="AM116" s="678"/>
      <c r="AN116" s="678"/>
      <c r="AO116" s="679"/>
      <c r="AP116" s="617"/>
      <c r="AQ116" s="677"/>
      <c r="AR116" s="678"/>
      <c r="AS116" s="678"/>
      <c r="AT116" s="678"/>
      <c r="AU116" s="678"/>
      <c r="AV116" s="678"/>
      <c r="AW116" s="678"/>
      <c r="AX116" s="678"/>
      <c r="AY116" s="678"/>
      <c r="AZ116" s="678"/>
      <c r="BA116" s="678"/>
      <c r="BB116" s="678"/>
      <c r="BC116" s="678"/>
      <c r="BD116" s="678"/>
      <c r="BE116" s="678"/>
      <c r="BF116" s="678"/>
      <c r="BG116" s="678"/>
      <c r="BH116" s="678"/>
      <c r="BI116" s="678"/>
      <c r="BJ116" s="678"/>
      <c r="BK116" s="678"/>
      <c r="BL116" s="678"/>
      <c r="BM116" s="678"/>
      <c r="BN116" s="678"/>
      <c r="BO116" s="678"/>
      <c r="BP116" s="678"/>
      <c r="BQ116" s="678"/>
      <c r="BR116" s="678"/>
      <c r="BS116" s="678"/>
      <c r="BT116" s="679"/>
      <c r="BU116" s="160"/>
    </row>
    <row r="117" spans="1:75" ht="15.6">
      <c r="B117" s="673"/>
      <c r="C117" s="673"/>
      <c r="D117" s="673"/>
      <c r="E117" s="673"/>
      <c r="F117" s="673"/>
      <c r="G117" s="673"/>
      <c r="H117" s="673"/>
      <c r="I117" s="628"/>
      <c r="J117" s="628"/>
      <c r="K117" s="617"/>
      <c r="L117" s="677"/>
      <c r="M117" s="678"/>
      <c r="N117" s="678"/>
      <c r="O117" s="678"/>
      <c r="P117" s="678"/>
      <c r="Q117" s="678"/>
      <c r="R117" s="678"/>
      <c r="S117" s="678"/>
      <c r="T117" s="678"/>
      <c r="U117" s="678"/>
      <c r="V117" s="678"/>
      <c r="W117" s="678"/>
      <c r="X117" s="678"/>
      <c r="Y117" s="678"/>
      <c r="Z117" s="678"/>
      <c r="AA117" s="678"/>
      <c r="AB117" s="678"/>
      <c r="AC117" s="678"/>
      <c r="AD117" s="678"/>
      <c r="AE117" s="678"/>
      <c r="AF117" s="678"/>
      <c r="AG117" s="678"/>
      <c r="AH117" s="678"/>
      <c r="AI117" s="678"/>
      <c r="AJ117" s="678"/>
      <c r="AK117" s="678"/>
      <c r="AL117" s="678"/>
      <c r="AM117" s="678"/>
      <c r="AN117" s="678"/>
      <c r="AO117" s="679"/>
      <c r="AP117" s="617"/>
      <c r="AQ117" s="677"/>
      <c r="AR117" s="678"/>
      <c r="AS117" s="678"/>
      <c r="AT117" s="678"/>
      <c r="AU117" s="678"/>
      <c r="AV117" s="678"/>
      <c r="AW117" s="678"/>
      <c r="AX117" s="678"/>
      <c r="AY117" s="678"/>
      <c r="AZ117" s="678"/>
      <c r="BA117" s="678"/>
      <c r="BB117" s="678"/>
      <c r="BC117" s="678"/>
      <c r="BD117" s="678"/>
      <c r="BE117" s="678"/>
      <c r="BF117" s="678"/>
      <c r="BG117" s="678"/>
      <c r="BH117" s="678"/>
      <c r="BI117" s="678"/>
      <c r="BJ117" s="678"/>
      <c r="BK117" s="678"/>
      <c r="BL117" s="678"/>
      <c r="BM117" s="678"/>
      <c r="BN117" s="678"/>
      <c r="BO117" s="678"/>
      <c r="BP117" s="678"/>
      <c r="BQ117" s="678"/>
      <c r="BR117" s="678"/>
      <c r="BS117" s="678"/>
      <c r="BT117" s="679"/>
      <c r="BU117" s="160"/>
    </row>
    <row r="118" spans="1:75" ht="15.6">
      <c r="B118" s="673"/>
      <c r="C118" s="673"/>
      <c r="D118" s="673"/>
      <c r="E118" s="673"/>
      <c r="F118" s="673"/>
      <c r="G118" s="673"/>
      <c r="H118" s="673"/>
      <c r="I118" s="628"/>
      <c r="J118" s="628"/>
      <c r="K118" s="617"/>
      <c r="L118" s="677"/>
      <c r="M118" s="678"/>
      <c r="N118" s="678"/>
      <c r="O118" s="678"/>
      <c r="P118" s="678"/>
      <c r="Q118" s="678"/>
      <c r="R118" s="678"/>
      <c r="S118" s="678"/>
      <c r="T118" s="678"/>
      <c r="U118" s="678"/>
      <c r="V118" s="678"/>
      <c r="W118" s="678"/>
      <c r="X118" s="678"/>
      <c r="Y118" s="678"/>
      <c r="Z118" s="678"/>
      <c r="AA118" s="678"/>
      <c r="AB118" s="678"/>
      <c r="AC118" s="678"/>
      <c r="AD118" s="678"/>
      <c r="AE118" s="678"/>
      <c r="AF118" s="678"/>
      <c r="AG118" s="678"/>
      <c r="AH118" s="678"/>
      <c r="AI118" s="678"/>
      <c r="AJ118" s="678"/>
      <c r="AK118" s="678"/>
      <c r="AL118" s="678"/>
      <c r="AM118" s="678"/>
      <c r="AN118" s="678"/>
      <c r="AO118" s="679"/>
      <c r="AP118" s="617"/>
      <c r="AQ118" s="677"/>
      <c r="AR118" s="678"/>
      <c r="AS118" s="678"/>
      <c r="AT118" s="678"/>
      <c r="AU118" s="678"/>
      <c r="AV118" s="678"/>
      <c r="AW118" s="678"/>
      <c r="AX118" s="678"/>
      <c r="AY118" s="678"/>
      <c r="AZ118" s="678"/>
      <c r="BA118" s="678"/>
      <c r="BB118" s="678"/>
      <c r="BC118" s="678"/>
      <c r="BD118" s="678"/>
      <c r="BE118" s="678"/>
      <c r="BF118" s="678"/>
      <c r="BG118" s="678"/>
      <c r="BH118" s="678"/>
      <c r="BI118" s="678"/>
      <c r="BJ118" s="678"/>
      <c r="BK118" s="678"/>
      <c r="BL118" s="678"/>
      <c r="BM118" s="678"/>
      <c r="BN118" s="678"/>
      <c r="BO118" s="678"/>
      <c r="BP118" s="678"/>
      <c r="BQ118" s="678"/>
      <c r="BR118" s="678"/>
      <c r="BS118" s="678"/>
      <c r="BT118" s="679"/>
      <c r="BU118" s="160"/>
    </row>
    <row r="119" spans="1:75" ht="15.6">
      <c r="B119" s="673"/>
      <c r="C119" s="673"/>
      <c r="D119" s="673"/>
      <c r="E119" s="673"/>
      <c r="F119" s="673"/>
      <c r="G119" s="673"/>
      <c r="H119" s="673"/>
      <c r="I119" s="628"/>
      <c r="J119" s="628"/>
      <c r="K119" s="617"/>
      <c r="L119" s="677"/>
      <c r="M119" s="678"/>
      <c r="N119" s="678"/>
      <c r="O119" s="678"/>
      <c r="P119" s="678"/>
      <c r="Q119" s="678"/>
      <c r="R119" s="678"/>
      <c r="S119" s="678"/>
      <c r="T119" s="678"/>
      <c r="U119" s="678"/>
      <c r="V119" s="678"/>
      <c r="W119" s="678"/>
      <c r="X119" s="678"/>
      <c r="Y119" s="678"/>
      <c r="Z119" s="678"/>
      <c r="AA119" s="678"/>
      <c r="AB119" s="678"/>
      <c r="AC119" s="678"/>
      <c r="AD119" s="678"/>
      <c r="AE119" s="678"/>
      <c r="AF119" s="678"/>
      <c r="AG119" s="678"/>
      <c r="AH119" s="678"/>
      <c r="AI119" s="678"/>
      <c r="AJ119" s="678"/>
      <c r="AK119" s="678"/>
      <c r="AL119" s="678"/>
      <c r="AM119" s="678"/>
      <c r="AN119" s="678"/>
      <c r="AO119" s="679"/>
      <c r="AP119" s="617"/>
      <c r="AQ119" s="677"/>
      <c r="AR119" s="678"/>
      <c r="AS119" s="678"/>
      <c r="AT119" s="678"/>
      <c r="AU119" s="678"/>
      <c r="AV119" s="678"/>
      <c r="AW119" s="678"/>
      <c r="AX119" s="678"/>
      <c r="AY119" s="678"/>
      <c r="AZ119" s="678"/>
      <c r="BA119" s="678"/>
      <c r="BB119" s="678"/>
      <c r="BC119" s="678"/>
      <c r="BD119" s="678"/>
      <c r="BE119" s="678"/>
      <c r="BF119" s="678"/>
      <c r="BG119" s="678"/>
      <c r="BH119" s="678"/>
      <c r="BI119" s="678"/>
      <c r="BJ119" s="678"/>
      <c r="BK119" s="678"/>
      <c r="BL119" s="678"/>
      <c r="BM119" s="678"/>
      <c r="BN119" s="678"/>
      <c r="BO119" s="678"/>
      <c r="BP119" s="678"/>
      <c r="BQ119" s="678"/>
      <c r="BR119" s="678"/>
      <c r="BS119" s="678"/>
      <c r="BT119" s="679"/>
      <c r="BU119" s="160"/>
    </row>
    <row r="120" spans="1:75" ht="15.6">
      <c r="B120" s="673"/>
      <c r="C120" s="673"/>
      <c r="D120" s="673"/>
      <c r="E120" s="673"/>
      <c r="F120" s="673"/>
      <c r="G120" s="673"/>
      <c r="H120" s="673"/>
      <c r="I120" s="628"/>
      <c r="J120" s="628"/>
      <c r="K120" s="617"/>
      <c r="L120" s="677"/>
      <c r="M120" s="678"/>
      <c r="N120" s="678"/>
      <c r="O120" s="678"/>
      <c r="P120" s="678"/>
      <c r="Q120" s="678"/>
      <c r="R120" s="678"/>
      <c r="S120" s="678"/>
      <c r="T120" s="678"/>
      <c r="U120" s="678"/>
      <c r="V120" s="678"/>
      <c r="W120" s="678"/>
      <c r="X120" s="678"/>
      <c r="Y120" s="678"/>
      <c r="Z120" s="678"/>
      <c r="AA120" s="678"/>
      <c r="AB120" s="678"/>
      <c r="AC120" s="678"/>
      <c r="AD120" s="678"/>
      <c r="AE120" s="678"/>
      <c r="AF120" s="678"/>
      <c r="AG120" s="678"/>
      <c r="AH120" s="678"/>
      <c r="AI120" s="678"/>
      <c r="AJ120" s="678"/>
      <c r="AK120" s="678"/>
      <c r="AL120" s="678"/>
      <c r="AM120" s="678"/>
      <c r="AN120" s="678"/>
      <c r="AO120" s="679"/>
      <c r="AP120" s="617"/>
      <c r="AQ120" s="677"/>
      <c r="AR120" s="678"/>
      <c r="AS120" s="678"/>
      <c r="AT120" s="678"/>
      <c r="AU120" s="678"/>
      <c r="AV120" s="678"/>
      <c r="AW120" s="678"/>
      <c r="AX120" s="678"/>
      <c r="AY120" s="678"/>
      <c r="AZ120" s="678"/>
      <c r="BA120" s="678"/>
      <c r="BB120" s="678"/>
      <c r="BC120" s="678"/>
      <c r="BD120" s="678"/>
      <c r="BE120" s="678"/>
      <c r="BF120" s="678"/>
      <c r="BG120" s="678"/>
      <c r="BH120" s="678"/>
      <c r="BI120" s="678"/>
      <c r="BJ120" s="678"/>
      <c r="BK120" s="678"/>
      <c r="BL120" s="678"/>
      <c r="BM120" s="678"/>
      <c r="BN120" s="678"/>
      <c r="BO120" s="678"/>
      <c r="BP120" s="678"/>
      <c r="BQ120" s="678"/>
      <c r="BR120" s="678"/>
      <c r="BS120" s="678"/>
      <c r="BT120" s="679"/>
      <c r="BU120" s="160"/>
    </row>
    <row r="121" spans="1:75">
      <c r="B121" s="673"/>
      <c r="C121" s="673"/>
      <c r="D121" s="673"/>
      <c r="E121" s="673"/>
      <c r="F121" s="673"/>
      <c r="G121" s="673"/>
      <c r="H121" s="673"/>
      <c r="I121" s="628"/>
      <c r="J121" s="628"/>
      <c r="K121" s="617"/>
      <c r="L121" s="677"/>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9"/>
      <c r="AP121" s="617"/>
      <c r="AQ121" s="677"/>
      <c r="AR121" s="678"/>
      <c r="AS121" s="678"/>
      <c r="AT121" s="678"/>
      <c r="AU121" s="678"/>
      <c r="AV121" s="678"/>
      <c r="AW121" s="678"/>
      <c r="AX121" s="678"/>
      <c r="AY121" s="678"/>
      <c r="AZ121" s="678"/>
      <c r="BA121" s="678"/>
      <c r="BB121" s="678"/>
      <c r="BC121" s="678"/>
      <c r="BD121" s="678"/>
      <c r="BE121" s="678"/>
      <c r="BF121" s="678"/>
      <c r="BG121" s="678"/>
      <c r="BH121" s="678"/>
      <c r="BI121" s="678"/>
      <c r="BJ121" s="678"/>
      <c r="BK121" s="678"/>
      <c r="BL121" s="678"/>
      <c r="BM121" s="678"/>
      <c r="BN121" s="678"/>
      <c r="BO121" s="678"/>
      <c r="BP121" s="678"/>
      <c r="BQ121" s="678"/>
      <c r="BR121" s="678"/>
      <c r="BS121" s="678"/>
      <c r="BT121" s="679"/>
    </row>
    <row r="122" spans="1:75" ht="15.6">
      <c r="B122" s="673"/>
      <c r="C122" s="673"/>
      <c r="D122" s="673"/>
      <c r="E122" s="673"/>
      <c r="F122" s="673"/>
      <c r="G122" s="673"/>
      <c r="H122" s="673"/>
      <c r="I122" s="628"/>
      <c r="J122" s="628"/>
      <c r="K122" s="617"/>
      <c r="L122" s="677"/>
      <c r="M122" s="678"/>
      <c r="N122" s="678"/>
      <c r="O122" s="678"/>
      <c r="P122" s="678"/>
      <c r="Q122" s="678"/>
      <c r="R122" s="678"/>
      <c r="S122" s="678"/>
      <c r="T122" s="678"/>
      <c r="U122" s="678"/>
      <c r="V122" s="678"/>
      <c r="W122" s="678"/>
      <c r="X122" s="678"/>
      <c r="Y122" s="678"/>
      <c r="Z122" s="678"/>
      <c r="AA122" s="678"/>
      <c r="AB122" s="678"/>
      <c r="AC122" s="678"/>
      <c r="AD122" s="678"/>
      <c r="AE122" s="678"/>
      <c r="AF122" s="678"/>
      <c r="AG122" s="678"/>
      <c r="AH122" s="678"/>
      <c r="AI122" s="678"/>
      <c r="AJ122" s="678"/>
      <c r="AK122" s="678"/>
      <c r="AL122" s="678"/>
      <c r="AM122" s="678"/>
      <c r="AN122" s="678"/>
      <c r="AO122" s="679"/>
      <c r="AP122" s="617"/>
      <c r="AQ122" s="677"/>
      <c r="AR122" s="678"/>
      <c r="AS122" s="678"/>
      <c r="AT122" s="678"/>
      <c r="AU122" s="678"/>
      <c r="AV122" s="678"/>
      <c r="AW122" s="678"/>
      <c r="AX122" s="678"/>
      <c r="AY122" s="678"/>
      <c r="AZ122" s="678"/>
      <c r="BA122" s="678"/>
      <c r="BB122" s="678"/>
      <c r="BC122" s="678"/>
      <c r="BD122" s="678"/>
      <c r="BE122" s="678"/>
      <c r="BF122" s="678"/>
      <c r="BG122" s="678"/>
      <c r="BH122" s="678"/>
      <c r="BI122" s="678"/>
      <c r="BJ122" s="678"/>
      <c r="BK122" s="678"/>
      <c r="BL122" s="678"/>
      <c r="BM122" s="678"/>
      <c r="BN122" s="678"/>
      <c r="BO122" s="678"/>
      <c r="BP122" s="678"/>
      <c r="BQ122" s="678"/>
      <c r="BR122" s="678"/>
      <c r="BS122" s="678"/>
      <c r="BT122" s="679"/>
      <c r="BU122" s="160"/>
    </row>
    <row r="123" spans="1:75" ht="76.5" customHeight="1" thickBot="1">
      <c r="B123" s="868" t="s">
        <v>1026</v>
      </c>
      <c r="C123" s="868"/>
      <c r="D123" s="868"/>
      <c r="E123" s="868"/>
      <c r="F123" s="868"/>
      <c r="G123" s="868"/>
      <c r="H123" s="868"/>
      <c r="I123" s="628"/>
      <c r="J123" s="628"/>
      <c r="K123" s="50"/>
      <c r="L123" s="869">
        <f t="shared" ref="L123:AQ123" si="0">SUM(L27:L120)</f>
        <v>0</v>
      </c>
      <c r="M123" s="869">
        <f t="shared" si="0"/>
        <v>0</v>
      </c>
      <c r="N123" s="869">
        <f t="shared" si="0"/>
        <v>0</v>
      </c>
      <c r="O123" s="869">
        <f t="shared" si="0"/>
        <v>0</v>
      </c>
      <c r="P123" s="869">
        <f t="shared" si="0"/>
        <v>2741.95</v>
      </c>
      <c r="Q123" s="869">
        <f t="shared" si="0"/>
        <v>5032.7</v>
      </c>
      <c r="R123" s="869">
        <f t="shared" si="0"/>
        <v>6583.69</v>
      </c>
      <c r="S123" s="869">
        <f t="shared" si="0"/>
        <v>7479.7042159328139</v>
      </c>
      <c r="T123" s="869">
        <f t="shared" si="0"/>
        <v>7822.0053155966061</v>
      </c>
      <c r="U123" s="869">
        <f t="shared" si="0"/>
        <v>7853.8900415771404</v>
      </c>
      <c r="V123" s="869">
        <f t="shared" si="0"/>
        <v>8132.8068597617048</v>
      </c>
      <c r="W123" s="869">
        <f t="shared" si="0"/>
        <v>7971.4859928085516</v>
      </c>
      <c r="X123" s="869">
        <f t="shared" si="0"/>
        <v>7878.1639693669622</v>
      </c>
      <c r="Y123" s="869">
        <f t="shared" si="0"/>
        <v>7874.8000022718124</v>
      </c>
      <c r="Z123" s="869">
        <f t="shared" si="0"/>
        <v>7705.7417037016339</v>
      </c>
      <c r="AA123" s="869">
        <f t="shared" si="0"/>
        <v>7555.772433190341</v>
      </c>
      <c r="AB123" s="869">
        <f t="shared" si="0"/>
        <v>7210.3772449145481</v>
      </c>
      <c r="AC123" s="869">
        <f t="shared" si="0"/>
        <v>6635.1450176020189</v>
      </c>
      <c r="AD123" s="869">
        <f t="shared" si="0"/>
        <v>6068.2168710153355</v>
      </c>
      <c r="AE123" s="869">
        <f t="shared" si="0"/>
        <v>6002.1566525482795</v>
      </c>
      <c r="AF123" s="869">
        <f t="shared" si="0"/>
        <v>5065.9363526446159</v>
      </c>
      <c r="AG123" s="869">
        <f t="shared" si="0"/>
        <v>4563.7038500593198</v>
      </c>
      <c r="AH123" s="869">
        <f t="shared" si="0"/>
        <v>4202.6852540460786</v>
      </c>
      <c r="AI123" s="869">
        <f t="shared" si="0"/>
        <v>3504.1051426348708</v>
      </c>
      <c r="AJ123" s="869">
        <f t="shared" si="0"/>
        <v>1694</v>
      </c>
      <c r="AK123" s="869">
        <f t="shared" si="0"/>
        <v>10</v>
      </c>
      <c r="AL123" s="869">
        <f t="shared" si="0"/>
        <v>0</v>
      </c>
      <c r="AM123" s="869">
        <f t="shared" si="0"/>
        <v>0</v>
      </c>
      <c r="AN123" s="869">
        <f t="shared" si="0"/>
        <v>0</v>
      </c>
      <c r="AO123" s="869">
        <f t="shared" si="0"/>
        <v>0</v>
      </c>
      <c r="AP123" s="869">
        <f t="shared" si="0"/>
        <v>0</v>
      </c>
      <c r="AQ123" s="869">
        <f t="shared" si="0"/>
        <v>0</v>
      </c>
      <c r="AR123" s="869">
        <f t="shared" ref="AR123:BW123" si="1">SUM(AR27:AR120)</f>
        <v>0</v>
      </c>
      <c r="AS123" s="869">
        <f t="shared" si="1"/>
        <v>0</v>
      </c>
      <c r="AT123" s="869">
        <f t="shared" si="1"/>
        <v>0</v>
      </c>
      <c r="AU123" s="869">
        <f t="shared" si="1"/>
        <v>19332147</v>
      </c>
      <c r="AV123" s="869">
        <f t="shared" si="1"/>
        <v>39539115</v>
      </c>
      <c r="AW123" s="869">
        <f t="shared" si="1"/>
        <v>53545332</v>
      </c>
      <c r="AX123" s="869">
        <f t="shared" si="1"/>
        <v>60241721</v>
      </c>
      <c r="AY123" s="869">
        <f t="shared" si="1"/>
        <v>61322368.411795311</v>
      </c>
      <c r="AZ123" s="869">
        <f t="shared" si="1"/>
        <v>61386728.628869392</v>
      </c>
      <c r="BA123" s="869">
        <f t="shared" si="1"/>
        <v>61779902.842070907</v>
      </c>
      <c r="BB123" s="869">
        <f t="shared" si="1"/>
        <v>60671724.636134632</v>
      </c>
      <c r="BC123" s="869">
        <f t="shared" si="1"/>
        <v>59177833.09867987</v>
      </c>
      <c r="BD123" s="869">
        <f t="shared" si="1"/>
        <v>58704481.780900665</v>
      </c>
      <c r="BE123" s="869">
        <f t="shared" si="1"/>
        <v>57402896.167346977</v>
      </c>
      <c r="BF123" s="869">
        <f t="shared" si="1"/>
        <v>56219324.216327183</v>
      </c>
      <c r="BG123" s="869">
        <f t="shared" si="1"/>
        <v>52859642.051852576</v>
      </c>
      <c r="BH123" s="869">
        <f t="shared" si="1"/>
        <v>49311038.961729944</v>
      </c>
      <c r="BI123" s="869">
        <f t="shared" si="1"/>
        <v>45789053.453118801</v>
      </c>
      <c r="BJ123" s="869">
        <f t="shared" si="1"/>
        <v>40845501.964708224</v>
      </c>
      <c r="BK123" s="869">
        <f t="shared" si="1"/>
        <v>36307344.494618468</v>
      </c>
      <c r="BL123" s="869">
        <f t="shared" si="1"/>
        <v>33250346.160341103</v>
      </c>
      <c r="BM123" s="869">
        <f t="shared" si="1"/>
        <v>28527995.66153888</v>
      </c>
      <c r="BN123" s="869">
        <f t="shared" si="1"/>
        <v>26058637.008243773</v>
      </c>
      <c r="BO123" s="869">
        <f t="shared" si="1"/>
        <v>12516279</v>
      </c>
      <c r="BP123" s="869">
        <f t="shared" si="1"/>
        <v>201539</v>
      </c>
      <c r="BQ123" s="869">
        <f t="shared" si="1"/>
        <v>78660</v>
      </c>
      <c r="BR123" s="869">
        <f t="shared" si="1"/>
        <v>67509</v>
      </c>
      <c r="BS123" s="869">
        <f t="shared" si="1"/>
        <v>31335</v>
      </c>
      <c r="BT123" s="869">
        <f t="shared" si="1"/>
        <v>31335</v>
      </c>
      <c r="BU123" s="869">
        <f t="shared" si="1"/>
        <v>18099</v>
      </c>
      <c r="BV123" s="869">
        <f t="shared" si="1"/>
        <v>766</v>
      </c>
      <c r="BW123" s="869">
        <f t="shared" si="1"/>
        <v>0</v>
      </c>
    </row>
    <row r="124" spans="1:75" customFormat="1" ht="15.6" thickTop="1" thickBot="1"/>
    <row r="125" spans="1:75" customFormat="1" ht="19.2" thickTop="1" thickBot="1">
      <c r="P125" s="870">
        <f>P123-'[2]LDC Savings Persistence'!DT517</f>
        <v>200.94999999999982</v>
      </c>
      <c r="Q125" s="870">
        <f>Q123-'[2]LDC Savings Persistence'!DU517</f>
        <v>227.69999999999982</v>
      </c>
      <c r="R125" s="870">
        <f>R123-'[2]LDC Savings Persistence'!DV517</f>
        <v>360.6899999999996</v>
      </c>
      <c r="S125" s="870">
        <f>S123-'[2]LDC Savings Persistence'!DW517</f>
        <v>1314.7042159328139</v>
      </c>
      <c r="T125" s="870">
        <f>T123-'[2]LDC Savings Persistence'!DX517</f>
        <v>1663.0053155966061</v>
      </c>
      <c r="U125" s="870">
        <f>U123-'[2]LDC Savings Persistence'!DY517</f>
        <v>1709.8900415771404</v>
      </c>
      <c r="V125" s="870">
        <f>V123-'[2]LDC Savings Persistence'!DZ517</f>
        <v>2010.8068597617048</v>
      </c>
      <c r="W125" s="870">
        <f>W123-'[2]LDC Savings Persistence'!EA517</f>
        <v>2032.4859928085516</v>
      </c>
      <c r="X125" s="870">
        <f>X123-'[2]LDC Savings Persistence'!EB517</f>
        <v>1969.1639693669622</v>
      </c>
      <c r="Y125" s="870">
        <f>Y123-'[2]LDC Savings Persistence'!EC517</f>
        <v>1999.8000022718124</v>
      </c>
      <c r="Z125" s="870">
        <f>Z123-'[2]LDC Savings Persistence'!ED517</f>
        <v>1999.7417037016339</v>
      </c>
      <c r="AA125" s="870">
        <f>AA123-'[2]LDC Savings Persistence'!EE517</f>
        <v>1988.772433190341</v>
      </c>
      <c r="AB125" s="870">
        <f>AB123-'[2]LDC Savings Persistence'!EF517</f>
        <v>1982.3772449145481</v>
      </c>
      <c r="AC125" s="870">
        <f>AC123-'[2]LDC Savings Persistence'!EG517</f>
        <v>1717.1450176020189</v>
      </c>
      <c r="AD125" s="870">
        <f>AD123-'[2]LDC Savings Persistence'!EH517</f>
        <v>1432.2168710153355</v>
      </c>
      <c r="AE125" s="870">
        <f>AE123-'[2]LDC Savings Persistence'!EI517</f>
        <v>1477.1566525482795</v>
      </c>
      <c r="AF125" s="870">
        <f>AF123-'[2]LDC Savings Persistence'!EJ517</f>
        <v>647.93635264461591</v>
      </c>
      <c r="AG125" s="870">
        <f>AG123-'[2]LDC Savings Persistence'!EK517</f>
        <v>317.70385005931985</v>
      </c>
      <c r="AH125" s="870">
        <f>AH123-'[2]LDC Savings Persistence'!EL517</f>
        <v>248.68525404607863</v>
      </c>
      <c r="AI125" s="870">
        <f>AI123-'[2]LDC Savings Persistence'!EM517</f>
        <v>1.1051426348708446</v>
      </c>
      <c r="AJ125" s="870">
        <f>AJ123-'[2]LDC Savings Persistence'!EN517</f>
        <v>0</v>
      </c>
      <c r="AK125" s="870">
        <f>AK123-'[2]LDC Savings Persistence'!EO517</f>
        <v>0</v>
      </c>
      <c r="AL125" s="870">
        <f>AL123-'[2]LDC Savings Persistence'!EP517</f>
        <v>0</v>
      </c>
      <c r="AM125" s="870">
        <f>AM123-'[2]LDC Savings Persistence'!EQ517</f>
        <v>0</v>
      </c>
      <c r="AN125" s="870">
        <f>AN123-'[2]LDC Savings Persistence'!ER517</f>
        <v>0</v>
      </c>
      <c r="AO125" s="870">
        <f>AO123-'[2]LDC Savings Persistence'!ES517</f>
        <v>0</v>
      </c>
      <c r="AP125" s="870">
        <f>AP123-'[2]LDC Savings Persistence'!ET517</f>
        <v>0</v>
      </c>
      <c r="AU125" s="871">
        <f>AU123-'[2]LDC Savings Persistence'!CG517</f>
        <v>0</v>
      </c>
      <c r="AV125" s="871">
        <f>AV123-'[2]LDC Savings Persistence'!CH517</f>
        <v>0</v>
      </c>
      <c r="AW125" s="871">
        <f>AW123-'[2]LDC Savings Persistence'!CI517</f>
        <v>0</v>
      </c>
      <c r="AX125" s="871">
        <f>AX123-'[2]LDC Savings Persistence'!CJ517</f>
        <v>8271733</v>
      </c>
      <c r="AY125" s="871">
        <f>AY123-'[2]LDC Savings Persistence'!CK517</f>
        <v>9418874.4117953107</v>
      </c>
      <c r="AZ125" s="871">
        <f>AZ123-'[2]LDC Savings Persistence'!CL517</f>
        <v>9634837.628869392</v>
      </c>
      <c r="BA125" s="871">
        <f>BA123-'[2]LDC Savings Persistence'!CM517</f>
        <v>10457634.842070907</v>
      </c>
      <c r="BB125" s="871">
        <f>BB123-'[2]LDC Savings Persistence'!CN517</f>
        <v>10568295.636134632</v>
      </c>
      <c r="BC125" s="871">
        <f>BC123-'[2]LDC Savings Persistence'!CO517</f>
        <v>9348056.0986798704</v>
      </c>
      <c r="BD125" s="871">
        <f>BD123-'[2]LDC Savings Persistence'!CP517</f>
        <v>9092131.7809006646</v>
      </c>
      <c r="BE125" s="871">
        <f>BE123-'[2]LDC Savings Persistence'!CQ517</f>
        <v>9269446.1673469767</v>
      </c>
      <c r="BF125" s="871">
        <f>BF123-'[2]LDC Savings Persistence'!CR517</f>
        <v>9126077.2163271829</v>
      </c>
      <c r="BG125" s="871">
        <f>BG123-'[2]LDC Savings Persistence'!CS517</f>
        <v>9082809.0518525764</v>
      </c>
      <c r="BH125" s="871">
        <f>BH123-'[2]LDC Savings Persistence'!CT517</f>
        <v>8230378.9617299438</v>
      </c>
      <c r="BI125" s="871">
        <f>BI123-'[2]LDC Savings Persistence'!CU517</f>
        <v>7486874.4531188011</v>
      </c>
      <c r="BJ125" s="871">
        <f>BJ123-'[2]LDC Savings Persistence'!CV517</f>
        <v>4084834.9647082239</v>
      </c>
      <c r="BK125" s="871">
        <f>BK123-'[2]LDC Savings Persistence'!CW517</f>
        <v>1043671.494618468</v>
      </c>
      <c r="BL125" s="871">
        <f>BL123-'[2]LDC Savings Persistence'!CX517</f>
        <v>646569.16034110263</v>
      </c>
      <c r="BM125" s="871">
        <f>BM123-'[2]LDC Savings Persistence'!CY517</f>
        <v>142449.66153888032</v>
      </c>
      <c r="BN125" s="871">
        <f>BN123-'[2]LDC Savings Persistence'!CZ517</f>
        <v>8732.0082437731326</v>
      </c>
      <c r="BO125" s="871">
        <f>BO123-'[2]LDC Savings Persistence'!DA517</f>
        <v>0</v>
      </c>
      <c r="BP125" s="871">
        <f>BP123-'[2]LDC Savings Persistence'!DB517</f>
        <v>0</v>
      </c>
      <c r="BQ125" s="871">
        <f>BQ123-'[2]LDC Savings Persistence'!DC517</f>
        <v>0</v>
      </c>
      <c r="BR125" s="871">
        <f>BR123-'[2]LDC Savings Persistence'!DD517</f>
        <v>0</v>
      </c>
      <c r="BS125" s="871">
        <f>BS123-'[2]LDC Savings Persistence'!DE517</f>
        <v>0</v>
      </c>
      <c r="BT125" s="871">
        <f>BT123-'[2]LDC Savings Persistence'!DF517</f>
        <v>0</v>
      </c>
      <c r="BU125" s="871">
        <f>BU123-'[2]LDC Savings Persistence'!DG517</f>
        <v>0</v>
      </c>
      <c r="BV125" s="871">
        <f>BV123-'[2]LDC Savings Persistence'!DH517</f>
        <v>0</v>
      </c>
    </row>
    <row r="126" spans="1:75" customFormat="1" ht="15.6" thickTop="1" thickBot="1"/>
    <row r="127" spans="1:75" s="873" customFormat="1" ht="15" thickBot="1">
      <c r="A127" s="872"/>
      <c r="H127" s="873">
        <v>2015</v>
      </c>
      <c r="K127" s="874"/>
      <c r="P127" s="874">
        <f>SUM(P27:P50)</f>
        <v>2741.95</v>
      </c>
      <c r="Q127" s="874">
        <f t="shared" ref="Q127:AF127" si="2">SUM(Q27:Q50)</f>
        <v>2738.95</v>
      </c>
      <c r="R127" s="874">
        <f t="shared" si="2"/>
        <v>2737.95</v>
      </c>
      <c r="S127" s="874">
        <f t="shared" si="2"/>
        <v>2742.95</v>
      </c>
      <c r="T127" s="874">
        <f t="shared" si="2"/>
        <v>2739.95</v>
      </c>
      <c r="U127" s="874">
        <f t="shared" si="2"/>
        <v>2733.95</v>
      </c>
      <c r="V127" s="874">
        <f t="shared" si="2"/>
        <v>2733.95</v>
      </c>
      <c r="W127" s="874">
        <f t="shared" si="2"/>
        <v>2733.95</v>
      </c>
      <c r="X127" s="874">
        <f t="shared" si="2"/>
        <v>2717.95</v>
      </c>
      <c r="Y127" s="874">
        <f t="shared" si="2"/>
        <v>2691.95</v>
      </c>
      <c r="Z127" s="874">
        <f t="shared" si="2"/>
        <v>2531.9499999999998</v>
      </c>
      <c r="AA127" s="874">
        <f t="shared" si="2"/>
        <v>2442.9499999999998</v>
      </c>
      <c r="AB127" s="874">
        <f t="shared" si="2"/>
        <v>2322.9499999999998</v>
      </c>
      <c r="AC127" s="874">
        <f t="shared" si="2"/>
        <v>2119</v>
      </c>
      <c r="AD127" s="874">
        <f t="shared" si="2"/>
        <v>2035</v>
      </c>
      <c r="AE127" s="874">
        <f t="shared" si="2"/>
        <v>2018</v>
      </c>
      <c r="AF127" s="874">
        <f t="shared" si="2"/>
        <v>1948</v>
      </c>
      <c r="AU127" s="874">
        <f>SUM(AU27:AU50)</f>
        <v>19332147</v>
      </c>
      <c r="AV127" s="874">
        <f t="shared" ref="AV127:BD127" si="3">SUM(AV27:AV50)</f>
        <v>19237038</v>
      </c>
      <c r="AW127" s="874">
        <f t="shared" si="3"/>
        <v>19222145</v>
      </c>
      <c r="AX127" s="874">
        <f t="shared" si="3"/>
        <v>19226138</v>
      </c>
      <c r="AY127" s="874">
        <f t="shared" si="3"/>
        <v>19199400</v>
      </c>
      <c r="AZ127" s="874">
        <f t="shared" si="3"/>
        <v>19161958</v>
      </c>
      <c r="BA127" s="874">
        <f t="shared" si="3"/>
        <v>19159763</v>
      </c>
      <c r="BB127" s="874">
        <f t="shared" si="3"/>
        <v>19159152</v>
      </c>
      <c r="BC127" s="874">
        <f t="shared" si="3"/>
        <v>19018920</v>
      </c>
      <c r="BD127" s="874">
        <f t="shared" si="3"/>
        <v>18858027</v>
      </c>
      <c r="BE127" s="874"/>
      <c r="BF127" s="874"/>
      <c r="BG127" s="874"/>
      <c r="BH127" s="874"/>
      <c r="BI127" s="874"/>
      <c r="BJ127" s="874"/>
      <c r="BK127" s="874"/>
      <c r="BL127" s="874"/>
      <c r="BM127" s="874"/>
      <c r="BN127" s="874"/>
      <c r="BO127" s="874"/>
      <c r="BP127" s="874"/>
      <c r="BQ127" s="874"/>
    </row>
    <row r="128" spans="1:75" customFormat="1" ht="15.6" thickTop="1" thickBot="1">
      <c r="K128" s="875"/>
      <c r="P128" s="876">
        <f>P127-'[3]5.  2015-2020 LRAM'!O195</f>
        <v>200.94999999999982</v>
      </c>
      <c r="Q128" s="876">
        <f>Q127-'[3]5.  2015-2020 LRAM'!P195</f>
        <v>200.94999999999982</v>
      </c>
      <c r="R128" s="876">
        <f>R127-'[3]5.  2015-2020 LRAM'!Q195</f>
        <v>200.94999999999982</v>
      </c>
      <c r="S128" s="876">
        <f>S127-'[3]5.  2015-2020 LRAM'!R195</f>
        <v>200.94999999999982</v>
      </c>
      <c r="T128" s="876">
        <f>T127-'[3]5.  2015-2020 LRAM'!S195</f>
        <v>200.94999999999982</v>
      </c>
      <c r="U128" s="876">
        <f>U127-'[3]5.  2015-2020 LRAM'!T195</f>
        <v>200.94999999999982</v>
      </c>
      <c r="V128" s="876">
        <f>V127-'[3]5.  2015-2020 LRAM'!U195</f>
        <v>200.94999999999982</v>
      </c>
      <c r="W128" s="876">
        <f>W127-'[3]5.  2015-2020 LRAM'!V195</f>
        <v>200.94999999999982</v>
      </c>
      <c r="X128" s="876">
        <f>X127-'[3]5.  2015-2020 LRAM'!W195</f>
        <v>200.94999999999982</v>
      </c>
      <c r="Y128" s="876">
        <f>Y127-'[3]5.  2015-2020 LRAM'!X195</f>
        <v>200.94999999999982</v>
      </c>
      <c r="Z128" s="875"/>
      <c r="AA128" s="875"/>
      <c r="AB128" s="875"/>
      <c r="AC128" s="875"/>
      <c r="AD128" s="875"/>
      <c r="AE128" s="875"/>
      <c r="AU128" s="877">
        <f>AU127-'[3]5.  2015-2020 LRAM'!D195</f>
        <v>0</v>
      </c>
      <c r="AV128" s="877">
        <f>AV127-'[3]5.  2015-2020 LRAM'!E195</f>
        <v>0</v>
      </c>
      <c r="AW128" s="877">
        <f>AW127-'[3]5.  2015-2020 LRAM'!F195</f>
        <v>0</v>
      </c>
      <c r="AX128" s="877">
        <f>AX127-'[3]5.  2015-2020 LRAM'!G195</f>
        <v>0</v>
      </c>
      <c r="AY128" s="877">
        <f>AY127-'[3]5.  2015-2020 LRAM'!H195</f>
        <v>0</v>
      </c>
      <c r="AZ128" s="877">
        <f>AZ127-'[3]5.  2015-2020 LRAM'!I195</f>
        <v>0</v>
      </c>
      <c r="BA128" s="877">
        <f>BA127-'[3]5.  2015-2020 LRAM'!J195</f>
        <v>0</v>
      </c>
      <c r="BB128" s="877">
        <f>BB127-'[3]5.  2015-2020 LRAM'!K195</f>
        <v>0</v>
      </c>
      <c r="BC128" s="877">
        <f>BC127-'[3]5.  2015-2020 LRAM'!L195</f>
        <v>0</v>
      </c>
      <c r="BD128" s="877">
        <f>BD127-'[3]5.  2015-2020 LRAM'!M195</f>
        <v>0</v>
      </c>
      <c r="BE128" s="875"/>
      <c r="BF128" s="875"/>
      <c r="BG128" s="875"/>
      <c r="BH128" s="875"/>
      <c r="BI128" s="875"/>
      <c r="BJ128" s="875"/>
      <c r="BK128" s="875"/>
      <c r="BL128" s="875"/>
      <c r="BM128" s="875"/>
      <c r="BN128" s="875"/>
      <c r="BO128" s="875"/>
      <c r="BP128" s="875"/>
      <c r="BQ128" s="875"/>
    </row>
    <row r="129" spans="1:69" s="873" customFormat="1" ht="15.6" thickTop="1" thickBot="1">
      <c r="A129" s="872"/>
      <c r="H129" s="873">
        <v>2016</v>
      </c>
      <c r="K129" s="874"/>
      <c r="Q129" s="874">
        <f>SUM(Q52:Q64)</f>
        <v>2293.75</v>
      </c>
      <c r="R129" s="874">
        <f t="shared" ref="R129:AF129" si="4">SUM(R52:R64)</f>
        <v>2292.75</v>
      </c>
      <c r="S129" s="874">
        <f t="shared" si="4"/>
        <v>2294.75</v>
      </c>
      <c r="T129" s="874">
        <f t="shared" si="4"/>
        <v>2291.75</v>
      </c>
      <c r="U129" s="874">
        <f t="shared" si="4"/>
        <v>2290.75</v>
      </c>
      <c r="V129" s="874">
        <f t="shared" si="4"/>
        <v>2271.75</v>
      </c>
      <c r="W129" s="874">
        <f t="shared" si="4"/>
        <v>2266.75</v>
      </c>
      <c r="X129" s="874">
        <f t="shared" si="4"/>
        <v>2260.75</v>
      </c>
      <c r="Y129" s="874">
        <f t="shared" si="4"/>
        <v>2257.75</v>
      </c>
      <c r="Z129" s="874">
        <f t="shared" si="4"/>
        <v>2253.75</v>
      </c>
      <c r="AA129" s="874">
        <f t="shared" si="4"/>
        <v>2215.75</v>
      </c>
      <c r="AB129" s="874">
        <f t="shared" si="4"/>
        <v>2150.75</v>
      </c>
      <c r="AC129" s="874">
        <f t="shared" si="4"/>
        <v>2024.75</v>
      </c>
      <c r="AD129" s="874">
        <f t="shared" si="4"/>
        <v>1997</v>
      </c>
      <c r="AE129" s="874">
        <f t="shared" si="4"/>
        <v>1957</v>
      </c>
      <c r="AF129" s="874">
        <f t="shared" si="4"/>
        <v>1952</v>
      </c>
      <c r="AU129" s="874"/>
      <c r="AV129" s="874">
        <f t="shared" ref="AV129:BE129" si="5">SUM(AV52:AV64)</f>
        <v>20302077</v>
      </c>
      <c r="AW129" s="874">
        <f t="shared" si="5"/>
        <v>20301814</v>
      </c>
      <c r="AX129" s="874">
        <f t="shared" si="5"/>
        <v>20307692</v>
      </c>
      <c r="AY129" s="874">
        <f t="shared" si="5"/>
        <v>20267936</v>
      </c>
      <c r="AZ129" s="874">
        <f t="shared" si="5"/>
        <v>20251746</v>
      </c>
      <c r="BA129" s="874">
        <f t="shared" si="5"/>
        <v>19843234</v>
      </c>
      <c r="BB129" s="874">
        <f t="shared" si="5"/>
        <v>19815044</v>
      </c>
      <c r="BC129" s="874">
        <f t="shared" si="5"/>
        <v>19784372</v>
      </c>
      <c r="BD129" s="874">
        <f t="shared" si="5"/>
        <v>19756560</v>
      </c>
      <c r="BE129" s="874">
        <f t="shared" si="5"/>
        <v>19722319</v>
      </c>
      <c r="BF129" s="874"/>
      <c r="BG129" s="874"/>
      <c r="BH129" s="874"/>
      <c r="BI129" s="874"/>
      <c r="BJ129" s="874"/>
      <c r="BK129" s="874"/>
      <c r="BL129" s="874"/>
      <c r="BM129" s="874"/>
      <c r="BN129" s="874"/>
      <c r="BO129" s="874"/>
      <c r="BP129" s="874"/>
      <c r="BQ129" s="874"/>
    </row>
    <row r="130" spans="1:69" customFormat="1" ht="15.6" thickTop="1" thickBot="1">
      <c r="Q130" s="876">
        <f>Q129-'[3]5.  2015-2020 LRAM'!O378</f>
        <v>26.75</v>
      </c>
      <c r="R130" s="876">
        <f>R129-'[3]5.  2015-2020 LRAM'!P378</f>
        <v>26.75</v>
      </c>
      <c r="S130" s="876">
        <f>S129-'[3]5.  2015-2020 LRAM'!Q378</f>
        <v>26.75</v>
      </c>
      <c r="T130" s="876">
        <f>T129-'[3]5.  2015-2020 LRAM'!R378</f>
        <v>26.75</v>
      </c>
      <c r="U130" s="876">
        <f>U129-'[3]5.  2015-2020 LRAM'!S378</f>
        <v>26.75</v>
      </c>
      <c r="V130" s="876">
        <f>V129-'[3]5.  2015-2020 LRAM'!T378</f>
        <v>26.75</v>
      </c>
      <c r="W130" s="876">
        <f>W129-'[3]5.  2015-2020 LRAM'!U378</f>
        <v>26.75</v>
      </c>
      <c r="X130" s="876">
        <f>X129-'[3]5.  2015-2020 LRAM'!V378</f>
        <v>26.75</v>
      </c>
      <c r="Y130" s="876">
        <f>Y129-'[3]5.  2015-2020 LRAM'!W378</f>
        <v>26.75</v>
      </c>
      <c r="Z130" s="876">
        <f>Z129-'[3]5.  2015-2020 LRAM'!X378</f>
        <v>26.75</v>
      </c>
      <c r="AV130" s="878">
        <f>AV129-'[3]5.  2015-2020 LRAM'!D378</f>
        <v>0</v>
      </c>
      <c r="AW130" s="878">
        <f>AW129-'[3]5.  2015-2020 LRAM'!E378</f>
        <v>0</v>
      </c>
      <c r="AX130" s="878">
        <f>AX129-'[3]5.  2015-2020 LRAM'!F378</f>
        <v>0</v>
      </c>
      <c r="AY130" s="878">
        <f>AY129-'[3]5.  2015-2020 LRAM'!G378</f>
        <v>0</v>
      </c>
      <c r="AZ130" s="878">
        <f>AZ129-'[3]5.  2015-2020 LRAM'!H378</f>
        <v>0</v>
      </c>
      <c r="BA130" s="878">
        <f>BA129-'[3]5.  2015-2020 LRAM'!I378</f>
        <v>0</v>
      </c>
      <c r="BB130" s="878">
        <f>BB129-'[3]5.  2015-2020 LRAM'!J378</f>
        <v>0</v>
      </c>
      <c r="BC130" s="878">
        <f>BC129-'[3]5.  2015-2020 LRAM'!K378</f>
        <v>0</v>
      </c>
      <c r="BD130" s="878">
        <f>BD129-'[3]5.  2015-2020 LRAM'!L378</f>
        <v>0</v>
      </c>
      <c r="BE130" s="878">
        <f>BE129-'[3]5.  2015-2020 LRAM'!M378</f>
        <v>0</v>
      </c>
    </row>
    <row r="131" spans="1:69" s="873" customFormat="1" ht="15.6" thickTop="1" thickBot="1">
      <c r="A131" s="872"/>
      <c r="H131" s="873">
        <v>2017</v>
      </c>
      <c r="K131" s="874"/>
      <c r="R131" s="874">
        <f t="shared" ref="R131:AF131" si="6">SUM(R66:R75)</f>
        <v>1420</v>
      </c>
      <c r="S131" s="874">
        <f t="shared" si="6"/>
        <v>1355</v>
      </c>
      <c r="T131" s="874">
        <f t="shared" si="6"/>
        <v>1355</v>
      </c>
      <c r="U131" s="874">
        <f t="shared" si="6"/>
        <v>1347</v>
      </c>
      <c r="V131" s="874">
        <f t="shared" si="6"/>
        <v>1344</v>
      </c>
      <c r="W131" s="874">
        <f t="shared" si="6"/>
        <v>1166</v>
      </c>
      <c r="X131" s="874">
        <f t="shared" si="6"/>
        <v>1158</v>
      </c>
      <c r="Y131" s="874">
        <f t="shared" si="6"/>
        <v>1153</v>
      </c>
      <c r="Z131" s="874">
        <f t="shared" si="6"/>
        <v>1148</v>
      </c>
      <c r="AA131" s="874">
        <f t="shared" si="6"/>
        <v>1136</v>
      </c>
      <c r="AB131" s="874">
        <f t="shared" si="6"/>
        <v>982</v>
      </c>
      <c r="AC131" s="874">
        <f t="shared" si="6"/>
        <v>801</v>
      </c>
      <c r="AD131" s="874">
        <f t="shared" si="6"/>
        <v>604</v>
      </c>
      <c r="AE131" s="874">
        <f t="shared" si="6"/>
        <v>550</v>
      </c>
      <c r="AF131" s="874">
        <f t="shared" si="6"/>
        <v>518</v>
      </c>
      <c r="AU131" s="874"/>
      <c r="AV131" s="874"/>
      <c r="AW131" s="874">
        <f t="shared" ref="AW131:BF131" si="7">SUM(AW66:AW75)</f>
        <v>14021373</v>
      </c>
      <c r="AX131" s="874">
        <f t="shared" si="7"/>
        <v>12436158</v>
      </c>
      <c r="AY131" s="874">
        <f t="shared" si="7"/>
        <v>12436158</v>
      </c>
      <c r="AZ131" s="874">
        <f t="shared" si="7"/>
        <v>12338187</v>
      </c>
      <c r="BA131" s="874">
        <f t="shared" si="7"/>
        <v>12319271</v>
      </c>
      <c r="BB131" s="874">
        <f t="shared" si="7"/>
        <v>11129233</v>
      </c>
      <c r="BC131" s="874">
        <f t="shared" si="7"/>
        <v>11026485</v>
      </c>
      <c r="BD131" s="874">
        <f t="shared" si="7"/>
        <v>10997763</v>
      </c>
      <c r="BE131" s="874">
        <f t="shared" si="7"/>
        <v>10965869</v>
      </c>
      <c r="BF131" s="874">
        <f t="shared" si="7"/>
        <v>10911440</v>
      </c>
      <c r="BG131" s="874"/>
      <c r="BH131" s="874"/>
      <c r="BI131" s="874"/>
      <c r="BJ131" s="874"/>
      <c r="BK131" s="874"/>
      <c r="BL131" s="874"/>
      <c r="BM131" s="874"/>
      <c r="BN131" s="874"/>
      <c r="BO131" s="874"/>
      <c r="BP131" s="874"/>
      <c r="BQ131" s="874"/>
    </row>
    <row r="132" spans="1:69" customFormat="1" ht="15.6" thickTop="1" thickBot="1">
      <c r="R132" s="876">
        <f>R131-'[3]5.  2015-2020 LRAM'!O561</f>
        <v>0</v>
      </c>
      <c r="S132" s="876">
        <f>S131-'[3]5.  2015-2020 LRAM'!P561</f>
        <v>0</v>
      </c>
      <c r="T132" s="876">
        <f>T131-'[3]5.  2015-2020 LRAM'!Q561</f>
        <v>0</v>
      </c>
      <c r="U132" s="876">
        <f>U131-'[3]5.  2015-2020 LRAM'!R561</f>
        <v>0</v>
      </c>
      <c r="V132" s="876">
        <f>V131-'[3]5.  2015-2020 LRAM'!S561</f>
        <v>0</v>
      </c>
      <c r="W132" s="876">
        <f>W131-'[3]5.  2015-2020 LRAM'!T561</f>
        <v>0</v>
      </c>
      <c r="X132" s="876">
        <f>X131-'[3]5.  2015-2020 LRAM'!U561</f>
        <v>0</v>
      </c>
      <c r="Y132" s="876">
        <f>Y131-'[3]5.  2015-2020 LRAM'!V561</f>
        <v>0</v>
      </c>
      <c r="Z132" s="876">
        <f>Z131-'[3]5.  2015-2020 LRAM'!W561</f>
        <v>0</v>
      </c>
      <c r="AA132" s="876">
        <f>AA131-'[3]5.  2015-2020 LRAM'!X561</f>
        <v>0</v>
      </c>
      <c r="AW132" s="878">
        <f>AW131-'[3]5.  2015-2020 LRAM'!D561</f>
        <v>0</v>
      </c>
      <c r="AX132" s="878">
        <f>AX131-'[3]5.  2015-2020 LRAM'!E561</f>
        <v>0</v>
      </c>
      <c r="AY132" s="878">
        <f>AY131-'[3]5.  2015-2020 LRAM'!F561</f>
        <v>0</v>
      </c>
      <c r="AZ132" s="878">
        <f>AZ131-'[3]5.  2015-2020 LRAM'!G561</f>
        <v>0</v>
      </c>
      <c r="BA132" s="878">
        <f>BA131-'[3]5.  2015-2020 LRAM'!H561</f>
        <v>0</v>
      </c>
      <c r="BB132" s="878">
        <f>BB131-'[3]5.  2015-2020 LRAM'!I561</f>
        <v>0</v>
      </c>
      <c r="BC132" s="878">
        <f>BC131-'[3]5.  2015-2020 LRAM'!J561</f>
        <v>0</v>
      </c>
      <c r="BD132" s="878">
        <f>BD131-'[3]5.  2015-2020 LRAM'!K561</f>
        <v>0</v>
      </c>
      <c r="BE132" s="878">
        <f>BE131-'[3]5.  2015-2020 LRAM'!L561</f>
        <v>0</v>
      </c>
      <c r="BF132" s="878">
        <f>BF131-'[3]5.  2015-2020 LRAM'!M561</f>
        <v>0</v>
      </c>
    </row>
    <row r="133" spans="1:69" customFormat="1" ht="15" thickTop="1"/>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L74:AO87 AQ37:BT89">
    <cfRule type="cellIs" dxfId="10" priority="13" operator="equal">
      <formula>0</formula>
    </cfRule>
  </conditionalFormatting>
  <conditionalFormatting sqref="L111:AO122 AQ109:BT122">
    <cfRule type="cellIs" dxfId="9" priority="10" operator="equal">
      <formula>0</formula>
    </cfRule>
  </conditionalFormatting>
  <conditionalFormatting sqref="L92:AO106 AQ90:BT108">
    <cfRule type="cellIs" dxfId="8" priority="11" operator="equal">
      <formula>0</formula>
    </cfRule>
  </conditionalFormatting>
  <conditionalFormatting sqref="L27:AO32">
    <cfRule type="cellIs" dxfId="7" priority="9" operator="equal">
      <formula>0</formula>
    </cfRule>
  </conditionalFormatting>
  <conditionalFormatting sqref="L33:AO43 AQ41:BT43">
    <cfRule type="cellIs" dxfId="6" priority="8" operator="equal">
      <formula>0</formula>
    </cfRule>
  </conditionalFormatting>
  <conditionalFormatting sqref="L70:AO73">
    <cfRule type="cellIs" dxfId="5" priority="7" operator="equal">
      <formula>0</formula>
    </cfRule>
  </conditionalFormatting>
  <conditionalFormatting sqref="L88:AO91">
    <cfRule type="cellIs" dxfId="4" priority="6" operator="equal">
      <formula>0</formula>
    </cfRule>
  </conditionalFormatting>
  <conditionalFormatting sqref="L107:AO110">
    <cfRule type="cellIs" dxfId="3" priority="5" operator="equal">
      <formula>0</formula>
    </cfRule>
  </conditionalFormatting>
  <conditionalFormatting sqref="AQ27:BT28">
    <cfRule type="cellIs" dxfId="2" priority="4" operator="equal">
      <formula>0</formula>
    </cfRule>
  </conditionalFormatting>
  <conditionalFormatting sqref="AQ29:BT40">
    <cfRule type="cellIs" dxfId="1" priority="2" operator="equal">
      <formula>0</formula>
    </cfRule>
  </conditionalFormatting>
  <conditionalFormatting sqref="L123:BW12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I134:I1048576 I27:I88 I97:I122</xm:sqref>
        </x14:dataValidation>
        <x14:dataValidation type="list" allowBlank="1" showInputMessage="1" showErrorMessage="1" xr:uid="{00000000-0002-0000-0C00-000001000000}">
          <x14:formula1>
            <xm:f>DropDownList!$H$2:$H$3</xm:f>
          </x14:formula1>
          <xm:sqref>J134:J1048576 J27:J122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workbookViewId="0"/>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71" t="s">
        <v>644</v>
      </c>
      <c r="D8" s="971"/>
      <c r="E8" s="971"/>
      <c r="F8" s="971"/>
      <c r="G8" s="971"/>
      <c r="H8" s="971"/>
      <c r="I8" s="971"/>
      <c r="J8" s="971"/>
      <c r="K8" s="971"/>
      <c r="L8" s="971"/>
      <c r="M8" s="971"/>
      <c r="N8" s="971"/>
      <c r="O8" s="971"/>
      <c r="P8" s="971"/>
      <c r="Q8" s="971"/>
      <c r="R8" s="971"/>
      <c r="S8" s="971"/>
      <c r="T8" s="103"/>
      <c r="U8" s="103"/>
      <c r="V8" s="103"/>
      <c r="W8" s="103"/>
    </row>
    <row r="9" spans="1:28" s="9" customFormat="1" ht="47.1" customHeight="1">
      <c r="B9" s="55"/>
      <c r="C9" s="920" t="s">
        <v>655</v>
      </c>
      <c r="D9" s="920"/>
      <c r="E9" s="920"/>
      <c r="F9" s="920"/>
      <c r="G9" s="920"/>
      <c r="H9" s="920"/>
      <c r="I9" s="920"/>
      <c r="J9" s="920"/>
      <c r="K9" s="920"/>
      <c r="L9" s="920"/>
      <c r="M9" s="920"/>
      <c r="N9" s="920"/>
      <c r="O9" s="920"/>
      <c r="P9" s="920"/>
      <c r="Q9" s="920"/>
      <c r="R9" s="920"/>
      <c r="S9" s="920"/>
      <c r="T9" s="103"/>
      <c r="U9" s="103"/>
      <c r="V9" s="103"/>
      <c r="W9" s="103"/>
    </row>
    <row r="10" spans="1:28" s="9" customFormat="1" ht="38.1" customHeight="1">
      <c r="B10" s="86"/>
      <c r="C10" s="940" t="s">
        <v>656</v>
      </c>
      <c r="D10" s="920"/>
      <c r="E10" s="920"/>
      <c r="F10" s="920"/>
      <c r="G10" s="920"/>
      <c r="H10" s="920"/>
      <c r="I10" s="920"/>
      <c r="J10" s="920"/>
      <c r="K10" s="920"/>
      <c r="L10" s="920"/>
      <c r="M10" s="920"/>
      <c r="N10" s="920"/>
      <c r="O10" s="920"/>
      <c r="P10" s="920"/>
      <c r="Q10" s="920"/>
      <c r="R10" s="920"/>
      <c r="S10" s="920"/>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70" t="s">
        <v>235</v>
      </c>
      <c r="C12" s="970"/>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GS50-999 kW</v>
      </c>
      <c r="L14" s="201" t="str">
        <f>'1.  LRAMVA Summary'!G53</f>
        <v>General Service 1,000 - 4,999kW</v>
      </c>
      <c r="M14" s="201" t="str">
        <f>'1.  LRAMVA Summary'!H53</f>
        <v>Sentinel</v>
      </c>
      <c r="N14" s="201" t="str">
        <f>'1.  LRAMVA Summary'!I53</f>
        <v>Street Lighting</v>
      </c>
      <c r="O14" s="201" t="str">
        <f>'1.  LRAMVA Summary'!J53</f>
        <v>Unmetered Scatter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711">
        <v>1.4999999999999999E-2</v>
      </c>
      <c r="D42" s="203"/>
      <c r="E42" s="213" t="s">
        <v>458</v>
      </c>
      <c r="F42" s="213"/>
      <c r="G42" s="214"/>
      <c r="H42" s="230"/>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1">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8">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8">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8">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8">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8">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8" t="s">
        <v>92</v>
      </c>
      <c r="C54" s="728">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683</v>
      </c>
      <c r="C55" s="728">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684</v>
      </c>
      <c r="C56" s="728">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685</v>
      </c>
      <c r="C57" s="21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686</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687</v>
      </c>
      <c r="C59" s="21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688</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689</v>
      </c>
      <c r="C61" s="210">
        <v>1.0200000000000001E-2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1" t="s">
        <v>690</v>
      </c>
      <c r="C62" s="210">
        <v>1.0200000000000001E-2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2"/>
      <c r="C63" s="80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6">
      <c r="B64" s="180" t="s">
        <v>182</v>
      </c>
      <c r="C64" s="80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2"/>
      <c r="C66" s="80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2"/>
      <c r="C67" s="80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2"/>
      <c r="C68" s="80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2"/>
      <c r="C69" s="80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2"/>
      <c r="C70" s="80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2"/>
      <c r="C71" s="80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 thickBot="1">
      <c r="B72" s="802"/>
      <c r="C72" s="802"/>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802"/>
      <c r="C73" s="80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2"/>
      <c r="C74" s="802"/>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2"/>
      <c r="C75" s="80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3" customFormat="1">
      <c r="B76" s="802"/>
      <c r="C76" s="802"/>
      <c r="E76" s="211">
        <v>42036</v>
      </c>
      <c r="F76" s="211" t="s">
        <v>181</v>
      </c>
      <c r="G76" s="212" t="s">
        <v>65</v>
      </c>
      <c r="H76" s="226">
        <f t="shared" ref="H76:H77" si="19">C$31/12</f>
        <v>1.225E-3</v>
      </c>
      <c r="I76" s="227">
        <f>(SUM('1.  LRAMVA Summary'!D$55:D$66)+SUM('1.  LRAMVA Summary'!D$67:D$68)*(MONTH($E76)-1)/12)*$H76</f>
        <v>0.2443549150000002</v>
      </c>
      <c r="J76" s="227">
        <f>(SUM('1.  LRAMVA Summary'!E$55:E$66)+SUM('1.  LRAMVA Summary'!E$67:E$68)*(MONTH($E76)-1)/12)*$H76</f>
        <v>-1.2487930961916665</v>
      </c>
      <c r="K76" s="227">
        <f>(SUM('1.  LRAMVA Summary'!F$55:F$66)+SUM('1.  LRAMVA Summary'!F$67:F$68)*(MONTH($E76)-1)/12)*$H76</f>
        <v>-2.1520950062499997</v>
      </c>
      <c r="L76" s="227">
        <f>(SUM('1.  LRAMVA Summary'!G$55:G$66)+SUM('1.  LRAMVA Summary'!G$67:G$68)*(MONTH($E76)-1)/12)*$H76</f>
        <v>1.5910765651083334</v>
      </c>
      <c r="M76" s="227">
        <f>(SUM('1.  LRAMVA Summary'!H$55:H$66)+SUM('1.  LRAMVA Summary'!H$67:H$68)*(MONTH($E76)-1)/12)*$H76</f>
        <v>-1.8664406249999999E-3</v>
      </c>
      <c r="N76" s="227">
        <f>(SUM('1.  LRAMVA Summary'!I$55:I$66)+SUM('1.  LRAMVA Summary'!I$67:I$68)*(MONTH($E76)-1)/12)*$H76</f>
        <v>0.89562945412499984</v>
      </c>
      <c r="O76" s="227">
        <f>(SUM('1.  LRAMVA Summary'!J$55:J$66)+SUM('1.  LRAMVA Summary'!J$67:J$68)*(MONTH($E76)-1)/12)*$H76</f>
        <v>-2.1890086458333333E-2</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-0.6935836952916663</v>
      </c>
    </row>
    <row r="77" spans="2:23" s="9" customFormat="1">
      <c r="B77" s="802"/>
      <c r="C77" s="802"/>
      <c r="E77" s="211">
        <v>42064</v>
      </c>
      <c r="F77" s="211" t="s">
        <v>181</v>
      </c>
      <c r="G77" s="212" t="s">
        <v>65</v>
      </c>
      <c r="H77" s="226">
        <f t="shared" si="19"/>
        <v>1.225E-3</v>
      </c>
      <c r="I77" s="227">
        <f>(SUM('1.  LRAMVA Summary'!D$55:D$66)+SUM('1.  LRAMVA Summary'!D$67:D$68)*(MONTH($E77)-1)/12)*$H77</f>
        <v>0.4887098300000004</v>
      </c>
      <c r="J77" s="227">
        <f>(SUM('1.  LRAMVA Summary'!E$55:E$66)+SUM('1.  LRAMVA Summary'!E$67:E$68)*(MONTH($E77)-1)/12)*$H77</f>
        <v>-2.4975861923833329</v>
      </c>
      <c r="K77" s="227">
        <f>(SUM('1.  LRAMVA Summary'!F$55:F$66)+SUM('1.  LRAMVA Summary'!F$67:F$68)*(MONTH($E77)-1)/12)*$H77</f>
        <v>-4.3041900124999994</v>
      </c>
      <c r="L77" s="227">
        <f>(SUM('1.  LRAMVA Summary'!G$55:G$66)+SUM('1.  LRAMVA Summary'!G$67:G$68)*(MONTH($E77)-1)/12)*$H77</f>
        <v>3.1821531302166668</v>
      </c>
      <c r="M77" s="227">
        <f>(SUM('1.  LRAMVA Summary'!H$55:H$66)+SUM('1.  LRAMVA Summary'!H$67:H$68)*(MONTH($E77)-1)/12)*$H77</f>
        <v>-3.7328812499999998E-3</v>
      </c>
      <c r="N77" s="227">
        <f>(SUM('1.  LRAMVA Summary'!I$55:I$66)+SUM('1.  LRAMVA Summary'!I$67:I$68)*(MONTH($E77)-1)/12)*$H77</f>
        <v>1.7912589082499997</v>
      </c>
      <c r="O77" s="227">
        <f>(SUM('1.  LRAMVA Summary'!J$55:J$66)+SUM('1.  LRAMVA Summary'!J$67:J$68)*(MONTH($E77)-1)/12)*$H77</f>
        <v>-4.3780172916666665E-2</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-1.3871673905833326</v>
      </c>
    </row>
    <row r="78" spans="2:23" s="9" customFormat="1">
      <c r="B78" s="802"/>
      <c r="C78" s="802"/>
      <c r="E78" s="211">
        <v>42095</v>
      </c>
      <c r="F78" s="211" t="s">
        <v>181</v>
      </c>
      <c r="G78" s="212" t="s">
        <v>66</v>
      </c>
      <c r="H78" s="226">
        <f>C$32/12</f>
        <v>9.1666666666666665E-4</v>
      </c>
      <c r="I78" s="227">
        <f>(SUM('1.  LRAMVA Summary'!D$55:D$66)+SUM('1.  LRAMVA Summary'!D$67:D$68)*(MONTH($E78)-1)/12)*$H78</f>
        <v>0.5485518500000004</v>
      </c>
      <c r="J78" s="227">
        <f>(SUM('1.  LRAMVA Summary'!E$55:E$66)+SUM('1.  LRAMVA Summary'!E$67:E$68)*(MONTH($E78)-1)/12)*$H78</f>
        <v>-2.8034130730833322</v>
      </c>
      <c r="K78" s="227">
        <f>(SUM('1.  LRAMVA Summary'!F$55:F$66)+SUM('1.  LRAMVA Summary'!F$67:F$68)*(MONTH($E78)-1)/12)*$H78</f>
        <v>-4.8312336875000002</v>
      </c>
      <c r="L78" s="227">
        <f>(SUM('1.  LRAMVA Summary'!G$55:G$66)+SUM('1.  LRAMVA Summary'!G$67:G$68)*(MONTH($E78)-1)/12)*$H78</f>
        <v>3.5718045339166671</v>
      </c>
      <c r="M78" s="227">
        <f>(SUM('1.  LRAMVA Summary'!H$55:H$66)+SUM('1.  LRAMVA Summary'!H$67:H$68)*(MONTH($E78)-1)/12)*$H78</f>
        <v>-4.1899687500000001E-3</v>
      </c>
      <c r="N78" s="227">
        <f>(SUM('1.  LRAMVA Summary'!I$55:I$66)+SUM('1.  LRAMVA Summary'!I$67:I$68)*(MONTH($E78)-1)/12)*$H78</f>
        <v>2.0105967337499995</v>
      </c>
      <c r="O78" s="227">
        <f>(SUM('1.  LRAMVA Summary'!J$55:J$66)+SUM('1.  LRAMVA Summary'!J$67:J$68)*(MONTH($E78)-1)/12)*$H78</f>
        <v>-4.9141010416666665E-2</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-1.5570246220833326</v>
      </c>
    </row>
    <row r="79" spans="2:23" s="9" customFormat="1">
      <c r="B79" s="802"/>
      <c r="C79" s="802"/>
      <c r="E79" s="211">
        <v>42125</v>
      </c>
      <c r="F79" s="211" t="s">
        <v>181</v>
      </c>
      <c r="G79" s="212" t="s">
        <v>66</v>
      </c>
      <c r="H79" s="226">
        <f t="shared" ref="H79:H80" si="21">C$32/12</f>
        <v>9.1666666666666665E-4</v>
      </c>
      <c r="I79" s="227">
        <f>(SUM('1.  LRAMVA Summary'!D$55:D$66)+SUM('1.  LRAMVA Summary'!D$67:D$68)*(MONTH($E79)-1)/12)*$H79</f>
        <v>0.73140246666666731</v>
      </c>
      <c r="J79" s="227">
        <f>(SUM('1.  LRAMVA Summary'!E$55:E$66)+SUM('1.  LRAMVA Summary'!E$67:E$68)*(MONTH($E79)-1)/12)*$H79</f>
        <v>-3.7378840974444438</v>
      </c>
      <c r="K79" s="227">
        <f>(SUM('1.  LRAMVA Summary'!F$55:F$66)+SUM('1.  LRAMVA Summary'!F$67:F$68)*(MONTH($E79)-1)/12)*$H79</f>
        <v>-6.4416449166666663</v>
      </c>
      <c r="L79" s="227">
        <f>(SUM('1.  LRAMVA Summary'!G$55:G$66)+SUM('1.  LRAMVA Summary'!G$67:G$68)*(MONTH($E79)-1)/12)*$H79</f>
        <v>4.7624060452222219</v>
      </c>
      <c r="M79" s="227">
        <f>(SUM('1.  LRAMVA Summary'!H$55:H$66)+SUM('1.  LRAMVA Summary'!H$67:H$68)*(MONTH($E79)-1)/12)*$H79</f>
        <v>-5.5866249999999996E-3</v>
      </c>
      <c r="N79" s="227">
        <f>(SUM('1.  LRAMVA Summary'!I$55:I$66)+SUM('1.  LRAMVA Summary'!I$67:I$68)*(MONTH($E79)-1)/12)*$H79</f>
        <v>2.6807956449999994</v>
      </c>
      <c r="O79" s="227">
        <f>(SUM('1.  LRAMVA Summary'!J$55:J$66)+SUM('1.  LRAMVA Summary'!J$67:J$68)*(MONTH($E79)-1)/12)*$H79</f>
        <v>-6.552134722222222E-2</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-2.076032829444443</v>
      </c>
    </row>
    <row r="80" spans="2:23" s="9" customFormat="1">
      <c r="B80" s="802"/>
      <c r="C80" s="802"/>
      <c r="E80" s="211">
        <v>42156</v>
      </c>
      <c r="F80" s="211" t="s">
        <v>181</v>
      </c>
      <c r="G80" s="212" t="s">
        <v>66</v>
      </c>
      <c r="H80" s="226">
        <f t="shared" si="21"/>
        <v>9.1666666666666665E-4</v>
      </c>
      <c r="I80" s="227">
        <f>(SUM('1.  LRAMVA Summary'!D$55:D$66)+SUM('1.  LRAMVA Summary'!D$67:D$68)*(MONTH($E80)-1)/12)*$H80</f>
        <v>0.91425308333333399</v>
      </c>
      <c r="J80" s="227">
        <f>(SUM('1.  LRAMVA Summary'!E$55:E$66)+SUM('1.  LRAMVA Summary'!E$67:E$68)*(MONTH($E80)-1)/12)*$H80</f>
        <v>-4.6723551218055546</v>
      </c>
      <c r="K80" s="227">
        <f>(SUM('1.  LRAMVA Summary'!F$55:F$66)+SUM('1.  LRAMVA Summary'!F$67:F$68)*(MONTH($E80)-1)/12)*$H80</f>
        <v>-8.0520561458333333</v>
      </c>
      <c r="L80" s="227">
        <f>(SUM('1.  LRAMVA Summary'!G$55:G$66)+SUM('1.  LRAMVA Summary'!G$67:G$68)*(MONTH($E80)-1)/12)*$H80</f>
        <v>5.953007556527778</v>
      </c>
      <c r="M80" s="227">
        <f>(SUM('1.  LRAMVA Summary'!H$55:H$66)+SUM('1.  LRAMVA Summary'!H$67:H$68)*(MONTH($E80)-1)/12)*$H80</f>
        <v>-6.9832812499999999E-3</v>
      </c>
      <c r="N80" s="227">
        <f>(SUM('1.  LRAMVA Summary'!I$55:I$66)+SUM('1.  LRAMVA Summary'!I$67:I$68)*(MONTH($E80)-1)/12)*$H80</f>
        <v>3.3509945562499994</v>
      </c>
      <c r="O80" s="227">
        <f>(SUM('1.  LRAMVA Summary'!J$55:J$66)+SUM('1.  LRAMVA Summary'!J$67:J$68)*(MONTH($E80)-1)/12)*$H80</f>
        <v>-8.1901684027777769E-2</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-2.5950410368055539</v>
      </c>
    </row>
    <row r="81" spans="2:23" s="9" customFormat="1">
      <c r="B81" s="802"/>
      <c r="C81" s="802"/>
      <c r="E81" s="211">
        <v>42186</v>
      </c>
      <c r="F81" s="211" t="s">
        <v>181</v>
      </c>
      <c r="G81" s="212" t="s">
        <v>68</v>
      </c>
      <c r="H81" s="226">
        <f>C$33/12</f>
        <v>9.1666666666666665E-4</v>
      </c>
      <c r="I81" s="227">
        <f>(SUM('1.  LRAMVA Summary'!D$55:D$66)+SUM('1.  LRAMVA Summary'!D$67:D$68)*(MONTH($E81)-1)/12)*$H81</f>
        <v>1.0971037000000008</v>
      </c>
      <c r="J81" s="227">
        <f>(SUM('1.  LRAMVA Summary'!E$55:E$66)+SUM('1.  LRAMVA Summary'!E$67:E$68)*(MONTH($E81)-1)/12)*$H81</f>
        <v>-5.6068261461666644</v>
      </c>
      <c r="K81" s="227">
        <f>(SUM('1.  LRAMVA Summary'!F$55:F$66)+SUM('1.  LRAMVA Summary'!F$67:F$68)*(MONTH($E81)-1)/12)*$H81</f>
        <v>-9.6624673750000003</v>
      </c>
      <c r="L81" s="227">
        <f>(SUM('1.  LRAMVA Summary'!G$55:G$66)+SUM('1.  LRAMVA Summary'!G$67:G$68)*(MONTH($E81)-1)/12)*$H81</f>
        <v>7.1436090678333342</v>
      </c>
      <c r="M81" s="227">
        <f>(SUM('1.  LRAMVA Summary'!H$55:H$66)+SUM('1.  LRAMVA Summary'!H$67:H$68)*(MONTH($E81)-1)/12)*$H81</f>
        <v>-8.3799375000000002E-3</v>
      </c>
      <c r="N81" s="227">
        <f>(SUM('1.  LRAMVA Summary'!I$55:I$66)+SUM('1.  LRAMVA Summary'!I$67:I$68)*(MONTH($E81)-1)/12)*$H81</f>
        <v>4.021193467499999</v>
      </c>
      <c r="O81" s="227">
        <f>(SUM('1.  LRAMVA Summary'!J$55:J$66)+SUM('1.  LRAMVA Summary'!J$67:J$68)*(MONTH($E81)-1)/12)*$H81</f>
        <v>-9.8282020833333331E-2</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-3.1140492441666652</v>
      </c>
    </row>
    <row r="82" spans="2:23" s="9" customFormat="1">
      <c r="B82" s="802"/>
      <c r="C82" s="802"/>
      <c r="E82" s="211">
        <v>42217</v>
      </c>
      <c r="F82" s="211" t="s">
        <v>181</v>
      </c>
      <c r="G82" s="212" t="s">
        <v>68</v>
      </c>
      <c r="H82" s="226">
        <f t="shared" ref="H82:H83" si="22">C$33/12</f>
        <v>9.1666666666666665E-4</v>
      </c>
      <c r="I82" s="227">
        <f>(SUM('1.  LRAMVA Summary'!D$55:D$66)+SUM('1.  LRAMVA Summary'!D$67:D$68)*(MONTH($E82)-1)/12)*$H82</f>
        <v>1.2799543166666676</v>
      </c>
      <c r="J82" s="227">
        <f>(SUM('1.  LRAMVA Summary'!E$55:E$66)+SUM('1.  LRAMVA Summary'!E$67:E$68)*(MONTH($E82)-1)/12)*$H82</f>
        <v>-6.5412971705277769</v>
      </c>
      <c r="K82" s="227">
        <f>(SUM('1.  LRAMVA Summary'!F$55:F$66)+SUM('1.  LRAMVA Summary'!F$67:F$68)*(MONTH($E82)-1)/12)*$H82</f>
        <v>-11.272878604166666</v>
      </c>
      <c r="L82" s="227">
        <f>(SUM('1.  LRAMVA Summary'!G$55:G$66)+SUM('1.  LRAMVA Summary'!G$67:G$68)*(MONTH($E82)-1)/12)*$H82</f>
        <v>8.3342105791388885</v>
      </c>
      <c r="M82" s="227">
        <f>(SUM('1.  LRAMVA Summary'!H$55:H$66)+SUM('1.  LRAMVA Summary'!H$67:H$68)*(MONTH($E82)-1)/12)*$H82</f>
        <v>-9.7765937499999997E-3</v>
      </c>
      <c r="N82" s="227">
        <f>(SUM('1.  LRAMVA Summary'!I$55:I$66)+SUM('1.  LRAMVA Summary'!I$67:I$68)*(MONTH($E82)-1)/12)*$H82</f>
        <v>4.6913923787499989</v>
      </c>
      <c r="O82" s="227">
        <f>(SUM('1.  LRAMVA Summary'!J$55:J$66)+SUM('1.  LRAMVA Summary'!J$67:J$68)*(MONTH($E82)-1)/12)*$H82</f>
        <v>-0.11466235763888888</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-3.6330574515277747</v>
      </c>
    </row>
    <row r="83" spans="2:23" s="9" customFormat="1">
      <c r="B83" s="232"/>
      <c r="C83" s="233"/>
      <c r="E83" s="211">
        <v>42248</v>
      </c>
      <c r="F83" s="211" t="s">
        <v>181</v>
      </c>
      <c r="G83" s="212" t="s">
        <v>68</v>
      </c>
      <c r="H83" s="226">
        <f t="shared" si="22"/>
        <v>9.1666666666666665E-4</v>
      </c>
      <c r="I83" s="227">
        <f>(SUM('1.  LRAMVA Summary'!D$55:D$66)+SUM('1.  LRAMVA Summary'!D$67:D$68)*(MONTH($E83)-1)/12)*$H83</f>
        <v>1.4628049333333346</v>
      </c>
      <c r="J83" s="227">
        <f>(SUM('1.  LRAMVA Summary'!E$55:E$66)+SUM('1.  LRAMVA Summary'!E$67:E$68)*(MONTH($E83)-1)/12)*$H83</f>
        <v>-7.4757681948888877</v>
      </c>
      <c r="K83" s="227">
        <f>(SUM('1.  LRAMVA Summary'!F$55:F$66)+SUM('1.  LRAMVA Summary'!F$67:F$68)*(MONTH($E83)-1)/12)*$H83</f>
        <v>-12.883289833333333</v>
      </c>
      <c r="L83" s="227">
        <f>(SUM('1.  LRAMVA Summary'!G$55:G$66)+SUM('1.  LRAMVA Summary'!G$67:G$68)*(MONTH($E83)-1)/12)*$H83</f>
        <v>9.5248120904444438</v>
      </c>
      <c r="M83" s="227">
        <f>(SUM('1.  LRAMVA Summary'!H$55:H$66)+SUM('1.  LRAMVA Summary'!H$67:H$68)*(MONTH($E83)-1)/12)*$H83</f>
        <v>-1.1173249999999999E-2</v>
      </c>
      <c r="N83" s="227">
        <f>(SUM('1.  LRAMVA Summary'!I$55:I$66)+SUM('1.  LRAMVA Summary'!I$67:I$68)*(MONTH($E83)-1)/12)*$H83</f>
        <v>5.3615912899999989</v>
      </c>
      <c r="O83" s="227">
        <f>(SUM('1.  LRAMVA Summary'!J$55:J$66)+SUM('1.  LRAMVA Summary'!J$67:J$68)*(MONTH($E83)-1)/12)*$H83</f>
        <v>-0.13104269444444444</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-4.152065658888886</v>
      </c>
    </row>
    <row r="84" spans="2:23" s="9" customFormat="1">
      <c r="E84" s="211">
        <v>42278</v>
      </c>
      <c r="F84" s="211" t="s">
        <v>181</v>
      </c>
      <c r="G84" s="212" t="s">
        <v>69</v>
      </c>
      <c r="H84" s="226">
        <f>C$34/12</f>
        <v>9.1666666666666665E-4</v>
      </c>
      <c r="I84" s="227">
        <f>(SUM('1.  LRAMVA Summary'!D$55:D$66)+SUM('1.  LRAMVA Summary'!D$67:D$68)*(MONTH($E84)-1)/12)*$H84</f>
        <v>1.6456555500000012</v>
      </c>
      <c r="J84" s="227">
        <f>(SUM('1.  LRAMVA Summary'!E$55:E$66)+SUM('1.  LRAMVA Summary'!E$67:E$68)*(MONTH($E84)-1)/12)*$H84</f>
        <v>-8.4102392192499984</v>
      </c>
      <c r="K84" s="227">
        <f>(SUM('1.  LRAMVA Summary'!F$55:F$66)+SUM('1.  LRAMVA Summary'!F$67:F$68)*(MONTH($E84)-1)/12)*$H84</f>
        <v>-14.4937010625</v>
      </c>
      <c r="L84" s="227">
        <f>(SUM('1.  LRAMVA Summary'!G$55:G$66)+SUM('1.  LRAMVA Summary'!G$67:G$68)*(MONTH($E84)-1)/12)*$H84</f>
        <v>10.715413601750001</v>
      </c>
      <c r="M84" s="227">
        <f>(SUM('1.  LRAMVA Summary'!H$55:H$66)+SUM('1.  LRAMVA Summary'!H$67:H$68)*(MONTH($E84)-1)/12)*$H84</f>
        <v>-1.256990625E-2</v>
      </c>
      <c r="N84" s="227">
        <f>(SUM('1.  LRAMVA Summary'!I$55:I$66)+SUM('1.  LRAMVA Summary'!I$67:I$68)*(MONTH($E84)-1)/12)*$H84</f>
        <v>6.0317902012499989</v>
      </c>
      <c r="O84" s="227">
        <f>(SUM('1.  LRAMVA Summary'!J$55:J$66)+SUM('1.  LRAMVA Summary'!J$67:J$68)*(MONTH($E84)-1)/12)*$H84</f>
        <v>-0.14742303125</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-4.671073866249996</v>
      </c>
    </row>
    <row r="85" spans="2:23" s="9" customFormat="1">
      <c r="B85" s="66"/>
      <c r="E85" s="211">
        <v>42309</v>
      </c>
      <c r="F85" s="211" t="s">
        <v>181</v>
      </c>
      <c r="G85" s="212" t="s">
        <v>69</v>
      </c>
      <c r="H85" s="226">
        <f t="shared" ref="H85:H86" si="23">C$34/12</f>
        <v>9.1666666666666665E-4</v>
      </c>
      <c r="I85" s="227">
        <f>(SUM('1.  LRAMVA Summary'!D$55:D$66)+SUM('1.  LRAMVA Summary'!D$67:D$68)*(MONTH($E85)-1)/12)*$H85</f>
        <v>1.828506166666668</v>
      </c>
      <c r="J85" s="227">
        <f>(SUM('1.  LRAMVA Summary'!E$55:E$66)+SUM('1.  LRAMVA Summary'!E$67:E$68)*(MONTH($E85)-1)/12)*$H85</f>
        <v>-9.3447102436111091</v>
      </c>
      <c r="K85" s="227">
        <f>(SUM('1.  LRAMVA Summary'!F$55:F$66)+SUM('1.  LRAMVA Summary'!F$67:F$68)*(MONTH($E85)-1)/12)*$H85</f>
        <v>-16.104112291666667</v>
      </c>
      <c r="L85" s="227">
        <f>(SUM('1.  LRAMVA Summary'!G$55:G$66)+SUM('1.  LRAMVA Summary'!G$67:G$68)*(MONTH($E85)-1)/12)*$H85</f>
        <v>11.906015113055556</v>
      </c>
      <c r="M85" s="227">
        <f>(SUM('1.  LRAMVA Summary'!H$55:H$66)+SUM('1.  LRAMVA Summary'!H$67:H$68)*(MONTH($E85)-1)/12)*$H85</f>
        <v>-1.39665625E-2</v>
      </c>
      <c r="N85" s="227">
        <f>(SUM('1.  LRAMVA Summary'!I$55:I$66)+SUM('1.  LRAMVA Summary'!I$67:I$68)*(MONTH($E85)-1)/12)*$H85</f>
        <v>6.7019891124999988</v>
      </c>
      <c r="O85" s="227">
        <f>(SUM('1.  LRAMVA Summary'!J$55:J$66)+SUM('1.  LRAMVA Summary'!J$67:J$68)*(MONTH($E85)-1)/12)*$H85</f>
        <v>-0.16380336805555554</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-5.1900820736111077</v>
      </c>
    </row>
    <row r="86" spans="2:23" s="9" customFormat="1">
      <c r="B86" s="66"/>
      <c r="E86" s="211">
        <v>42339</v>
      </c>
      <c r="F86" s="211" t="s">
        <v>181</v>
      </c>
      <c r="G86" s="212" t="s">
        <v>69</v>
      </c>
      <c r="H86" s="226">
        <f t="shared" si="23"/>
        <v>9.1666666666666665E-4</v>
      </c>
      <c r="I86" s="227">
        <f>(SUM('1.  LRAMVA Summary'!D$55:D$66)+SUM('1.  LRAMVA Summary'!D$67:D$68)*(MONTH($E86)-1)/12)*$H86</f>
        <v>2.0113567833333348</v>
      </c>
      <c r="J86" s="227">
        <f>(SUM('1.  LRAMVA Summary'!E$55:E$66)+SUM('1.  LRAMVA Summary'!E$67:E$68)*(MONTH($E86)-1)/12)*$H86</f>
        <v>-10.279181267972222</v>
      </c>
      <c r="K86" s="227">
        <f>(SUM('1.  LRAMVA Summary'!F$55:F$66)+SUM('1.  LRAMVA Summary'!F$67:F$68)*(MONTH($E86)-1)/12)*$H86</f>
        <v>-17.714523520833332</v>
      </c>
      <c r="L86" s="227">
        <f>(SUM('1.  LRAMVA Summary'!G$55:G$66)+SUM('1.  LRAMVA Summary'!G$67:G$68)*(MONTH($E86)-1)/12)*$H86</f>
        <v>13.096616624361111</v>
      </c>
      <c r="M86" s="227">
        <f>(SUM('1.  LRAMVA Summary'!H$55:H$66)+SUM('1.  LRAMVA Summary'!H$67:H$68)*(MONTH($E86)-1)/12)*$H86</f>
        <v>-1.5363218750000001E-2</v>
      </c>
      <c r="N86" s="227">
        <f>(SUM('1.  LRAMVA Summary'!I$55:I$66)+SUM('1.  LRAMVA Summary'!I$67:I$68)*(MONTH($E86)-1)/12)*$H86</f>
        <v>7.3721880237499988</v>
      </c>
      <c r="O86" s="227">
        <f>(SUM('1.  LRAMVA Summary'!J$55:J$66)+SUM('1.  LRAMVA Summary'!J$67:J$68)*(MONTH($E86)-1)/12)*$H86</f>
        <v>-0.1801837048611111</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-5.7090902809722195</v>
      </c>
    </row>
    <row r="87" spans="2:23" s="9" customFormat="1" ht="15" thickBot="1">
      <c r="B87" s="66"/>
      <c r="E87" s="213" t="s">
        <v>461</v>
      </c>
      <c r="F87" s="213"/>
      <c r="G87" s="214"/>
      <c r="H87" s="215"/>
      <c r="I87" s="216">
        <f>SUM(I74:I86)</f>
        <v>12.252653595000011</v>
      </c>
      <c r="J87" s="216">
        <f>SUM(J74:J86)</f>
        <v>-62.618053823324992</v>
      </c>
      <c r="K87" s="216">
        <f t="shared" ref="K87:O87" si="24">SUM(K74:K86)</f>
        <v>-107.91219245624998</v>
      </c>
      <c r="L87" s="216">
        <f t="shared" si="24"/>
        <v>79.781124907574991</v>
      </c>
      <c r="M87" s="216">
        <f t="shared" si="24"/>
        <v>-9.3588665624999998E-2</v>
      </c>
      <c r="N87" s="216">
        <f t="shared" si="24"/>
        <v>44.909419771124995</v>
      </c>
      <c r="O87" s="216">
        <f t="shared" si="24"/>
        <v>-1.0976314781249998</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-34.778268149624978</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12.252653595000011</v>
      </c>
      <c r="J89" s="225">
        <f t="shared" ref="J89" si="26">J87+J88</f>
        <v>-62.618053823324992</v>
      </c>
      <c r="K89" s="225">
        <f t="shared" ref="K89" si="27">K87+K88</f>
        <v>-107.91219245624998</v>
      </c>
      <c r="L89" s="225">
        <f t="shared" ref="L89" si="28">L87+L88</f>
        <v>79.781124907574991</v>
      </c>
      <c r="M89" s="225">
        <f t="shared" ref="M89" si="29">M87+M88</f>
        <v>-9.3588665624999998E-2</v>
      </c>
      <c r="N89" s="225">
        <f t="shared" ref="N89" si="30">N87+N88</f>
        <v>44.909419771124995</v>
      </c>
      <c r="O89" s="225">
        <f t="shared" ref="O89:U89" si="31">O87+O88</f>
        <v>-1.0976314781249998</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-34.778268149624978</v>
      </c>
    </row>
    <row r="90" spans="2:23" s="9" customFormat="1">
      <c r="B90" s="66"/>
      <c r="E90" s="211">
        <v>42370</v>
      </c>
      <c r="F90" s="211" t="s">
        <v>183</v>
      </c>
      <c r="G90" s="212" t="s">
        <v>65</v>
      </c>
      <c r="H90" s="226">
        <f>$C$35/12</f>
        <v>9.1666666666666665E-4</v>
      </c>
      <c r="I90" s="227">
        <f>(SUM('1.  LRAMVA Summary'!D$55:D$69)+SUM('1.  LRAMVA Summary'!D$70:D$71)*(MONTH($E90)-1)/12)*$H90</f>
        <v>2.1942074000000016</v>
      </c>
      <c r="J90" s="227">
        <f>(SUM('1.  LRAMVA Summary'!E$55:E$69)+SUM('1.  LRAMVA Summary'!E$70:E$71)*(MONTH($E90)-1)/12)*$H90</f>
        <v>-11.213652292333331</v>
      </c>
      <c r="K90" s="227">
        <f>(SUM('1.  LRAMVA Summary'!F$55:F$69)+SUM('1.  LRAMVA Summary'!F$70:F$71)*(MONTH($E90)-1)/12)*$H90</f>
        <v>-19.324934750000001</v>
      </c>
      <c r="L90" s="227">
        <f>(SUM('1.  LRAMVA Summary'!G$55:G$69)+SUM('1.  LRAMVA Summary'!G$70:G$71)*(MONTH($E90)-1)/12)*$H90</f>
        <v>14.287218135666668</v>
      </c>
      <c r="M90" s="227">
        <f>(SUM('1.  LRAMVA Summary'!H$55:H$69)+SUM('1.  LRAMVA Summary'!H$70:H$71)*(MONTH($E90)-1)/12)*$H90</f>
        <v>-1.6759875E-2</v>
      </c>
      <c r="N90" s="227">
        <f>(SUM('1.  LRAMVA Summary'!I$55:I$69)+SUM('1.  LRAMVA Summary'!I$70:I$71)*(MONTH($E90)-1)/12)*$H90</f>
        <v>8.0423869349999979</v>
      </c>
      <c r="O90" s="227">
        <f>(SUM('1.  LRAMVA Summary'!J$55:J$69)+SUM('1.  LRAMVA Summary'!J$70:J$71)*(MONTH($E90)-1)/12)*$H90</f>
        <v>-0.19656404166666666</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-6.2280984883333304</v>
      </c>
    </row>
    <row r="91" spans="2:23" s="9" customFormat="1">
      <c r="B91" s="66"/>
      <c r="E91" s="211">
        <v>42401</v>
      </c>
      <c r="F91" s="211" t="s">
        <v>183</v>
      </c>
      <c r="G91" s="212" t="s">
        <v>65</v>
      </c>
      <c r="H91" s="226">
        <f t="shared" ref="H91:H92" si="34">$C$35/12</f>
        <v>9.1666666666666665E-4</v>
      </c>
      <c r="I91" s="227">
        <f>(SUM('1.  LRAMVA Summary'!D$55:D$69)+SUM('1.  LRAMVA Summary'!D$70:D$71)*(MONTH($E91)-1)/12)*$H91</f>
        <v>6.6341186770833351</v>
      </c>
      <c r="J91" s="227">
        <f>(SUM('1.  LRAMVA Summary'!E$55:E$69)+SUM('1.  LRAMVA Summary'!E$70:E$71)*(MONTH($E91)-1)/12)*$H91</f>
        <v>-10.964178932208332</v>
      </c>
      <c r="K91" s="227">
        <f>(SUM('1.  LRAMVA Summary'!F$55:F$69)+SUM('1.  LRAMVA Summary'!F$70:F$71)*(MONTH($E91)-1)/12)*$H91</f>
        <v>-21.536164038888888</v>
      </c>
      <c r="L91" s="227">
        <f>(SUM('1.  LRAMVA Summary'!G$55:G$69)+SUM('1.  LRAMVA Summary'!G$70:G$71)*(MONTH($E91)-1)/12)*$H91</f>
        <v>19.341290997111113</v>
      </c>
      <c r="M91" s="227">
        <f>(SUM('1.  LRAMVA Summary'!H$55:H$69)+SUM('1.  LRAMVA Summary'!H$70:H$71)*(MONTH($E91)-1)/12)*$H91</f>
        <v>-1.8880010416666669E-2</v>
      </c>
      <c r="N91" s="227">
        <f>(SUM('1.  LRAMVA Summary'!I$55:I$69)+SUM('1.  LRAMVA Summary'!I$70:I$71)*(MONTH($E91)-1)/12)*$H91</f>
        <v>9.230411208333333</v>
      </c>
      <c r="O91" s="227">
        <f>(SUM('1.  LRAMVA Summary'!J$55:J$69)+SUM('1.  LRAMVA Summary'!J$70:J$71)*(MONTH($E91)-1)/12)*$H91</f>
        <v>-0.22150127083333335</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2.4650966301805592</v>
      </c>
    </row>
    <row r="92" spans="2:23" s="9" customFormat="1" ht="14.25" customHeight="1">
      <c r="B92" s="66"/>
      <c r="E92" s="211">
        <v>42430</v>
      </c>
      <c r="F92" s="211" t="s">
        <v>183</v>
      </c>
      <c r="G92" s="212" t="s">
        <v>65</v>
      </c>
      <c r="H92" s="226">
        <f t="shared" si="34"/>
        <v>9.1666666666666665E-4</v>
      </c>
      <c r="I92" s="227">
        <f>(SUM('1.  LRAMVA Summary'!D$55:D$69)+SUM('1.  LRAMVA Summary'!D$70:D$71)*(MONTH($E92)-1)/12)*$H92</f>
        <v>11.074029954166669</v>
      </c>
      <c r="J92" s="227">
        <f>(SUM('1.  LRAMVA Summary'!E$55:E$69)+SUM('1.  LRAMVA Summary'!E$70:E$71)*(MONTH($E92)-1)/12)*$H92</f>
        <v>-10.714705572083332</v>
      </c>
      <c r="K92" s="227">
        <f>(SUM('1.  LRAMVA Summary'!F$55:F$69)+SUM('1.  LRAMVA Summary'!F$70:F$71)*(MONTH($E92)-1)/12)*$H92</f>
        <v>-23.747393327777775</v>
      </c>
      <c r="L92" s="227">
        <f>(SUM('1.  LRAMVA Summary'!G$55:G$69)+SUM('1.  LRAMVA Summary'!G$70:G$71)*(MONTH($E92)-1)/12)*$H92</f>
        <v>24.395363858555555</v>
      </c>
      <c r="M92" s="227">
        <f>(SUM('1.  LRAMVA Summary'!H$55:H$69)+SUM('1.  LRAMVA Summary'!H$70:H$71)*(MONTH($E92)-1)/12)*$H92</f>
        <v>-2.1000145833333334E-2</v>
      </c>
      <c r="N92" s="227">
        <f>(SUM('1.  LRAMVA Summary'!I$55:I$69)+SUM('1.  LRAMVA Summary'!I$70:I$71)*(MONTH($E92)-1)/12)*$H92</f>
        <v>10.418435481666664</v>
      </c>
      <c r="O92" s="227">
        <f>(SUM('1.  LRAMVA Summary'!J$55:J$69)+SUM('1.  LRAMVA Summary'!J$70:J$71)*(MONTH($E92)-1)/12)*$H92</f>
        <v>-0.24643849999999998</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11.158291748694447</v>
      </c>
    </row>
    <row r="93" spans="2:23" s="8" customFormat="1">
      <c r="B93" s="66"/>
      <c r="C93" s="9"/>
      <c r="D93" s="9"/>
      <c r="E93" s="211">
        <v>42461</v>
      </c>
      <c r="F93" s="211" t="s">
        <v>183</v>
      </c>
      <c r="G93" s="212" t="s">
        <v>66</v>
      </c>
      <c r="H93" s="226">
        <f>$C$36/12</f>
        <v>9.1666666666666665E-4</v>
      </c>
      <c r="I93" s="227">
        <f>(SUM('1.  LRAMVA Summary'!D$55:D$69)+SUM('1.  LRAMVA Summary'!D$70:D$71)*(MONTH($E93)-1)/12)*$H93</f>
        <v>15.513941231250001</v>
      </c>
      <c r="J93" s="227">
        <f>(SUM('1.  LRAMVA Summary'!E$55:E$69)+SUM('1.  LRAMVA Summary'!E$70:E$71)*(MONTH($E93)-1)/12)*$H93</f>
        <v>-10.465232211958332</v>
      </c>
      <c r="K93" s="227">
        <f>(SUM('1.  LRAMVA Summary'!F$55:F$69)+SUM('1.  LRAMVA Summary'!F$70:F$71)*(MONTH($E93)-1)/12)*$H93</f>
        <v>-25.958622616666666</v>
      </c>
      <c r="L93" s="227">
        <f>(SUM('1.  LRAMVA Summary'!G$55:G$69)+SUM('1.  LRAMVA Summary'!G$70:G$71)*(MONTH($E93)-1)/12)*$H93</f>
        <v>29.449436720000005</v>
      </c>
      <c r="M93" s="227">
        <f>(SUM('1.  LRAMVA Summary'!H$55:H$69)+SUM('1.  LRAMVA Summary'!H$70:H$71)*(MONTH($E93)-1)/12)*$H93</f>
        <v>-2.3120281249999999E-2</v>
      </c>
      <c r="N93" s="227">
        <f>(SUM('1.  LRAMVA Summary'!I$55:I$69)+SUM('1.  LRAMVA Summary'!I$70:I$71)*(MONTH($E93)-1)/12)*$H93</f>
        <v>11.606459754999998</v>
      </c>
      <c r="O93" s="227">
        <f>(SUM('1.  LRAMVA Summary'!J$55:J$69)+SUM('1.  LRAMVA Summary'!J$70:J$71)*(MONTH($E93)-1)/12)*$H93</f>
        <v>-0.27137572916666663</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19.85148686720834</v>
      </c>
    </row>
    <row r="94" spans="2:23" s="9" customFormat="1">
      <c r="B94" s="66"/>
      <c r="E94" s="211">
        <v>42491</v>
      </c>
      <c r="F94" s="211" t="s">
        <v>183</v>
      </c>
      <c r="G94" s="212" t="s">
        <v>66</v>
      </c>
      <c r="H94" s="226">
        <f t="shared" ref="H94:H95" si="36">$C$36/12</f>
        <v>9.1666666666666665E-4</v>
      </c>
      <c r="I94" s="227">
        <f>(SUM('1.  LRAMVA Summary'!D$55:D$69)+SUM('1.  LRAMVA Summary'!D$70:D$71)*(MONTH($E94)-1)/12)*$H94</f>
        <v>19.953852508333334</v>
      </c>
      <c r="J94" s="227">
        <f>(SUM('1.  LRAMVA Summary'!E$55:E$69)+SUM('1.  LRAMVA Summary'!E$70:E$71)*(MONTH($E94)-1)/12)*$H94</f>
        <v>-10.215758851833332</v>
      </c>
      <c r="K94" s="227">
        <f>(SUM('1.  LRAMVA Summary'!F$55:F$69)+SUM('1.  LRAMVA Summary'!F$70:F$71)*(MONTH($E94)-1)/12)*$H94</f>
        <v>-28.169851905555557</v>
      </c>
      <c r="L94" s="227">
        <f>(SUM('1.  LRAMVA Summary'!G$55:G$69)+SUM('1.  LRAMVA Summary'!G$70:G$71)*(MONTH($E94)-1)/12)*$H94</f>
        <v>34.50350958144444</v>
      </c>
      <c r="M94" s="227">
        <f>(SUM('1.  LRAMVA Summary'!H$55:H$69)+SUM('1.  LRAMVA Summary'!H$70:H$71)*(MONTH($E94)-1)/12)*$H94</f>
        <v>-2.5240416666666668E-2</v>
      </c>
      <c r="N94" s="227">
        <f>(SUM('1.  LRAMVA Summary'!I$55:I$69)+SUM('1.  LRAMVA Summary'!I$70:I$71)*(MONTH($E94)-1)/12)*$H94</f>
        <v>12.794484028333329</v>
      </c>
      <c r="O94" s="227">
        <f>(SUM('1.  LRAMVA Summary'!J$55:J$69)+SUM('1.  LRAMVA Summary'!J$70:J$71)*(MONTH($E94)-1)/12)*$H94</f>
        <v>-0.29631295833333332</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28.544681985722214</v>
      </c>
    </row>
    <row r="95" spans="2:23" s="233" customFormat="1">
      <c r="B95" s="9"/>
      <c r="C95" s="9"/>
      <c r="D95" s="9"/>
      <c r="E95" s="211">
        <v>42522</v>
      </c>
      <c r="F95" s="211" t="s">
        <v>183</v>
      </c>
      <c r="G95" s="212" t="s">
        <v>66</v>
      </c>
      <c r="H95" s="226">
        <f t="shared" si="36"/>
        <v>9.1666666666666665E-4</v>
      </c>
      <c r="I95" s="227">
        <f>(SUM('1.  LRAMVA Summary'!D$55:D$69)+SUM('1.  LRAMVA Summary'!D$70:D$71)*(MONTH($E95)-1)/12)*$H95</f>
        <v>24.39376378541667</v>
      </c>
      <c r="J95" s="227">
        <f>(SUM('1.  LRAMVA Summary'!E$55:E$69)+SUM('1.  LRAMVA Summary'!E$70:E$71)*(MONTH($E95)-1)/12)*$H95</f>
        <v>-9.9662854917083319</v>
      </c>
      <c r="K95" s="227">
        <f>(SUM('1.  LRAMVA Summary'!F$55:F$69)+SUM('1.  LRAMVA Summary'!F$70:F$71)*(MONTH($E95)-1)/12)*$H95</f>
        <v>-30.381081194444441</v>
      </c>
      <c r="L95" s="227">
        <f>(SUM('1.  LRAMVA Summary'!G$55:G$69)+SUM('1.  LRAMVA Summary'!G$70:G$71)*(MONTH($E95)-1)/12)*$H95</f>
        <v>39.557582442888894</v>
      </c>
      <c r="M95" s="227">
        <f>(SUM('1.  LRAMVA Summary'!H$55:H$69)+SUM('1.  LRAMVA Summary'!H$70:H$71)*(MONTH($E95)-1)/12)*$H95</f>
        <v>-2.7360552083333333E-2</v>
      </c>
      <c r="N95" s="227">
        <f>(SUM('1.  LRAMVA Summary'!I$55:I$69)+SUM('1.  LRAMVA Summary'!I$70:I$71)*(MONTH($E95)-1)/12)*$H95</f>
        <v>13.982508301666664</v>
      </c>
      <c r="O95" s="227">
        <f>(SUM('1.  LRAMVA Summary'!J$55:J$69)+SUM('1.  LRAMVA Summary'!J$70:J$71)*(MONTH($E95)-1)/12)*$H95</f>
        <v>-0.32125018750000001</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37.237877104236127</v>
      </c>
    </row>
    <row r="96" spans="2:23" s="9" customFormat="1">
      <c r="B96" s="66"/>
      <c r="E96" s="211">
        <v>42552</v>
      </c>
      <c r="F96" s="211" t="s">
        <v>183</v>
      </c>
      <c r="G96" s="212" t="s">
        <v>68</v>
      </c>
      <c r="H96" s="226">
        <f>$C$37/12</f>
        <v>9.1666666666666665E-4</v>
      </c>
      <c r="I96" s="227">
        <f>(SUM('1.  LRAMVA Summary'!D$55:D$69)+SUM('1.  LRAMVA Summary'!D$70:D$71)*(MONTH($E96)-1)/12)*$H96</f>
        <v>28.833675062500003</v>
      </c>
      <c r="J96" s="227">
        <f>(SUM('1.  LRAMVA Summary'!E$55:E$69)+SUM('1.  LRAMVA Summary'!E$70:E$71)*(MONTH($E96)-1)/12)*$H96</f>
        <v>-9.7168121315833336</v>
      </c>
      <c r="K96" s="227">
        <f>(SUM('1.  LRAMVA Summary'!F$55:F$69)+SUM('1.  LRAMVA Summary'!F$70:F$71)*(MONTH($E96)-1)/12)*$H96</f>
        <v>-32.592310483333328</v>
      </c>
      <c r="L96" s="227">
        <f>(SUM('1.  LRAMVA Summary'!G$55:G$69)+SUM('1.  LRAMVA Summary'!G$70:G$71)*(MONTH($E96)-1)/12)*$H96</f>
        <v>44.61165530433334</v>
      </c>
      <c r="M96" s="227">
        <f>(SUM('1.  LRAMVA Summary'!H$55:H$69)+SUM('1.  LRAMVA Summary'!H$70:H$71)*(MONTH($E96)-1)/12)*$H96</f>
        <v>-2.9480687499999998E-2</v>
      </c>
      <c r="N96" s="227">
        <f>(SUM('1.  LRAMVA Summary'!I$55:I$69)+SUM('1.  LRAMVA Summary'!I$70:I$71)*(MONTH($E96)-1)/12)*$H96</f>
        <v>15.170532574999998</v>
      </c>
      <c r="O96" s="227">
        <f>(SUM('1.  LRAMVA Summary'!J$55:J$69)+SUM('1.  LRAMVA Summary'!J$70:J$71)*(MONTH($E96)-1)/12)*$H96</f>
        <v>-0.34618741666666664</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45.931072222750011</v>
      </c>
    </row>
    <row r="97" spans="2:23" s="9" customFormat="1">
      <c r="B97" s="66"/>
      <c r="E97" s="211">
        <v>42583</v>
      </c>
      <c r="F97" s="211" t="s">
        <v>183</v>
      </c>
      <c r="G97" s="212" t="s">
        <v>68</v>
      </c>
      <c r="H97" s="226">
        <f t="shared" ref="H97:H98" si="37">$C$37/12</f>
        <v>9.1666666666666665E-4</v>
      </c>
      <c r="I97" s="227">
        <f>(SUM('1.  LRAMVA Summary'!D$55:D$69)+SUM('1.  LRAMVA Summary'!D$70:D$71)*(MONTH($E97)-1)/12)*$H97</f>
        <v>33.273586339583332</v>
      </c>
      <c r="J97" s="227">
        <f>(SUM('1.  LRAMVA Summary'!E$55:E$69)+SUM('1.  LRAMVA Summary'!E$70:E$71)*(MONTH($E97)-1)/12)*$H97</f>
        <v>-9.4673387714583335</v>
      </c>
      <c r="K97" s="227">
        <f>(SUM('1.  LRAMVA Summary'!F$55:F$69)+SUM('1.  LRAMVA Summary'!F$70:F$71)*(MONTH($E97)-1)/12)*$H97</f>
        <v>-34.803539772222223</v>
      </c>
      <c r="L97" s="227">
        <f>(SUM('1.  LRAMVA Summary'!G$55:G$69)+SUM('1.  LRAMVA Summary'!G$70:G$71)*(MONTH($E97)-1)/12)*$H97</f>
        <v>49.665728165777786</v>
      </c>
      <c r="M97" s="227">
        <f>(SUM('1.  LRAMVA Summary'!H$55:H$69)+SUM('1.  LRAMVA Summary'!H$70:H$71)*(MONTH($E97)-1)/12)*$H97</f>
        <v>-3.1600822916666667E-2</v>
      </c>
      <c r="N97" s="227">
        <f>(SUM('1.  LRAMVA Summary'!I$55:I$69)+SUM('1.  LRAMVA Summary'!I$70:I$71)*(MONTH($E97)-1)/12)*$H97</f>
        <v>16.358556848333329</v>
      </c>
      <c r="O97" s="227">
        <f>(SUM('1.  LRAMVA Summary'!J$55:J$69)+SUM('1.  LRAMVA Summary'!J$70:J$71)*(MONTH($E97)-1)/12)*$H97</f>
        <v>-0.37112464583333332</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54.624267341263888</v>
      </c>
    </row>
    <row r="98" spans="2:23" s="9" customFormat="1">
      <c r="B98" s="66"/>
      <c r="E98" s="211">
        <v>42614</v>
      </c>
      <c r="F98" s="211" t="s">
        <v>183</v>
      </c>
      <c r="G98" s="212" t="s">
        <v>68</v>
      </c>
      <c r="H98" s="226">
        <f t="shared" si="37"/>
        <v>9.1666666666666665E-4</v>
      </c>
      <c r="I98" s="227">
        <f>(SUM('1.  LRAMVA Summary'!D$55:D$69)+SUM('1.  LRAMVA Summary'!D$70:D$71)*(MONTH($E98)-1)/12)*$H98</f>
        <v>37.713497616666665</v>
      </c>
      <c r="J98" s="227">
        <f>(SUM('1.  LRAMVA Summary'!E$55:E$69)+SUM('1.  LRAMVA Summary'!E$70:E$71)*(MONTH($E98)-1)/12)*$H98</f>
        <v>-9.2178654113333334</v>
      </c>
      <c r="K98" s="227">
        <f>(SUM('1.  LRAMVA Summary'!F$55:F$69)+SUM('1.  LRAMVA Summary'!F$70:F$71)*(MONTH($E98)-1)/12)*$H98</f>
        <v>-37.01476906111111</v>
      </c>
      <c r="L98" s="227">
        <f>(SUM('1.  LRAMVA Summary'!G$55:G$69)+SUM('1.  LRAMVA Summary'!G$70:G$71)*(MONTH($E98)-1)/12)*$H98</f>
        <v>54.719801027222225</v>
      </c>
      <c r="M98" s="227">
        <f>(SUM('1.  LRAMVA Summary'!H$55:H$69)+SUM('1.  LRAMVA Summary'!H$70:H$71)*(MONTH($E98)-1)/12)*$H98</f>
        <v>-3.3720958333333335E-2</v>
      </c>
      <c r="N98" s="227">
        <f>(SUM('1.  LRAMVA Summary'!I$55:I$69)+SUM('1.  LRAMVA Summary'!I$70:I$71)*(MONTH($E98)-1)/12)*$H98</f>
        <v>17.546581121666662</v>
      </c>
      <c r="O98" s="227">
        <f>(SUM('1.  LRAMVA Summary'!J$55:J$69)+SUM('1.  LRAMVA Summary'!J$70:J$71)*(MONTH($E98)-1)/12)*$H98</f>
        <v>-0.39606187500000001</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63.317462459777772</v>
      </c>
    </row>
    <row r="99" spans="2:23" s="9" customFormat="1">
      <c r="B99" s="66"/>
      <c r="E99" s="211">
        <v>42644</v>
      </c>
      <c r="F99" s="211" t="s">
        <v>183</v>
      </c>
      <c r="G99" s="212" t="s">
        <v>69</v>
      </c>
      <c r="H99" s="207">
        <f>$C$38/12</f>
        <v>9.1666666666666665E-4</v>
      </c>
      <c r="I99" s="227">
        <f>(SUM('1.  LRAMVA Summary'!D$55:D$69)+SUM('1.  LRAMVA Summary'!D$70:D$71)*(MONTH($E99)-1)/12)*$H99</f>
        <v>42.153408893750004</v>
      </c>
      <c r="J99" s="227">
        <f>(SUM('1.  LRAMVA Summary'!E$55:E$69)+SUM('1.  LRAMVA Summary'!E$70:E$71)*(MONTH($E99)-1)/12)*$H99</f>
        <v>-8.9683920512083333</v>
      </c>
      <c r="K99" s="227">
        <f>(SUM('1.  LRAMVA Summary'!F$55:F$69)+SUM('1.  LRAMVA Summary'!F$70:F$71)*(MONTH($E99)-1)/12)*$H99</f>
        <v>-39.225998349999998</v>
      </c>
      <c r="L99" s="227">
        <f>(SUM('1.  LRAMVA Summary'!G$55:G$69)+SUM('1.  LRAMVA Summary'!G$70:G$71)*(MONTH($E99)-1)/12)*$H99</f>
        <v>59.773873888666678</v>
      </c>
      <c r="M99" s="227">
        <f>(SUM('1.  LRAMVA Summary'!H$55:H$69)+SUM('1.  LRAMVA Summary'!H$70:H$71)*(MONTH($E99)-1)/12)*$H99</f>
        <v>-3.5841093750000004E-2</v>
      </c>
      <c r="N99" s="227">
        <f>(SUM('1.  LRAMVA Summary'!I$55:I$69)+SUM('1.  LRAMVA Summary'!I$70:I$71)*(MONTH($E99)-1)/12)*$H99</f>
        <v>18.734605394999996</v>
      </c>
      <c r="O99" s="227">
        <f>(SUM('1.  LRAMVA Summary'!J$55:J$69)+SUM('1.  LRAMVA Summary'!J$70:J$71)*(MONTH($E99)-1)/12)*$H99</f>
        <v>-0.42099910416666664</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72.010657578291671</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46.593320170833337</v>
      </c>
      <c r="J100" s="227">
        <f>(SUM('1.  LRAMVA Summary'!E$55:E$69)+SUM('1.  LRAMVA Summary'!E$70:E$71)*(MONTH($E100)-1)/12)*$H100</f>
        <v>-8.7189186910833349</v>
      </c>
      <c r="K100" s="227">
        <f>(SUM('1.  LRAMVA Summary'!F$55:F$69)+SUM('1.  LRAMVA Summary'!F$70:F$71)*(MONTH($E100)-1)/12)*$H100</f>
        <v>-41.437227638888892</v>
      </c>
      <c r="L100" s="227">
        <f>(SUM('1.  LRAMVA Summary'!G$55:G$69)+SUM('1.  LRAMVA Summary'!G$70:G$71)*(MONTH($E100)-1)/12)*$H100</f>
        <v>64.82794675011111</v>
      </c>
      <c r="M100" s="227">
        <f>(SUM('1.  LRAMVA Summary'!H$55:H$69)+SUM('1.  LRAMVA Summary'!H$70:H$71)*(MONTH($E100)-1)/12)*$H100</f>
        <v>-3.7961229166666666E-2</v>
      </c>
      <c r="N100" s="227">
        <f>(SUM('1.  LRAMVA Summary'!I$55:I$69)+SUM('1.  LRAMVA Summary'!I$70:I$71)*(MONTH($E100)-1)/12)*$H100</f>
        <v>19.922629668333329</v>
      </c>
      <c r="O100" s="227">
        <f>(SUM('1.  LRAMVA Summary'!J$55:J$69)+SUM('1.  LRAMVA Summary'!J$70:J$71)*(MONTH($E100)-1)/12)*$H100</f>
        <v>-0.44593633333333332</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80.703852696805555</v>
      </c>
    </row>
    <row r="101" spans="2:23" s="9" customFormat="1">
      <c r="B101" s="66"/>
      <c r="E101" s="211">
        <v>42705</v>
      </c>
      <c r="F101" s="211" t="s">
        <v>183</v>
      </c>
      <c r="G101" s="212" t="s">
        <v>69</v>
      </c>
      <c r="H101" s="207">
        <f t="shared" si="38"/>
        <v>9.1666666666666665E-4</v>
      </c>
      <c r="I101" s="227">
        <f>(SUM('1.  LRAMVA Summary'!D$55:D$69)+SUM('1.  LRAMVA Summary'!D$70:D$71)*(MONTH($E101)-1)/12)*$H101</f>
        <v>51.033231447916663</v>
      </c>
      <c r="J101" s="227">
        <f>(SUM('1.  LRAMVA Summary'!E$55:E$69)+SUM('1.  LRAMVA Summary'!E$70:E$71)*(MONTH($E101)-1)/12)*$H101</f>
        <v>-8.4694453309583348</v>
      </c>
      <c r="K101" s="227">
        <f>(SUM('1.  LRAMVA Summary'!F$55:F$69)+SUM('1.  LRAMVA Summary'!F$70:F$71)*(MONTH($E101)-1)/12)*$H101</f>
        <v>-43.648456927777779</v>
      </c>
      <c r="L101" s="227">
        <f>(SUM('1.  LRAMVA Summary'!G$55:G$69)+SUM('1.  LRAMVA Summary'!G$70:G$71)*(MONTH($E101)-1)/12)*$H101</f>
        <v>69.882019611555549</v>
      </c>
      <c r="M101" s="227">
        <f>(SUM('1.  LRAMVA Summary'!H$55:H$69)+SUM('1.  LRAMVA Summary'!H$70:H$71)*(MONTH($E101)-1)/12)*$H101</f>
        <v>-4.0081364583333334E-2</v>
      </c>
      <c r="N101" s="227">
        <f>(SUM('1.  LRAMVA Summary'!I$55:I$69)+SUM('1.  LRAMVA Summary'!I$70:I$71)*(MONTH($E101)-1)/12)*$H101</f>
        <v>21.110653941666662</v>
      </c>
      <c r="O101" s="227">
        <f>(SUM('1.  LRAMVA Summary'!J$55:J$69)+SUM('1.  LRAMVA Summary'!J$70:J$71)*(MONTH($E101)-1)/12)*$H101</f>
        <v>-0.47087356250000001</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89.397047815319439</v>
      </c>
    </row>
    <row r="102" spans="2:23" s="9" customFormat="1" ht="15" thickBot="1">
      <c r="B102" s="232"/>
      <c r="C102" s="233"/>
      <c r="E102" s="213" t="s">
        <v>462</v>
      </c>
      <c r="F102" s="213"/>
      <c r="G102" s="214"/>
      <c r="H102" s="215"/>
      <c r="I102" s="216">
        <f>SUM(I89:I101)</f>
        <v>331.61728668250004</v>
      </c>
      <c r="J102" s="216">
        <f>SUM(J89:J101)</f>
        <v>-180.71663956307498</v>
      </c>
      <c r="K102" s="216">
        <f t="shared" ref="K102:O102" si="39">SUM(K89:K101)</f>
        <v>-485.75254252291666</v>
      </c>
      <c r="L102" s="216">
        <f t="shared" si="39"/>
        <v>584.79655139090835</v>
      </c>
      <c r="M102" s="216">
        <f t="shared" si="39"/>
        <v>-0.43463610312499995</v>
      </c>
      <c r="N102" s="216">
        <f t="shared" si="39"/>
        <v>219.82766503112498</v>
      </c>
      <c r="O102" s="216">
        <f t="shared" si="39"/>
        <v>-5.1022571031249999</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464.23542781229173</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331.61728668250004</v>
      </c>
      <c r="J104" s="225">
        <f t="shared" ref="J104" si="41">J102+J103</f>
        <v>-180.71663956307498</v>
      </c>
      <c r="K104" s="225">
        <f t="shared" ref="K104" si="42">K102+K103</f>
        <v>-485.75254252291666</v>
      </c>
      <c r="L104" s="225">
        <f t="shared" ref="L104" si="43">L102+L103</f>
        <v>584.79655139090835</v>
      </c>
      <c r="M104" s="225">
        <f t="shared" ref="M104" si="44">M102+M103</f>
        <v>-0.43463610312499995</v>
      </c>
      <c r="N104" s="225">
        <f t="shared" ref="N104" si="45">N102+N103</f>
        <v>219.82766503112498</v>
      </c>
      <c r="O104" s="225">
        <f t="shared" ref="O104:V104" si="46">O102+O103</f>
        <v>-5.1022571031249999</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464.23542781229173</v>
      </c>
    </row>
    <row r="105" spans="2:23" s="9" customFormat="1">
      <c r="B105" s="66"/>
      <c r="E105" s="211">
        <v>42736</v>
      </c>
      <c r="F105" s="211" t="s">
        <v>184</v>
      </c>
      <c r="G105" s="212" t="s">
        <v>65</v>
      </c>
      <c r="H105" s="235">
        <f>$C$39/12</f>
        <v>9.1666666666666665E-4</v>
      </c>
      <c r="I105" s="227">
        <f>(SUM('1.  LRAMVA Summary'!D$55:D$72)+SUM('1.  LRAMVA Summary'!D$73:D$74)*(MONTH($E105)-1)/12)*$H105</f>
        <v>55.473142725000002</v>
      </c>
      <c r="J105" s="227">
        <f>(SUM('1.  LRAMVA Summary'!E$55:E$72)+SUM('1.  LRAMVA Summary'!E$73:E$74)*(MONTH($E105)-1)/12)*$H105</f>
        <v>-8.2199719708333348</v>
      </c>
      <c r="K105" s="227">
        <f>(SUM('1.  LRAMVA Summary'!F$55:F$72)+SUM('1.  LRAMVA Summary'!F$73:F$74)*(MONTH($E105)-1)/12)*$H105</f>
        <v>-45.859686216666667</v>
      </c>
      <c r="L105" s="227">
        <f>(SUM('1.  LRAMVA Summary'!G$55:G$72)+SUM('1.  LRAMVA Summary'!G$73:G$74)*(MONTH($E105)-1)/12)*$H105</f>
        <v>74.936092473000002</v>
      </c>
      <c r="M105" s="227">
        <f>(SUM('1.  LRAMVA Summary'!H$55:H$72)+SUM('1.  LRAMVA Summary'!H$73:H$74)*(MONTH($E105)-1)/12)*$H105</f>
        <v>-4.2201499999999996E-2</v>
      </c>
      <c r="N105" s="227">
        <f>(SUM('1.  LRAMVA Summary'!I$55:I$72)+SUM('1.  LRAMVA Summary'!I$73:I$74)*(MONTH($E105)-1)/12)*$H105</f>
        <v>22.298678214999995</v>
      </c>
      <c r="O105" s="227">
        <f>(SUM('1.  LRAMVA Summary'!J$55:J$72)+SUM('1.  LRAMVA Summary'!J$73:J$74)*(MONTH($E105)-1)/12)*$H105</f>
        <v>-0.49581079166666664</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98.090242933833323</v>
      </c>
    </row>
    <row r="106" spans="2:23" s="9" customFormat="1">
      <c r="B106" s="66"/>
      <c r="E106" s="211">
        <v>42767</v>
      </c>
      <c r="F106" s="211" t="s">
        <v>184</v>
      </c>
      <c r="G106" s="212" t="s">
        <v>65</v>
      </c>
      <c r="H106" s="235">
        <f t="shared" ref="H106:H107" si="48">$C$39/12</f>
        <v>9.1666666666666665E-4</v>
      </c>
      <c r="I106" s="227">
        <f>(SUM('1.  LRAMVA Summary'!D$55:D$72)+SUM('1.  LRAMVA Summary'!D$73:D$74)*(MONTH($E106)-1)/12)*$H106</f>
        <v>61.599945947222224</v>
      </c>
      <c r="J106" s="227">
        <f>(SUM('1.  LRAMVA Summary'!E$55:E$72)+SUM('1.  LRAMVA Summary'!E$73:E$74)*(MONTH($E106)-1)/12)*$H106</f>
        <v>1.4174787691319419</v>
      </c>
      <c r="K106" s="227">
        <f>(SUM('1.  LRAMVA Summary'!F$55:F$72)+SUM('1.  LRAMVA Summary'!F$73:F$74)*(MONTH($E106)-1)/12)*$H106</f>
        <v>-48.437674376666664</v>
      </c>
      <c r="L106" s="227">
        <f>(SUM('1.  LRAMVA Summary'!G$55:G$72)+SUM('1.  LRAMVA Summary'!G$73:G$74)*(MONTH($E106)-1)/12)*$H106</f>
        <v>67.771231856777774</v>
      </c>
      <c r="M106" s="227">
        <f>(SUM('1.  LRAMVA Summary'!H$55:H$72)+SUM('1.  LRAMVA Summary'!H$73:H$74)*(MONTH($E106)-1)/12)*$H106</f>
        <v>-4.2201499999999996E-2</v>
      </c>
      <c r="N106" s="227">
        <f>(SUM('1.  LRAMVA Summary'!I$55:I$72)+SUM('1.  LRAMVA Summary'!I$73:I$74)*(MONTH($E106)-1)/12)*$H106</f>
        <v>21.622262469499997</v>
      </c>
      <c r="O106" s="227">
        <f>(SUM('1.  LRAMVA Summary'!J$55:J$72)+SUM('1.  LRAMVA Summary'!J$73:J$74)*(MONTH($E106)-1)/12)*$H106</f>
        <v>-0.49581079166666664</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103.43523237429861</v>
      </c>
    </row>
    <row r="107" spans="2:23" s="9" customFormat="1">
      <c r="B107" s="66"/>
      <c r="E107" s="211">
        <v>42795</v>
      </c>
      <c r="F107" s="211" t="s">
        <v>184</v>
      </c>
      <c r="G107" s="212" t="s">
        <v>65</v>
      </c>
      <c r="H107" s="235">
        <f t="shared" si="48"/>
        <v>9.1666666666666665E-4</v>
      </c>
      <c r="I107" s="227">
        <f>(SUM('1.  LRAMVA Summary'!D$55:D$72)+SUM('1.  LRAMVA Summary'!D$73:D$74)*(MONTH($E107)-1)/12)*$H107</f>
        <v>67.726749169444446</v>
      </c>
      <c r="J107" s="227">
        <f>(SUM('1.  LRAMVA Summary'!E$55:E$72)+SUM('1.  LRAMVA Summary'!E$73:E$74)*(MONTH($E107)-1)/12)*$H107</f>
        <v>11.054929509097219</v>
      </c>
      <c r="K107" s="227">
        <f>(SUM('1.  LRAMVA Summary'!F$55:F$72)+SUM('1.  LRAMVA Summary'!F$73:F$74)*(MONTH($E107)-1)/12)*$H107</f>
        <v>-51.01566253666666</v>
      </c>
      <c r="L107" s="227">
        <f>(SUM('1.  LRAMVA Summary'!G$55:G$72)+SUM('1.  LRAMVA Summary'!G$73:G$74)*(MONTH($E107)-1)/12)*$H107</f>
        <v>60.606371240555553</v>
      </c>
      <c r="M107" s="227">
        <f>(SUM('1.  LRAMVA Summary'!H$55:H$72)+SUM('1.  LRAMVA Summary'!H$73:H$74)*(MONTH($E107)-1)/12)*$H107</f>
        <v>-4.2201499999999996E-2</v>
      </c>
      <c r="N107" s="227">
        <f>(SUM('1.  LRAMVA Summary'!I$55:I$72)+SUM('1.  LRAMVA Summary'!I$73:I$74)*(MONTH($E107)-1)/12)*$H107</f>
        <v>20.945846723999995</v>
      </c>
      <c r="O107" s="227">
        <f>(SUM('1.  LRAMVA Summary'!J$55:J$72)+SUM('1.  LRAMVA Summary'!J$73:J$74)*(MONTH($E107)-1)/12)*$H107</f>
        <v>-0.49581079166666664</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108.78022181476388</v>
      </c>
    </row>
    <row r="108" spans="2:23" s="8" customFormat="1">
      <c r="B108" s="66"/>
      <c r="C108" s="9"/>
      <c r="E108" s="211">
        <v>42826</v>
      </c>
      <c r="F108" s="211" t="s">
        <v>184</v>
      </c>
      <c r="G108" s="212" t="s">
        <v>66</v>
      </c>
      <c r="H108" s="235">
        <f>$C$40/12</f>
        <v>9.1666666666666665E-4</v>
      </c>
      <c r="I108" s="227">
        <f>(SUM('1.  LRAMVA Summary'!D$55:D$72)+SUM('1.  LRAMVA Summary'!D$73:D$74)*(MONTH($E108)-1)/12)*$H108</f>
        <v>73.853552391666668</v>
      </c>
      <c r="J108" s="227">
        <f>(SUM('1.  LRAMVA Summary'!E$55:E$72)+SUM('1.  LRAMVA Summary'!E$73:E$74)*(MONTH($E108)-1)/12)*$H108</f>
        <v>20.692380249062499</v>
      </c>
      <c r="K108" s="227">
        <f>(SUM('1.  LRAMVA Summary'!F$55:F$72)+SUM('1.  LRAMVA Summary'!F$73:F$74)*(MONTH($E108)-1)/12)*$H108</f>
        <v>-53.593650696666664</v>
      </c>
      <c r="L108" s="227">
        <f>(SUM('1.  LRAMVA Summary'!G$55:G$72)+SUM('1.  LRAMVA Summary'!G$73:G$74)*(MONTH($E108)-1)/12)*$H108</f>
        <v>53.44151062433334</v>
      </c>
      <c r="M108" s="227">
        <f>(SUM('1.  LRAMVA Summary'!H$55:H$72)+SUM('1.  LRAMVA Summary'!H$73:H$74)*(MONTH($E108)-1)/12)*$H108</f>
        <v>-4.2201499999999996E-2</v>
      </c>
      <c r="N108" s="227">
        <f>(SUM('1.  LRAMVA Summary'!I$55:I$72)+SUM('1.  LRAMVA Summary'!I$73:I$74)*(MONTH($E108)-1)/12)*$H108</f>
        <v>20.269430978499994</v>
      </c>
      <c r="O108" s="227">
        <f>(SUM('1.  LRAMVA Summary'!J$55:J$72)+SUM('1.  LRAMVA Summary'!J$73:J$74)*(MONTH($E108)-1)/12)*$H108</f>
        <v>-0.49581079166666664</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114.12521125522916</v>
      </c>
    </row>
    <row r="109" spans="2:23" s="9" customFormat="1">
      <c r="B109" s="66"/>
      <c r="E109" s="211">
        <v>42856</v>
      </c>
      <c r="F109" s="211" t="s">
        <v>184</v>
      </c>
      <c r="G109" s="212" t="s">
        <v>66</v>
      </c>
      <c r="H109" s="235">
        <f t="shared" ref="H109:H110" si="50">$C$40/12</f>
        <v>9.1666666666666665E-4</v>
      </c>
      <c r="I109" s="227">
        <f>(SUM('1.  LRAMVA Summary'!D$55:D$72)+SUM('1.  LRAMVA Summary'!D$73:D$74)*(MONTH($E109)-1)/12)*$H109</f>
        <v>79.980355613888889</v>
      </c>
      <c r="J109" s="227">
        <f>(SUM('1.  LRAMVA Summary'!E$55:E$72)+SUM('1.  LRAMVA Summary'!E$73:E$74)*(MONTH($E109)-1)/12)*$H109</f>
        <v>30.329830989027776</v>
      </c>
      <c r="K109" s="227">
        <f>(SUM('1.  LRAMVA Summary'!F$55:F$72)+SUM('1.  LRAMVA Summary'!F$73:F$74)*(MONTH($E109)-1)/12)*$H109</f>
        <v>-56.171638856666668</v>
      </c>
      <c r="L109" s="227">
        <f>(SUM('1.  LRAMVA Summary'!G$55:G$72)+SUM('1.  LRAMVA Summary'!G$73:G$74)*(MONTH($E109)-1)/12)*$H109</f>
        <v>46.276650008111119</v>
      </c>
      <c r="M109" s="227">
        <f>(SUM('1.  LRAMVA Summary'!H$55:H$72)+SUM('1.  LRAMVA Summary'!H$73:H$74)*(MONTH($E109)-1)/12)*$H109</f>
        <v>-4.2201499999999996E-2</v>
      </c>
      <c r="N109" s="227">
        <f>(SUM('1.  LRAMVA Summary'!I$55:I$72)+SUM('1.  LRAMVA Summary'!I$73:I$74)*(MONTH($E109)-1)/12)*$H109</f>
        <v>19.593015232999996</v>
      </c>
      <c r="O109" s="227">
        <f>(SUM('1.  LRAMVA Summary'!J$55:J$72)+SUM('1.  LRAMVA Summary'!J$73:J$74)*(MONTH($E109)-1)/12)*$H109</f>
        <v>-0.49581079166666664</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119.47020069569443</v>
      </c>
    </row>
    <row r="110" spans="2:23" s="233" customFormat="1">
      <c r="B110" s="66"/>
      <c r="C110" s="9"/>
      <c r="E110" s="211">
        <v>42887</v>
      </c>
      <c r="F110" s="211" t="s">
        <v>184</v>
      </c>
      <c r="G110" s="212" t="s">
        <v>66</v>
      </c>
      <c r="H110" s="235">
        <f t="shared" si="50"/>
        <v>9.1666666666666665E-4</v>
      </c>
      <c r="I110" s="227">
        <f>(SUM('1.  LRAMVA Summary'!D$55:D$72)+SUM('1.  LRAMVA Summary'!D$73:D$74)*(MONTH($E110)-1)/12)*$H110</f>
        <v>86.107158836111111</v>
      </c>
      <c r="J110" s="227">
        <f>(SUM('1.  LRAMVA Summary'!E$55:E$72)+SUM('1.  LRAMVA Summary'!E$73:E$74)*(MONTH($E110)-1)/12)*$H110</f>
        <v>39.967281728993051</v>
      </c>
      <c r="K110" s="227">
        <f>(SUM('1.  LRAMVA Summary'!F$55:F$72)+SUM('1.  LRAMVA Summary'!F$73:F$74)*(MONTH($E110)-1)/12)*$H110</f>
        <v>-58.749627016666665</v>
      </c>
      <c r="L110" s="227">
        <f>(SUM('1.  LRAMVA Summary'!G$55:G$72)+SUM('1.  LRAMVA Summary'!G$73:G$74)*(MONTH($E110)-1)/12)*$H110</f>
        <v>39.111789391888884</v>
      </c>
      <c r="M110" s="227">
        <f>(SUM('1.  LRAMVA Summary'!H$55:H$72)+SUM('1.  LRAMVA Summary'!H$73:H$74)*(MONTH($E110)-1)/12)*$H110</f>
        <v>-4.2201499999999996E-2</v>
      </c>
      <c r="N110" s="227">
        <f>(SUM('1.  LRAMVA Summary'!I$55:I$72)+SUM('1.  LRAMVA Summary'!I$73:I$74)*(MONTH($E110)-1)/12)*$H110</f>
        <v>18.916599487499994</v>
      </c>
      <c r="O110" s="227">
        <f>(SUM('1.  LRAMVA Summary'!J$55:J$72)+SUM('1.  LRAMVA Summary'!J$73:J$74)*(MONTH($E110)-1)/12)*$H110</f>
        <v>-0.49581079166666664</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124.81519013615971</v>
      </c>
    </row>
    <row r="111" spans="2:23" s="9" customFormat="1">
      <c r="B111" s="66"/>
      <c r="E111" s="211">
        <v>42917</v>
      </c>
      <c r="F111" s="211" t="s">
        <v>184</v>
      </c>
      <c r="G111" s="212" t="s">
        <v>68</v>
      </c>
      <c r="H111" s="235">
        <f>$C$41/12</f>
        <v>9.1666666666666665E-4</v>
      </c>
      <c r="I111" s="227">
        <f>(SUM('1.  LRAMVA Summary'!D$55:D$72)+SUM('1.  LRAMVA Summary'!D$73:D$74)*(MONTH($E111)-1)/12)*$H111</f>
        <v>92.233962058333333</v>
      </c>
      <c r="J111" s="227">
        <f>(SUM('1.  LRAMVA Summary'!E$55:E$72)+SUM('1.  LRAMVA Summary'!E$73:E$74)*(MONTH($E111)-1)/12)*$H111</f>
        <v>49.604732468958332</v>
      </c>
      <c r="K111" s="227">
        <f>(SUM('1.  LRAMVA Summary'!F$55:F$72)+SUM('1.  LRAMVA Summary'!F$73:F$74)*(MONTH($E111)-1)/12)*$H111</f>
        <v>-61.327615176666669</v>
      </c>
      <c r="L111" s="227">
        <f>(SUM('1.  LRAMVA Summary'!G$55:G$72)+SUM('1.  LRAMVA Summary'!G$73:G$74)*(MONTH($E111)-1)/12)*$H111</f>
        <v>31.946928775666674</v>
      </c>
      <c r="M111" s="227">
        <f>(SUM('1.  LRAMVA Summary'!H$55:H$72)+SUM('1.  LRAMVA Summary'!H$73:H$74)*(MONTH($E111)-1)/12)*$H111</f>
        <v>-4.2201499999999996E-2</v>
      </c>
      <c r="N111" s="227">
        <f>(SUM('1.  LRAMVA Summary'!I$55:I$72)+SUM('1.  LRAMVA Summary'!I$73:I$74)*(MONTH($E111)-1)/12)*$H111</f>
        <v>18.240183741999992</v>
      </c>
      <c r="O111" s="227">
        <f>(SUM('1.  LRAMVA Summary'!J$55:J$72)+SUM('1.  LRAMVA Summary'!J$73:J$74)*(MONTH($E111)-1)/12)*$H111</f>
        <v>-0.49581079166666664</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130.16017957662501</v>
      </c>
    </row>
    <row r="112" spans="2:23" s="9" customFormat="1">
      <c r="B112" s="66"/>
      <c r="E112" s="211">
        <v>42948</v>
      </c>
      <c r="F112" s="211" t="s">
        <v>184</v>
      </c>
      <c r="G112" s="212" t="s">
        <v>68</v>
      </c>
      <c r="H112" s="235">
        <f t="shared" ref="H112:H113" si="51">$C$41/12</f>
        <v>9.1666666666666665E-4</v>
      </c>
      <c r="I112" s="227">
        <f>(SUM('1.  LRAMVA Summary'!D$55:D$72)+SUM('1.  LRAMVA Summary'!D$73:D$74)*(MONTH($E112)-1)/12)*$H112</f>
        <v>98.360765280555555</v>
      </c>
      <c r="J112" s="227">
        <f>(SUM('1.  LRAMVA Summary'!E$55:E$72)+SUM('1.  LRAMVA Summary'!E$73:E$74)*(MONTH($E112)-1)/12)*$H112</f>
        <v>59.242183208923606</v>
      </c>
      <c r="K112" s="227">
        <f>(SUM('1.  LRAMVA Summary'!F$55:F$72)+SUM('1.  LRAMVA Summary'!F$73:F$74)*(MONTH($E112)-1)/12)*$H112</f>
        <v>-63.905603336666658</v>
      </c>
      <c r="L112" s="227">
        <f>(SUM('1.  LRAMVA Summary'!G$55:G$72)+SUM('1.  LRAMVA Summary'!G$73:G$74)*(MONTH($E112)-1)/12)*$H112</f>
        <v>24.782068159444449</v>
      </c>
      <c r="M112" s="227">
        <f>(SUM('1.  LRAMVA Summary'!H$55:H$72)+SUM('1.  LRAMVA Summary'!H$73:H$74)*(MONTH($E112)-1)/12)*$H112</f>
        <v>-4.2201499999999996E-2</v>
      </c>
      <c r="N112" s="227">
        <f>(SUM('1.  LRAMVA Summary'!I$55:I$72)+SUM('1.  LRAMVA Summary'!I$73:I$74)*(MONTH($E112)-1)/12)*$H112</f>
        <v>17.563767996499994</v>
      </c>
      <c r="O112" s="227">
        <f>(SUM('1.  LRAMVA Summary'!J$55:J$72)+SUM('1.  LRAMVA Summary'!J$73:J$74)*(MONTH($E112)-1)/12)*$H112</f>
        <v>-0.49581079166666664</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135.50516901709028</v>
      </c>
    </row>
    <row r="113" spans="2:23" s="9" customFormat="1">
      <c r="B113" s="66"/>
      <c r="E113" s="211">
        <v>42979</v>
      </c>
      <c r="F113" s="211" t="s">
        <v>184</v>
      </c>
      <c r="G113" s="212" t="s">
        <v>68</v>
      </c>
      <c r="H113" s="235">
        <f t="shared" si="51"/>
        <v>9.1666666666666665E-4</v>
      </c>
      <c r="I113" s="227">
        <f>(SUM('1.  LRAMVA Summary'!D$55:D$72)+SUM('1.  LRAMVA Summary'!D$73:D$74)*(MONTH($E113)-1)/12)*$H113</f>
        <v>104.48756850277778</v>
      </c>
      <c r="J113" s="227">
        <f>(SUM('1.  LRAMVA Summary'!E$55:E$72)+SUM('1.  LRAMVA Summary'!E$73:E$74)*(MONTH($E113)-1)/12)*$H113</f>
        <v>68.87963394888888</v>
      </c>
      <c r="K113" s="227">
        <f>(SUM('1.  LRAMVA Summary'!F$55:F$72)+SUM('1.  LRAMVA Summary'!F$73:F$74)*(MONTH($E113)-1)/12)*$H113</f>
        <v>-66.483591496666662</v>
      </c>
      <c r="L113" s="227">
        <f>(SUM('1.  LRAMVA Summary'!G$55:G$72)+SUM('1.  LRAMVA Summary'!G$73:G$74)*(MONTH($E113)-1)/12)*$H113</f>
        <v>17.617207543222225</v>
      </c>
      <c r="M113" s="227">
        <f>(SUM('1.  LRAMVA Summary'!H$55:H$72)+SUM('1.  LRAMVA Summary'!H$73:H$74)*(MONTH($E113)-1)/12)*$H113</f>
        <v>-4.2201499999999996E-2</v>
      </c>
      <c r="N113" s="227">
        <f>(SUM('1.  LRAMVA Summary'!I$55:I$72)+SUM('1.  LRAMVA Summary'!I$73:I$74)*(MONTH($E113)-1)/12)*$H113</f>
        <v>16.887352250999992</v>
      </c>
      <c r="O113" s="227">
        <f>(SUM('1.  LRAMVA Summary'!J$55:J$72)+SUM('1.  LRAMVA Summary'!J$73:J$74)*(MONTH($E113)-1)/12)*$H113</f>
        <v>-0.49581079166666664</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140.85015845755555</v>
      </c>
    </row>
    <row r="114" spans="2:23" s="9" customFormat="1">
      <c r="B114" s="66"/>
      <c r="E114" s="211">
        <v>43009</v>
      </c>
      <c r="F114" s="211" t="s">
        <v>184</v>
      </c>
      <c r="G114" s="212" t="s">
        <v>69</v>
      </c>
      <c r="H114" s="235">
        <f>$C$42/12</f>
        <v>1.25E-3</v>
      </c>
      <c r="I114" s="227">
        <f>(SUM('1.  LRAMVA Summary'!D$55:D$72)+SUM('1.  LRAMVA Summary'!D$73:D$74)*(MONTH($E114)-1)/12)*$H114</f>
        <v>150.837779625</v>
      </c>
      <c r="J114" s="227">
        <f>(SUM('1.  LRAMVA Summary'!E$55:E$72)+SUM('1.  LRAMVA Summary'!E$73:E$74)*(MONTH($E114)-1)/12)*$H114</f>
        <v>107.06875184843749</v>
      </c>
      <c r="K114" s="227">
        <f>(SUM('1.  LRAMVA Summary'!F$55:F$72)+SUM('1.  LRAMVA Summary'!F$73:F$74)*(MONTH($E114)-1)/12)*$H114</f>
        <v>-94.174881349999993</v>
      </c>
      <c r="L114" s="227">
        <f>(SUM('1.  LRAMVA Summary'!G$55:G$72)+SUM('1.  LRAMVA Summary'!G$73:G$74)*(MONTH($E114)-1)/12)*$H114</f>
        <v>14.25320035499999</v>
      </c>
      <c r="M114" s="227">
        <f>(SUM('1.  LRAMVA Summary'!H$55:H$72)+SUM('1.  LRAMVA Summary'!H$73:H$74)*(MONTH($E114)-1)/12)*$H114</f>
        <v>-5.7547499999999994E-2</v>
      </c>
      <c r="N114" s="227">
        <f>(SUM('1.  LRAMVA Summary'!I$55:I$72)+SUM('1.  LRAMVA Summary'!I$73:I$74)*(MONTH($E114)-1)/12)*$H114</f>
        <v>22.10582250749999</v>
      </c>
      <c r="O114" s="227">
        <f>(SUM('1.  LRAMVA Summary'!J$55:J$72)+SUM('1.  LRAMVA Summary'!J$73:J$74)*(MONTH($E114)-1)/12)*$H114</f>
        <v>-0.67610562500000004</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199.3570198609375</v>
      </c>
    </row>
    <row r="115" spans="2:23" s="9" customFormat="1">
      <c r="B115" s="234"/>
      <c r="C115" s="8"/>
      <c r="E115" s="211">
        <v>43040</v>
      </c>
      <c r="F115" s="211" t="s">
        <v>184</v>
      </c>
      <c r="G115" s="212" t="s">
        <v>69</v>
      </c>
      <c r="H115" s="235">
        <f t="shared" ref="H115:H116" si="52">$C$42/12</f>
        <v>1.25E-3</v>
      </c>
      <c r="I115" s="227">
        <f>(SUM('1.  LRAMVA Summary'!D$55:D$72)+SUM('1.  LRAMVA Summary'!D$73:D$74)*(MONTH($E115)-1)/12)*$H115</f>
        <v>159.19251129166668</v>
      </c>
      <c r="J115" s="227">
        <f>(SUM('1.  LRAMVA Summary'!E$55:E$72)+SUM('1.  LRAMVA Summary'!E$73:E$74)*(MONTH($E115)-1)/12)*$H115</f>
        <v>120.21073013020832</v>
      </c>
      <c r="K115" s="227">
        <f>(SUM('1.  LRAMVA Summary'!F$55:F$72)+SUM('1.  LRAMVA Summary'!F$73:F$74)*(MONTH($E115)-1)/12)*$H115</f>
        <v>-97.69031975</v>
      </c>
      <c r="L115" s="227">
        <f>(SUM('1.  LRAMVA Summary'!G$55:G$72)+SUM('1.  LRAMVA Summary'!G$73:G$74)*(MONTH($E115)-1)/12)*$H115</f>
        <v>4.4829358783333193</v>
      </c>
      <c r="M115" s="227">
        <f>(SUM('1.  LRAMVA Summary'!H$55:H$72)+SUM('1.  LRAMVA Summary'!H$73:H$74)*(MONTH($E115)-1)/12)*$H115</f>
        <v>-5.7547499999999994E-2</v>
      </c>
      <c r="N115" s="227">
        <f>(SUM('1.  LRAMVA Summary'!I$55:I$72)+SUM('1.  LRAMVA Summary'!I$73:I$74)*(MONTH($E115)-1)/12)*$H115</f>
        <v>21.183437399999988</v>
      </c>
      <c r="O115" s="227">
        <f>(SUM('1.  LRAMVA Summary'!J$55:J$72)+SUM('1.  LRAMVA Summary'!J$73:J$74)*(MONTH($E115)-1)/12)*$H115</f>
        <v>-0.67610562500000004</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206.64564182520832</v>
      </c>
    </row>
    <row r="116" spans="2:23" s="9" customFormat="1">
      <c r="B116" s="66"/>
      <c r="E116" s="211">
        <v>43070</v>
      </c>
      <c r="F116" s="211" t="s">
        <v>184</v>
      </c>
      <c r="G116" s="212" t="s">
        <v>69</v>
      </c>
      <c r="H116" s="235">
        <f t="shared" si="52"/>
        <v>1.25E-3</v>
      </c>
      <c r="I116" s="227">
        <f>(SUM('1.  LRAMVA Summary'!D$55:D$72)+SUM('1.  LRAMVA Summary'!D$73:D$74)*(MONTH($E116)-1)/12)*$H116</f>
        <v>167.54724295833333</v>
      </c>
      <c r="J116" s="227">
        <f>(SUM('1.  LRAMVA Summary'!E$55:E$72)+SUM('1.  LRAMVA Summary'!E$73:E$74)*(MONTH($E116)-1)/12)*$H116</f>
        <v>133.35270841197917</v>
      </c>
      <c r="K116" s="227">
        <f>(SUM('1.  LRAMVA Summary'!F$55:F$72)+SUM('1.  LRAMVA Summary'!F$73:F$74)*(MONTH($E116)-1)/12)*$H116</f>
        <v>-101.20575815000001</v>
      </c>
      <c r="L116" s="227">
        <f>(SUM('1.  LRAMVA Summary'!G$55:G$72)+SUM('1.  LRAMVA Summary'!G$73:G$74)*(MONTH($E116)-1)/12)*$H116</f>
        <v>-5.2873285983333336</v>
      </c>
      <c r="M116" s="227">
        <f>(SUM('1.  LRAMVA Summary'!H$55:H$72)+SUM('1.  LRAMVA Summary'!H$73:H$74)*(MONTH($E116)-1)/12)*$H116</f>
        <v>-5.7547499999999994E-2</v>
      </c>
      <c r="N116" s="227">
        <f>(SUM('1.  LRAMVA Summary'!I$55:I$72)+SUM('1.  LRAMVA Summary'!I$73:I$74)*(MONTH($E116)-1)/12)*$H116</f>
        <v>20.261052292499986</v>
      </c>
      <c r="O116" s="227">
        <f>(SUM('1.  LRAMVA Summary'!J$55:J$72)+SUM('1.  LRAMVA Summary'!J$73:J$74)*(MONTH($E116)-1)/12)*$H116</f>
        <v>-0.67610562500000004</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213.9342637894791</v>
      </c>
    </row>
    <row r="117" spans="2:23" s="9" customFormat="1" ht="15" thickBot="1">
      <c r="B117" s="232"/>
      <c r="C117" s="233"/>
      <c r="E117" s="213" t="s">
        <v>463</v>
      </c>
      <c r="F117" s="213"/>
      <c r="G117" s="214"/>
      <c r="H117" s="215"/>
      <c r="I117" s="216">
        <f>SUM(I104:I116)</f>
        <v>1529.0180210825001</v>
      </c>
      <c r="J117" s="216">
        <f>SUM(J104:J116)</f>
        <v>452.88402972879993</v>
      </c>
      <c r="K117" s="216">
        <f t="shared" ref="K117:O117" si="53">SUM(K104:K116)</f>
        <v>-1284.3682514829168</v>
      </c>
      <c r="L117" s="216">
        <f t="shared" si="53"/>
        <v>1014.7352090989084</v>
      </c>
      <c r="M117" s="216">
        <f t="shared" si="53"/>
        <v>-0.98709210312499984</v>
      </c>
      <c r="N117" s="216">
        <f t="shared" si="53"/>
        <v>459.71511432812491</v>
      </c>
      <c r="O117" s="216">
        <f t="shared" si="53"/>
        <v>-11.592871103125002</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2159.4041595491667</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1529.0180210825001</v>
      </c>
      <c r="J119" s="225">
        <f t="shared" ref="J119" si="55">J117+J118</f>
        <v>452.88402972879993</v>
      </c>
      <c r="K119" s="225">
        <f t="shared" ref="K119" si="56">K117+K118</f>
        <v>-1284.3682514829168</v>
      </c>
      <c r="L119" s="225">
        <f t="shared" ref="L119" si="57">L117+L118</f>
        <v>1014.7352090989084</v>
      </c>
      <c r="M119" s="225">
        <f t="shared" ref="M119" si="58">M117+M118</f>
        <v>-0.98709210312499984</v>
      </c>
      <c r="N119" s="225">
        <f t="shared" ref="N119" si="59">N117+N118</f>
        <v>459.71511432812491</v>
      </c>
      <c r="O119" s="225">
        <f t="shared" ref="O119:V119" si="60">O117+O118</f>
        <v>-11.592871103125002</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2159.4041595491667</v>
      </c>
    </row>
    <row r="120" spans="2:23" s="9" customFormat="1">
      <c r="B120" s="66"/>
      <c r="E120" s="211">
        <v>43101</v>
      </c>
      <c r="F120" s="211" t="s">
        <v>185</v>
      </c>
      <c r="G120" s="212" t="s">
        <v>65</v>
      </c>
      <c r="H120" s="235">
        <f>$C$43/12</f>
        <v>1.25E-3</v>
      </c>
      <c r="I120" s="227">
        <f>(SUM('1.  LRAMVA Summary'!D$55:D$75)+SUM('1.  LRAMVA Summary'!D$76:D$77)*(MONTH($E120)-1)/12)*$H120</f>
        <v>175.90197462500001</v>
      </c>
      <c r="J120" s="227">
        <f>(SUM('1.  LRAMVA Summary'!E$55:E$75)+SUM('1.  LRAMVA Summary'!E$76:E$77)*(MONTH($E120)-1)/12)*$H120</f>
        <v>146.49468669375</v>
      </c>
      <c r="K120" s="227">
        <f>(SUM('1.  LRAMVA Summary'!F$55:F$75)+SUM('1.  LRAMVA Summary'!F$76:F$77)*(MONTH($E120)-1)/12)*$H120</f>
        <v>-104.72119654999999</v>
      </c>
      <c r="L120" s="227">
        <f>(SUM('1.  LRAMVA Summary'!G$55:G$75)+SUM('1.  LRAMVA Summary'!G$76:G$77)*(MONTH($E120)-1)/12)*$H120</f>
        <v>-15.057593075000005</v>
      </c>
      <c r="M120" s="227">
        <f>(SUM('1.  LRAMVA Summary'!H$55:H$75)+SUM('1.  LRAMVA Summary'!H$76:H$77)*(MONTH($E120)-1)/12)*$H120</f>
        <v>-5.7547499999999994E-2</v>
      </c>
      <c r="N120" s="227">
        <f>(SUM('1.  LRAMVA Summary'!I$55:I$75)+SUM('1.  LRAMVA Summary'!I$76:I$77)*(MONTH($E120)-1)/12)*$H120</f>
        <v>19.338667184999988</v>
      </c>
      <c r="O120" s="227">
        <f>(SUM('1.  LRAMVA Summary'!J$55:J$75)+SUM('1.  LRAMVA Summary'!J$76:J$77)*(MONTH($E120)-1)/12)*$H120</f>
        <v>-0.67610562500000004</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221.22288575375003</v>
      </c>
    </row>
    <row r="121" spans="2:23" s="9" customFormat="1">
      <c r="B121" s="66"/>
      <c r="E121" s="211">
        <v>43132</v>
      </c>
      <c r="F121" s="211" t="s">
        <v>185</v>
      </c>
      <c r="G121" s="212" t="s">
        <v>65</v>
      </c>
      <c r="H121" s="235">
        <f t="shared" ref="H121:H122" si="62">$C$43/12</f>
        <v>1.25E-3</v>
      </c>
      <c r="I121" s="227">
        <f>(SUM('1.  LRAMVA Summary'!D$55:D$75)+SUM('1.  LRAMVA Summary'!D$76:D$77)*(MONTH($E121)-1)/12)*$H121</f>
        <v>181.55015312500001</v>
      </c>
      <c r="J121" s="227">
        <f>(SUM('1.  LRAMVA Summary'!E$55:E$75)+SUM('1.  LRAMVA Summary'!E$76:E$77)*(MONTH($E121)-1)/12)*$H121</f>
        <v>163.49362127875</v>
      </c>
      <c r="K121" s="227">
        <f>(SUM('1.  LRAMVA Summary'!F$55:F$75)+SUM('1.  LRAMVA Summary'!F$76:F$77)*(MONTH($E121)-1)/12)*$H121</f>
        <v>-106.71927879516338</v>
      </c>
      <c r="L121" s="227">
        <f>(SUM('1.  LRAMVA Summary'!G$55:G$75)+SUM('1.  LRAMVA Summary'!G$76:G$77)*(MONTH($E121)-1)/12)*$H121</f>
        <v>-24.802105773614144</v>
      </c>
      <c r="M121" s="227">
        <f>(SUM('1.  LRAMVA Summary'!H$55:H$75)+SUM('1.  LRAMVA Summary'!H$76:H$77)*(MONTH($E121)-1)/12)*$H121</f>
        <v>-5.7547499999999994E-2</v>
      </c>
      <c r="N121" s="227">
        <f>(SUM('1.  LRAMVA Summary'!I$55:I$75)+SUM('1.  LRAMVA Summary'!I$76:I$77)*(MONTH($E121)-1)/12)*$H121</f>
        <v>18.867986941249985</v>
      </c>
      <c r="O121" s="227">
        <f>(SUM('1.  LRAMVA Summary'!J$55:J$75)+SUM('1.  LRAMVA Summary'!J$76:J$77)*(MONTH($E121)-1)/12)*$H121</f>
        <v>-0.67610562500000004</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231.65672365122251</v>
      </c>
    </row>
    <row r="122" spans="2:23" s="9" customFormat="1">
      <c r="B122" s="66"/>
      <c r="E122" s="211">
        <v>43160</v>
      </c>
      <c r="F122" s="211" t="s">
        <v>185</v>
      </c>
      <c r="G122" s="212" t="s">
        <v>65</v>
      </c>
      <c r="H122" s="235">
        <f t="shared" si="62"/>
        <v>1.25E-3</v>
      </c>
      <c r="I122" s="227">
        <f>(SUM('1.  LRAMVA Summary'!D$55:D$75)+SUM('1.  LRAMVA Summary'!D$76:D$77)*(MONTH($E122)-1)/12)*$H122</f>
        <v>187.19833162500001</v>
      </c>
      <c r="J122" s="227">
        <f>(SUM('1.  LRAMVA Summary'!E$55:E$75)+SUM('1.  LRAMVA Summary'!E$76:E$77)*(MONTH($E122)-1)/12)*$H122</f>
        <v>180.49255586375</v>
      </c>
      <c r="K122" s="227">
        <f>(SUM('1.  LRAMVA Summary'!F$55:F$75)+SUM('1.  LRAMVA Summary'!F$76:F$77)*(MONTH($E122)-1)/12)*$H122</f>
        <v>-108.71736104032676</v>
      </c>
      <c r="L122" s="227">
        <f>(SUM('1.  LRAMVA Summary'!G$55:G$75)+SUM('1.  LRAMVA Summary'!G$76:G$77)*(MONTH($E122)-1)/12)*$H122</f>
        <v>-34.546618472228282</v>
      </c>
      <c r="M122" s="227">
        <f>(SUM('1.  LRAMVA Summary'!H$55:H$75)+SUM('1.  LRAMVA Summary'!H$76:H$77)*(MONTH($E122)-1)/12)*$H122</f>
        <v>-5.7547499999999994E-2</v>
      </c>
      <c r="N122" s="227">
        <f>(SUM('1.  LRAMVA Summary'!I$55:I$75)+SUM('1.  LRAMVA Summary'!I$76:I$77)*(MONTH($E122)-1)/12)*$H122</f>
        <v>18.397306697499985</v>
      </c>
      <c r="O122" s="227">
        <f>(SUM('1.  LRAMVA Summary'!J$55:J$75)+SUM('1.  LRAMVA Summary'!J$76:J$77)*(MONTH($E122)-1)/12)*$H122</f>
        <v>-0.67610562500000004</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242.09056154869501</v>
      </c>
    </row>
    <row r="123" spans="2:23" s="8" customFormat="1">
      <c r="B123" s="66"/>
      <c r="C123" s="9"/>
      <c r="E123" s="211">
        <v>43191</v>
      </c>
      <c r="F123" s="211" t="s">
        <v>185</v>
      </c>
      <c r="G123" s="212" t="s">
        <v>66</v>
      </c>
      <c r="H123" s="235">
        <f>$C$44/12</f>
        <v>1.575E-3</v>
      </c>
      <c r="I123" s="227">
        <f>(SUM('1.  LRAMVA Summary'!D$55:D$75)+SUM('1.  LRAMVA Summary'!D$76:D$77)*(MONTH($E123)-1)/12)*$H123</f>
        <v>242.98660275749998</v>
      </c>
      <c r="J123" s="227">
        <f>(SUM('1.  LRAMVA Summary'!E$55:E$75)+SUM('1.  LRAMVA Summary'!E$76:E$77)*(MONTH($E123)-1)/12)*$H123</f>
        <v>248.83927796542497</v>
      </c>
      <c r="K123" s="227">
        <f>(SUM('1.  LRAMVA Summary'!F$55:F$75)+SUM('1.  LRAMVA Summary'!F$76:F$77)*(MONTH($E123)-1)/12)*$H123</f>
        <v>-139.50145853971759</v>
      </c>
      <c r="L123" s="227">
        <f>(SUM('1.  LRAMVA Summary'!G$55:G$75)+SUM('1.  LRAMVA Summary'!G$76:G$77)*(MONTH($E123)-1)/12)*$H123</f>
        <v>-55.806825275261467</v>
      </c>
      <c r="M123" s="227">
        <f>(SUM('1.  LRAMVA Summary'!H$55:H$75)+SUM('1.  LRAMVA Summary'!H$76:H$77)*(MONTH($E123)-1)/12)*$H123</f>
        <v>-7.2509850000000001E-2</v>
      </c>
      <c r="N123" s="227">
        <f>(SUM('1.  LRAMVA Summary'!I$55:I$75)+SUM('1.  LRAMVA Summary'!I$76:I$77)*(MONTH($E123)-1)/12)*$H123</f>
        <v>22.587549331724979</v>
      </c>
      <c r="O123" s="227">
        <f>(SUM('1.  LRAMVA Summary'!J$55:J$75)+SUM('1.  LRAMVA Summary'!J$76:J$77)*(MONTH($E123)-1)/12)*$H123</f>
        <v>-0.85189308750000003</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318.18074330217081</v>
      </c>
    </row>
    <row r="124" spans="2:23" s="9" customFormat="1">
      <c r="B124" s="66"/>
      <c r="E124" s="211">
        <v>43221</v>
      </c>
      <c r="F124" s="211" t="s">
        <v>185</v>
      </c>
      <c r="G124" s="212" t="s">
        <v>66</v>
      </c>
      <c r="H124" s="235">
        <f t="shared" ref="H124:H125" si="64">$C$44/12</f>
        <v>1.575E-3</v>
      </c>
      <c r="I124" s="227">
        <f>(SUM('1.  LRAMVA Summary'!D$55:D$75)+SUM('1.  LRAMVA Summary'!D$76:D$77)*(MONTH($E124)-1)/12)*$H124</f>
        <v>250.10330766749999</v>
      </c>
      <c r="J124" s="227">
        <f>(SUM('1.  LRAMVA Summary'!E$55:E$75)+SUM('1.  LRAMVA Summary'!E$76:E$77)*(MONTH($E124)-1)/12)*$H124</f>
        <v>270.25793554252499</v>
      </c>
      <c r="K124" s="227">
        <f>(SUM('1.  LRAMVA Summary'!F$55:F$75)+SUM('1.  LRAMVA Summary'!F$76:F$77)*(MONTH($E124)-1)/12)*$H124</f>
        <v>-142.01904216862346</v>
      </c>
      <c r="L124" s="227">
        <f>(SUM('1.  LRAMVA Summary'!G$55:G$75)+SUM('1.  LRAMVA Summary'!G$76:G$77)*(MONTH($E124)-1)/12)*$H124</f>
        <v>-68.084911275515267</v>
      </c>
      <c r="M124" s="227">
        <f>(SUM('1.  LRAMVA Summary'!H$55:H$75)+SUM('1.  LRAMVA Summary'!H$76:H$77)*(MONTH($E124)-1)/12)*$H124</f>
        <v>-7.2509850000000001E-2</v>
      </c>
      <c r="N124" s="227">
        <f>(SUM('1.  LRAMVA Summary'!I$55:I$75)+SUM('1.  LRAMVA Summary'!I$76:I$77)*(MONTH($E124)-1)/12)*$H124</f>
        <v>21.994492224599981</v>
      </c>
      <c r="O124" s="227">
        <f>(SUM('1.  LRAMVA Summary'!J$55:J$75)+SUM('1.  LRAMVA Summary'!J$76:J$77)*(MONTH($E124)-1)/12)*$H124</f>
        <v>-0.85189308750000003</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331.32737905298626</v>
      </c>
    </row>
    <row r="125" spans="2:23" s="233" customFormat="1">
      <c r="B125" s="66"/>
      <c r="C125" s="9"/>
      <c r="E125" s="211">
        <v>43252</v>
      </c>
      <c r="F125" s="211" t="s">
        <v>185</v>
      </c>
      <c r="G125" s="212" t="s">
        <v>66</v>
      </c>
      <c r="H125" s="235">
        <f t="shared" si="64"/>
        <v>1.575E-3</v>
      </c>
      <c r="I125" s="227">
        <f>(SUM('1.  LRAMVA Summary'!D$55:D$75)+SUM('1.  LRAMVA Summary'!D$76:D$77)*(MONTH($E125)-1)/12)*$H125</f>
        <v>257.22001257749997</v>
      </c>
      <c r="J125" s="227">
        <f>(SUM('1.  LRAMVA Summary'!E$55:E$75)+SUM('1.  LRAMVA Summary'!E$76:E$77)*(MONTH($E125)-1)/12)*$H125</f>
        <v>291.67659311962501</v>
      </c>
      <c r="K125" s="227">
        <f>(SUM('1.  LRAMVA Summary'!F$55:F$75)+SUM('1.  LRAMVA Summary'!F$76:F$77)*(MONTH($E125)-1)/12)*$H125</f>
        <v>-144.53662579752933</v>
      </c>
      <c r="L125" s="227">
        <f>(SUM('1.  LRAMVA Summary'!G$55:G$75)+SUM('1.  LRAMVA Summary'!G$76:G$77)*(MONTH($E125)-1)/12)*$H125</f>
        <v>-80.362997275769089</v>
      </c>
      <c r="M125" s="227">
        <f>(SUM('1.  LRAMVA Summary'!H$55:H$75)+SUM('1.  LRAMVA Summary'!H$76:H$77)*(MONTH($E125)-1)/12)*$H125</f>
        <v>-7.2509850000000001E-2</v>
      </c>
      <c r="N125" s="227">
        <f>(SUM('1.  LRAMVA Summary'!I$55:I$75)+SUM('1.  LRAMVA Summary'!I$76:I$77)*(MONTH($E125)-1)/12)*$H125</f>
        <v>21.401435117474978</v>
      </c>
      <c r="O125" s="227">
        <f>(SUM('1.  LRAMVA Summary'!J$55:J$75)+SUM('1.  LRAMVA Summary'!J$76:J$77)*(MONTH($E125)-1)/12)*$H125</f>
        <v>-0.85189308750000003</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344.47401480380154</v>
      </c>
    </row>
    <row r="126" spans="2:23" s="9" customFormat="1">
      <c r="B126" s="66"/>
      <c r="E126" s="211">
        <v>43282</v>
      </c>
      <c r="F126" s="211" t="s">
        <v>185</v>
      </c>
      <c r="G126" s="212" t="s">
        <v>68</v>
      </c>
      <c r="H126" s="235">
        <f>$C$45/12</f>
        <v>1.575E-3</v>
      </c>
      <c r="I126" s="227">
        <f>(SUM('1.  LRAMVA Summary'!D$55:D$75)+SUM('1.  LRAMVA Summary'!D$76:D$77)*(MONTH($E126)-1)/12)*$H126</f>
        <v>264.33671748749998</v>
      </c>
      <c r="J126" s="227">
        <f>(SUM('1.  LRAMVA Summary'!E$55:E$75)+SUM('1.  LRAMVA Summary'!E$76:E$77)*(MONTH($E126)-1)/12)*$H126</f>
        <v>313.09525069672497</v>
      </c>
      <c r="K126" s="227">
        <f>(SUM('1.  LRAMVA Summary'!F$55:F$75)+SUM('1.  LRAMVA Summary'!F$76:F$77)*(MONTH($E126)-1)/12)*$H126</f>
        <v>-147.05420942643519</v>
      </c>
      <c r="L126" s="227">
        <f>(SUM('1.  LRAMVA Summary'!G$55:G$75)+SUM('1.  LRAMVA Summary'!G$76:G$77)*(MONTH($E126)-1)/12)*$H126</f>
        <v>-92.641083276022925</v>
      </c>
      <c r="M126" s="227">
        <f>(SUM('1.  LRAMVA Summary'!H$55:H$75)+SUM('1.  LRAMVA Summary'!H$76:H$77)*(MONTH($E126)-1)/12)*$H126</f>
        <v>-7.2509850000000001E-2</v>
      </c>
      <c r="N126" s="227">
        <f>(SUM('1.  LRAMVA Summary'!I$55:I$75)+SUM('1.  LRAMVA Summary'!I$76:I$77)*(MONTH($E126)-1)/12)*$H126</f>
        <v>20.80837801034998</v>
      </c>
      <c r="O126" s="227">
        <f>(SUM('1.  LRAMVA Summary'!J$55:J$75)+SUM('1.  LRAMVA Summary'!J$76:J$77)*(MONTH($E126)-1)/12)*$H126</f>
        <v>-0.85189308750000003</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357.62065055461682</v>
      </c>
    </row>
    <row r="127" spans="2:23" s="9" customFormat="1">
      <c r="B127" s="66"/>
      <c r="E127" s="211">
        <v>43313</v>
      </c>
      <c r="F127" s="211" t="s">
        <v>185</v>
      </c>
      <c r="G127" s="212" t="s">
        <v>68</v>
      </c>
      <c r="H127" s="235">
        <f t="shared" ref="H127:H128" si="65">$C$45/12</f>
        <v>1.575E-3</v>
      </c>
      <c r="I127" s="227">
        <f>(SUM('1.  LRAMVA Summary'!D$55:D$75)+SUM('1.  LRAMVA Summary'!D$76:D$77)*(MONTH($E127)-1)/12)*$H127</f>
        <v>271.45342239749999</v>
      </c>
      <c r="J127" s="227">
        <f>(SUM('1.  LRAMVA Summary'!E$55:E$75)+SUM('1.  LRAMVA Summary'!E$76:E$77)*(MONTH($E127)-1)/12)*$H127</f>
        <v>334.51390827382494</v>
      </c>
      <c r="K127" s="227">
        <f>(SUM('1.  LRAMVA Summary'!F$55:F$75)+SUM('1.  LRAMVA Summary'!F$76:F$77)*(MONTH($E127)-1)/12)*$H127</f>
        <v>-149.57179305534106</v>
      </c>
      <c r="L127" s="227">
        <f>(SUM('1.  LRAMVA Summary'!G$55:G$75)+SUM('1.  LRAMVA Summary'!G$76:G$77)*(MONTH($E127)-1)/12)*$H127</f>
        <v>-104.91916927627673</v>
      </c>
      <c r="M127" s="227">
        <f>(SUM('1.  LRAMVA Summary'!H$55:H$75)+SUM('1.  LRAMVA Summary'!H$76:H$77)*(MONTH($E127)-1)/12)*$H127</f>
        <v>-7.2509850000000001E-2</v>
      </c>
      <c r="N127" s="227">
        <f>(SUM('1.  LRAMVA Summary'!I$55:I$75)+SUM('1.  LRAMVA Summary'!I$76:I$77)*(MONTH($E127)-1)/12)*$H127</f>
        <v>20.215320903224978</v>
      </c>
      <c r="O127" s="227">
        <f>(SUM('1.  LRAMVA Summary'!J$55:J$75)+SUM('1.  LRAMVA Summary'!J$76:J$77)*(MONTH($E127)-1)/12)*$H127</f>
        <v>-0.85189308750000003</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370.76728630543209</v>
      </c>
    </row>
    <row r="128" spans="2:23" s="9" customFormat="1">
      <c r="B128" s="66"/>
      <c r="E128" s="211">
        <v>43344</v>
      </c>
      <c r="F128" s="211" t="s">
        <v>185</v>
      </c>
      <c r="G128" s="212" t="s">
        <v>68</v>
      </c>
      <c r="H128" s="235">
        <f t="shared" si="65"/>
        <v>1.575E-3</v>
      </c>
      <c r="I128" s="227">
        <f>(SUM('1.  LRAMVA Summary'!D$55:D$75)+SUM('1.  LRAMVA Summary'!D$76:D$77)*(MONTH($E128)-1)/12)*$H128</f>
        <v>278.5701273075</v>
      </c>
      <c r="J128" s="227">
        <f>(SUM('1.  LRAMVA Summary'!E$55:E$75)+SUM('1.  LRAMVA Summary'!E$76:E$77)*(MONTH($E128)-1)/12)*$H128</f>
        <v>355.93256585092496</v>
      </c>
      <c r="K128" s="227">
        <f>(SUM('1.  LRAMVA Summary'!F$55:F$75)+SUM('1.  LRAMVA Summary'!F$76:F$77)*(MONTH($E128)-1)/12)*$H128</f>
        <v>-152.08937668424693</v>
      </c>
      <c r="L128" s="227">
        <f>(SUM('1.  LRAMVA Summary'!G$55:G$75)+SUM('1.  LRAMVA Summary'!G$76:G$77)*(MONTH($E128)-1)/12)*$H128</f>
        <v>-117.19725527653053</v>
      </c>
      <c r="M128" s="227">
        <f>(SUM('1.  LRAMVA Summary'!H$55:H$75)+SUM('1.  LRAMVA Summary'!H$76:H$77)*(MONTH($E128)-1)/12)*$H128</f>
        <v>-7.2509850000000001E-2</v>
      </c>
      <c r="N128" s="227">
        <f>(SUM('1.  LRAMVA Summary'!I$55:I$75)+SUM('1.  LRAMVA Summary'!I$76:I$77)*(MONTH($E128)-1)/12)*$H128</f>
        <v>19.622263796099976</v>
      </c>
      <c r="O128" s="227">
        <f>(SUM('1.  LRAMVA Summary'!J$55:J$75)+SUM('1.  LRAMVA Summary'!J$76:J$77)*(MONTH($E128)-1)/12)*$H128</f>
        <v>-0.85189308750000003</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383.91392205624749</v>
      </c>
    </row>
    <row r="129" spans="2:23" s="9" customFormat="1">
      <c r="B129" s="66"/>
      <c r="E129" s="211">
        <v>43374</v>
      </c>
      <c r="F129" s="211" t="s">
        <v>185</v>
      </c>
      <c r="G129" s="212" t="s">
        <v>69</v>
      </c>
      <c r="H129" s="235">
        <f>$C$46/12</f>
        <v>1.8083333333333335E-3</v>
      </c>
      <c r="I129" s="227">
        <f>(SUM('1.  LRAMVA Summary'!D$55:D$75)+SUM('1.  LRAMVA Summary'!D$76:D$77)*(MONTH($E129)-1)/12)*$H129</f>
        <v>328.01080736083333</v>
      </c>
      <c r="J129" s="227">
        <f>(SUM('1.  LRAMVA Summary'!E$55:E$75)+SUM('1.  LRAMVA Summary'!E$76:E$77)*(MONTH($E129)-1)/12)*$H129</f>
        <v>433.255108380325</v>
      </c>
      <c r="K129" s="227">
        <f>(SUM('1.  LRAMVA Summary'!F$55:F$75)+SUM('1.  LRAMVA Summary'!F$76:F$77)*(MONTH($E129)-1)/12)*$H129</f>
        <v>-177.51169517436063</v>
      </c>
      <c r="L129" s="227">
        <f>(SUM('1.  LRAMVA Summary'!G$55:G$75)+SUM('1.  LRAMVA Summary'!G$76:G$77)*(MONTH($E129)-1)/12)*$H129</f>
        <v>-148.65687331778946</v>
      </c>
      <c r="M129" s="227">
        <f>(SUM('1.  LRAMVA Summary'!H$55:H$75)+SUM('1.  LRAMVA Summary'!H$76:H$77)*(MONTH($E129)-1)/12)*$H129</f>
        <v>-8.3252049999999994E-2</v>
      </c>
      <c r="N129" s="227">
        <f>(SUM('1.  LRAMVA Summary'!I$55:I$75)+SUM('1.  LRAMVA Summary'!I$76:I$77)*(MONTH($E129)-1)/12)*$H129</f>
        <v>21.848348420674974</v>
      </c>
      <c r="O129" s="227">
        <f>(SUM('1.  LRAMVA Summary'!J$55:J$75)+SUM('1.  LRAMVA Summary'!J$76:J$77)*(MONTH($E129)-1)/12)*$H129</f>
        <v>-0.97809947083333337</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455.88434414884989</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336.18183892416664</v>
      </c>
      <c r="J130" s="227">
        <f>(SUM('1.  LRAMVA Summary'!E$55:E$75)+SUM('1.  LRAMVA Summary'!E$76:E$77)*(MONTH($E130)-1)/12)*$H130</f>
        <v>457.84690041329168</v>
      </c>
      <c r="K130" s="227">
        <f>(SUM('1.  LRAMVA Summary'!F$55:F$75)+SUM('1.  LRAMVA Summary'!F$76:F$77)*(MONTH($E130)-1)/12)*$H130</f>
        <v>-180.40225415569699</v>
      </c>
      <c r="L130" s="227">
        <f>(SUM('1.  LRAMVA Summary'!G$55:G$75)+SUM('1.  LRAMVA Summary'!G$76:G$77)*(MONTH($E130)-1)/12)*$H130</f>
        <v>-162.75393502178457</v>
      </c>
      <c r="M130" s="227">
        <f>(SUM('1.  LRAMVA Summary'!H$55:H$75)+SUM('1.  LRAMVA Summary'!H$76:H$77)*(MONTH($E130)-1)/12)*$H130</f>
        <v>-8.3252049999999994E-2</v>
      </c>
      <c r="N130" s="227">
        <f>(SUM('1.  LRAMVA Summary'!I$55:I$75)+SUM('1.  LRAMVA Summary'!I$76:I$77)*(MONTH($E130)-1)/12)*$H130</f>
        <v>21.167431001383306</v>
      </c>
      <c r="O130" s="227">
        <f>(SUM('1.  LRAMVA Summary'!J$55:J$75)+SUM('1.  LRAMVA Summary'!J$76:J$77)*(MONTH($E130)-1)/12)*$H130</f>
        <v>-0.97809947083333337</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470.97862964052678</v>
      </c>
    </row>
    <row r="131" spans="2:23" s="9" customFormat="1">
      <c r="B131" s="66"/>
      <c r="E131" s="211">
        <v>43435</v>
      </c>
      <c r="F131" s="211" t="s">
        <v>185</v>
      </c>
      <c r="G131" s="212" t="s">
        <v>69</v>
      </c>
      <c r="H131" s="235">
        <f t="shared" si="66"/>
        <v>1.8083333333333335E-3</v>
      </c>
      <c r="I131" s="227">
        <f>(SUM('1.  LRAMVA Summary'!D$55:D$75)+SUM('1.  LRAMVA Summary'!D$76:D$77)*(MONTH($E131)-1)/12)*$H131</f>
        <v>344.35287048750001</v>
      </c>
      <c r="J131" s="227">
        <f>(SUM('1.  LRAMVA Summary'!E$55:E$75)+SUM('1.  LRAMVA Summary'!E$76:E$77)*(MONTH($E131)-1)/12)*$H131</f>
        <v>482.4386924462583</v>
      </c>
      <c r="K131" s="227">
        <f>(SUM('1.  LRAMVA Summary'!F$55:F$75)+SUM('1.  LRAMVA Summary'!F$76:F$77)*(MONTH($E131)-1)/12)*$H131</f>
        <v>-183.29281313703336</v>
      </c>
      <c r="L131" s="227">
        <f>(SUM('1.  LRAMVA Summary'!G$55:G$75)+SUM('1.  LRAMVA Summary'!G$76:G$77)*(MONTH($E131)-1)/12)*$H131</f>
        <v>-176.85099672577971</v>
      </c>
      <c r="M131" s="227">
        <f>(SUM('1.  LRAMVA Summary'!H$55:H$75)+SUM('1.  LRAMVA Summary'!H$76:H$77)*(MONTH($E131)-1)/12)*$H131</f>
        <v>-8.3252049999999994E-2</v>
      </c>
      <c r="N131" s="227">
        <f>(SUM('1.  LRAMVA Summary'!I$55:I$75)+SUM('1.  LRAMVA Summary'!I$76:I$77)*(MONTH($E131)-1)/12)*$H131</f>
        <v>20.486513582091639</v>
      </c>
      <c r="O131" s="227">
        <f>(SUM('1.  LRAMVA Summary'!J$55:J$75)+SUM('1.  LRAMVA Summary'!J$76:J$77)*(MONTH($E131)-1)/12)*$H131</f>
        <v>-0.97809947083333337</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486.07291513220349</v>
      </c>
    </row>
    <row r="132" spans="2:23" s="9" customFormat="1" ht="15" thickBot="1">
      <c r="B132" s="232"/>
      <c r="C132" s="233"/>
      <c r="E132" s="213" t="s">
        <v>464</v>
      </c>
      <c r="F132" s="213"/>
      <c r="G132" s="214"/>
      <c r="H132" s="215"/>
      <c r="I132" s="216">
        <f>SUM(I119:I131)</f>
        <v>4646.8841874250002</v>
      </c>
      <c r="J132" s="216">
        <f>SUM(J119:J131)</f>
        <v>4131.2211262539749</v>
      </c>
      <c r="K132" s="216">
        <f t="shared" ref="K132:O132" si="67">SUM(K119:K131)</f>
        <v>-3020.5053560073911</v>
      </c>
      <c r="L132" s="216">
        <f t="shared" si="67"/>
        <v>-66.945154942663834</v>
      </c>
      <c r="M132" s="216">
        <f t="shared" si="67"/>
        <v>-1.8445498531250006</v>
      </c>
      <c r="N132" s="216">
        <f t="shared" si="67"/>
        <v>706.45080753949969</v>
      </c>
      <c r="O132" s="216">
        <f t="shared" si="67"/>
        <v>-21.666844915624996</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6373.5942154996692</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4646.8841874250002</v>
      </c>
      <c r="J134" s="225">
        <f t="shared" ref="J134" si="69">J132+J133</f>
        <v>4131.2211262539749</v>
      </c>
      <c r="K134" s="225">
        <f t="shared" ref="K134" si="70">K132+K133</f>
        <v>-3020.5053560073911</v>
      </c>
      <c r="L134" s="225">
        <f t="shared" ref="L134" si="71">L132+L133</f>
        <v>-66.945154942663834</v>
      </c>
      <c r="M134" s="225">
        <f t="shared" ref="M134" si="72">M132+M133</f>
        <v>-1.8445498531250006</v>
      </c>
      <c r="N134" s="225">
        <f t="shared" ref="N134" si="73">N132+N133</f>
        <v>706.45080753949969</v>
      </c>
      <c r="O134" s="225">
        <f t="shared" ref="O134:V134" si="74">O132+O133</f>
        <v>-21.666844915624996</v>
      </c>
      <c r="P134" s="225">
        <f t="shared" si="74"/>
        <v>0</v>
      </c>
      <c r="Q134" s="225">
        <f t="shared" si="74"/>
        <v>0</v>
      </c>
      <c r="R134" s="225">
        <f t="shared" si="74"/>
        <v>0</v>
      </c>
      <c r="S134" s="225">
        <f t="shared" si="74"/>
        <v>0</v>
      </c>
      <c r="T134" s="225">
        <f t="shared" si="74"/>
        <v>0</v>
      </c>
      <c r="U134" s="225">
        <f t="shared" si="74"/>
        <v>0</v>
      </c>
      <c r="V134" s="225">
        <f t="shared" si="74"/>
        <v>0</v>
      </c>
      <c r="W134" s="225">
        <f>W132+W133</f>
        <v>6373.5942154996692</v>
      </c>
    </row>
    <row r="135" spans="2:23" s="9" customFormat="1">
      <c r="B135" s="66"/>
      <c r="E135" s="211">
        <v>43466</v>
      </c>
      <c r="F135" s="211" t="s">
        <v>186</v>
      </c>
      <c r="G135" s="212" t="s">
        <v>65</v>
      </c>
      <c r="H135" s="235">
        <f>$C$47/12</f>
        <v>2.0416666666666669E-3</v>
      </c>
      <c r="I135" s="227">
        <f>(SUM('1.  LRAMVA Summary'!D$55:D$78)+SUM('1.  LRAMVA Summary'!D$79:D$80)*(MONTH($E135)-1)/12)*$H135</f>
        <v>398.01085715416667</v>
      </c>
      <c r="J135" s="227">
        <f>(SUM('1.  LRAMVA Summary'!E$55:E$78)+SUM('1.  LRAMVA Summary'!E$79:E$80)*(MONTH($E135)-1)/12)*$H135</f>
        <v>572.45377279912498</v>
      </c>
      <c r="K135" s="227">
        <f>(SUM('1.  LRAMVA Summary'!F$55:F$78)+SUM('1.  LRAMVA Summary'!F$79:F$80)*(MONTH($E135)-1)/12)*$H135</f>
        <v>-210.20703303686903</v>
      </c>
      <c r="L135" s="227">
        <f>(SUM('1.  LRAMVA Summary'!G$55:G$78)+SUM('1.  LRAMVA Summary'!G$79:G$80)*(MONTH($E135)-1)/12)*$H135</f>
        <v>-215.58651758200386</v>
      </c>
      <c r="M135" s="227">
        <f>(SUM('1.  LRAMVA Summary'!H$55:H$78)+SUM('1.  LRAMVA Summary'!H$79:H$80)*(MONTH($E135)-1)/12)*$H135</f>
        <v>-9.3994250000000001E-2</v>
      </c>
      <c r="N135" s="227">
        <f>(SUM('1.  LRAMVA Summary'!I$55:I$78)+SUM('1.  LRAMVA Summary'!I$79:I$80)*(MONTH($E135)-1)/12)*$H135</f>
        <v>22.36115695799997</v>
      </c>
      <c r="O135" s="227">
        <f>(SUM('1.  LRAMVA Summary'!J$55:J$78)+SUM('1.  LRAMVA Summary'!J$79:J$80)*(MONTH($E135)-1)/12)*$H135</f>
        <v>-1.1043058541666668</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565.8339361882521</v>
      </c>
    </row>
    <row r="136" spans="2:23" s="9" customFormat="1">
      <c r="B136" s="66"/>
      <c r="E136" s="211">
        <v>43497</v>
      </c>
      <c r="F136" s="211" t="s">
        <v>186</v>
      </c>
      <c r="G136" s="212" t="s">
        <v>65</v>
      </c>
      <c r="H136" s="235">
        <f t="shared" ref="H136:H137" si="75">$C$47/12</f>
        <v>2.0416666666666669E-3</v>
      </c>
      <c r="I136" s="227">
        <f>(SUM('1.  LRAMVA Summary'!D$55:D$78)+SUM('1.  LRAMVA Summary'!D$79:D$80)*(MONTH($E136)-1)/12)*$H136</f>
        <v>400.23608460968546</v>
      </c>
      <c r="J136" s="227">
        <f>(SUM('1.  LRAMVA Summary'!E$55:E$78)+SUM('1.  LRAMVA Summary'!E$79:E$80)*(MONTH($E136)-1)/12)*$H136</f>
        <v>601.70736128138014</v>
      </c>
      <c r="K136" s="227">
        <f>(SUM('1.  LRAMVA Summary'!F$55:F$78)+SUM('1.  LRAMVA Summary'!F$79:F$80)*(MONTH($E136)-1)/12)*$H136</f>
        <v>-212.74407047873146</v>
      </c>
      <c r="L136" s="227">
        <f>(SUM('1.  LRAMVA Summary'!G$55:G$78)+SUM('1.  LRAMVA Summary'!G$79:G$80)*(MONTH($E136)-1)/12)*$H136</f>
        <v>-231.28158679459551</v>
      </c>
      <c r="M136" s="227">
        <f>(SUM('1.  LRAMVA Summary'!H$55:H$78)+SUM('1.  LRAMVA Summary'!H$79:H$80)*(MONTH($E136)-1)/12)*$H136</f>
        <v>-9.3994250000000001E-2</v>
      </c>
      <c r="N136" s="227">
        <f>(SUM('1.  LRAMVA Summary'!I$55:I$78)+SUM('1.  LRAMVA Summary'!I$79:I$80)*(MONTH($E136)-1)/12)*$H136</f>
        <v>23.616680493291636</v>
      </c>
      <c r="O136" s="227">
        <f>(SUM('1.  LRAMVA Summary'!J$55:J$78)+SUM('1.  LRAMVA Summary'!J$79:J$80)*(MONTH($E136)-1)/12)*$H136</f>
        <v>-1.1043058541666668</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580.33616900686343</v>
      </c>
    </row>
    <row r="137" spans="2:23" s="9" customFormat="1">
      <c r="B137" s="66"/>
      <c r="E137" s="211">
        <v>43525</v>
      </c>
      <c r="F137" s="211" t="s">
        <v>186</v>
      </c>
      <c r="G137" s="212" t="s">
        <v>65</v>
      </c>
      <c r="H137" s="235">
        <f t="shared" si="75"/>
        <v>2.0416666666666669E-3</v>
      </c>
      <c r="I137" s="227">
        <f>(SUM('1.  LRAMVA Summary'!D$55:D$78)+SUM('1.  LRAMVA Summary'!D$79:D$80)*(MONTH($E137)-1)/12)*$H137</f>
        <v>402.46131206520425</v>
      </c>
      <c r="J137" s="227">
        <f>(SUM('1.  LRAMVA Summary'!E$55:E$78)+SUM('1.  LRAMVA Summary'!E$79:E$80)*(MONTH($E137)-1)/12)*$H137</f>
        <v>630.96094976363509</v>
      </c>
      <c r="K137" s="227">
        <f>(SUM('1.  LRAMVA Summary'!F$55:F$78)+SUM('1.  LRAMVA Summary'!F$79:F$80)*(MONTH($E137)-1)/12)*$H137</f>
        <v>-215.28110792059394</v>
      </c>
      <c r="L137" s="227">
        <f>(SUM('1.  LRAMVA Summary'!G$55:G$78)+SUM('1.  LRAMVA Summary'!G$79:G$80)*(MONTH($E137)-1)/12)*$H137</f>
        <v>-246.97665600718719</v>
      </c>
      <c r="M137" s="227">
        <f>(SUM('1.  LRAMVA Summary'!H$55:H$78)+SUM('1.  LRAMVA Summary'!H$79:H$80)*(MONTH($E137)-1)/12)*$H137</f>
        <v>-9.3994250000000001E-2</v>
      </c>
      <c r="N137" s="227">
        <f>(SUM('1.  LRAMVA Summary'!I$55:I$78)+SUM('1.  LRAMVA Summary'!I$79:I$80)*(MONTH($E137)-1)/12)*$H137</f>
        <v>24.872204028583305</v>
      </c>
      <c r="O137" s="227">
        <f>(SUM('1.  LRAMVA Summary'!J$55:J$78)+SUM('1.  LRAMVA Summary'!J$79:J$80)*(MONTH($E137)-1)/12)*$H137</f>
        <v>-1.1043058541666668</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594.83840182547465</v>
      </c>
    </row>
    <row r="138" spans="2:23" s="8" customFormat="1">
      <c r="B138" s="66"/>
      <c r="C138" s="9"/>
      <c r="E138" s="211">
        <v>43556</v>
      </c>
      <c r="F138" s="211" t="s">
        <v>186</v>
      </c>
      <c r="G138" s="212" t="s">
        <v>66</v>
      </c>
      <c r="H138" s="235">
        <f>$C$48/12</f>
        <v>1.8166666666666667E-3</v>
      </c>
      <c r="I138" s="227">
        <f>(SUM('1.  LRAMVA Summary'!D$55:D$78)+SUM('1.  LRAMVA Summary'!D$79:D$80)*(MONTH($E138)-1)/12)*$H138</f>
        <v>360.08843108374538</v>
      </c>
      <c r="J138" s="227">
        <f>(SUM('1.  LRAMVA Summary'!E$55:E$78)+SUM('1.  LRAMVA Summary'!E$79:E$80)*(MONTH($E138)-1)/12)*$H138</f>
        <v>587.45620137797573</v>
      </c>
      <c r="K138" s="227">
        <f>(SUM('1.  LRAMVA Summary'!F$55:F$78)+SUM('1.  LRAMVA Summary'!F$79:F$80)*(MONTH($E138)-1)/12)*$H138</f>
        <v>-193.81369668985914</v>
      </c>
      <c r="L138" s="227">
        <f>(SUM('1.  LRAMVA Summary'!G$55:G$78)+SUM('1.  LRAMVA Summary'!G$79:G$80)*(MONTH($E138)-1)/12)*$H138</f>
        <v>-233.7242289710685</v>
      </c>
      <c r="M138" s="227">
        <f>(SUM('1.  LRAMVA Summary'!H$55:H$78)+SUM('1.  LRAMVA Summary'!H$79:H$80)*(MONTH($E138)-1)/12)*$H138</f>
        <v>-8.3635699999999993E-2</v>
      </c>
      <c r="N138" s="227">
        <f>(SUM('1.  LRAMVA Summary'!I$55:I$78)+SUM('1.  LRAMVA Summary'!I$79:I$80)*(MONTH($E138)-1)/12)*$H138</f>
        <v>23.248345342549971</v>
      </c>
      <c r="O138" s="227">
        <f>(SUM('1.  LRAMVA Summary'!J$55:J$78)+SUM('1.  LRAMVA Summary'!J$79:J$80)*(MONTH($E138)-1)/12)*$H138</f>
        <v>-0.98260684166666667</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542.18880960167678</v>
      </c>
    </row>
    <row r="139" spans="2:23" s="9" customFormat="1">
      <c r="B139" s="66"/>
      <c r="E139" s="211">
        <v>43586</v>
      </c>
      <c r="F139" s="211" t="s">
        <v>186</v>
      </c>
      <c r="G139" s="212" t="s">
        <v>66</v>
      </c>
      <c r="H139" s="235">
        <f>$C$48/12</f>
        <v>1.8166666666666667E-3</v>
      </c>
      <c r="I139" s="227">
        <f>(SUM('1.  LRAMVA Summary'!D$55:D$78)+SUM('1.  LRAMVA Summary'!D$79:D$80)*(MONTH($E139)-1)/12)*$H139</f>
        <v>362.06842939110493</v>
      </c>
      <c r="J139" s="227">
        <f>(SUM('1.  LRAMVA Summary'!E$55:E$78)+SUM('1.  LRAMVA Summary'!E$79:E$80)*(MONTH($E139)-1)/12)*$H139</f>
        <v>613.48592500708423</v>
      </c>
      <c r="K139" s="227">
        <f>(SUM('1.  LRAMVA Summary'!F$55:F$78)+SUM('1.  LRAMVA Summary'!F$79:F$80)*(MONTH($E139)-1)/12)*$H139</f>
        <v>-196.07114225037344</v>
      </c>
      <c r="L139" s="227">
        <f>(SUM('1.  LRAMVA Summary'!G$55:G$78)+SUM('1.  LRAMVA Summary'!G$79:G$80)*(MONTH($E139)-1)/12)*$H139</f>
        <v>-247.68963749492559</v>
      </c>
      <c r="M139" s="227">
        <f>(SUM('1.  LRAMVA Summary'!H$55:H$78)+SUM('1.  LRAMVA Summary'!H$79:H$80)*(MONTH($E139)-1)/12)*$H139</f>
        <v>-8.3635699999999993E-2</v>
      </c>
      <c r="N139" s="227">
        <f>(SUM('1.  LRAMVA Summary'!I$55:I$78)+SUM('1.  LRAMVA Summary'!I$79:I$80)*(MONTH($E139)-1)/12)*$H139</f>
        <v>24.365505059666638</v>
      </c>
      <c r="O139" s="227">
        <f>(SUM('1.  LRAMVA Summary'!J$55:J$78)+SUM('1.  LRAMVA Summary'!J$79:J$80)*(MONTH($E139)-1)/12)*$H139</f>
        <v>-0.98260684166666667</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555.09283717089011</v>
      </c>
    </row>
    <row r="140" spans="2:23" s="9" customFormat="1">
      <c r="B140" s="66"/>
      <c r="E140" s="211">
        <v>43617</v>
      </c>
      <c r="F140" s="211" t="s">
        <v>186</v>
      </c>
      <c r="G140" s="212" t="s">
        <v>66</v>
      </c>
      <c r="H140" s="235">
        <f t="shared" ref="H140" si="77">$C$48/12</f>
        <v>1.8166666666666667E-3</v>
      </c>
      <c r="I140" s="227">
        <f>(SUM('1.  LRAMVA Summary'!D$55:D$78)+SUM('1.  LRAMVA Summary'!D$79:D$80)*(MONTH($E140)-1)/12)*$H140</f>
        <v>364.04842769846454</v>
      </c>
      <c r="J140" s="227">
        <f>(SUM('1.  LRAMVA Summary'!E$55:E$78)+SUM('1.  LRAMVA Summary'!E$79:E$80)*(MONTH($E140)-1)/12)*$H140</f>
        <v>639.51564863619285</v>
      </c>
      <c r="K140" s="227">
        <f>(SUM('1.  LRAMVA Summary'!F$55:F$78)+SUM('1.  LRAMVA Summary'!F$79:F$80)*(MONTH($E140)-1)/12)*$H140</f>
        <v>-198.32858781088777</v>
      </c>
      <c r="L140" s="227">
        <f>(SUM('1.  LRAMVA Summary'!G$55:G$78)+SUM('1.  LRAMVA Summary'!G$79:G$80)*(MONTH($E140)-1)/12)*$H140</f>
        <v>-261.65504601878263</v>
      </c>
      <c r="M140" s="227">
        <f>(SUM('1.  LRAMVA Summary'!H$55:H$78)+SUM('1.  LRAMVA Summary'!H$79:H$80)*(MONTH($E140)-1)/12)*$H140</f>
        <v>-8.3635699999999993E-2</v>
      </c>
      <c r="N140" s="227">
        <f>(SUM('1.  LRAMVA Summary'!I$55:I$78)+SUM('1.  LRAMVA Summary'!I$79:I$80)*(MONTH($E140)-1)/12)*$H140</f>
        <v>25.482664776783309</v>
      </c>
      <c r="O140" s="227">
        <f>(SUM('1.  LRAMVA Summary'!J$55:J$78)+SUM('1.  LRAMVA Summary'!J$79:J$80)*(MONTH($E140)-1)/12)*$H140</f>
        <v>-0.98260684166666667</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567.99686474010366</v>
      </c>
    </row>
    <row r="141" spans="2:23" s="9" customFormat="1">
      <c r="B141" s="66"/>
      <c r="E141" s="211">
        <v>43647</v>
      </c>
      <c r="F141" s="211" t="s">
        <v>186</v>
      </c>
      <c r="G141" s="212" t="s">
        <v>68</v>
      </c>
      <c r="H141" s="235">
        <f>$C$49/12</f>
        <v>1.8166666666666667E-3</v>
      </c>
      <c r="I141" s="227">
        <f>(SUM('1.  LRAMVA Summary'!D$55:D$78)+SUM('1.  LRAMVA Summary'!D$79:D$80)*(MONTH($E141)-1)/12)*$H141</f>
        <v>366.02842600582414</v>
      </c>
      <c r="J141" s="227">
        <f>(SUM('1.  LRAMVA Summary'!E$55:E$78)+SUM('1.  LRAMVA Summary'!E$79:E$80)*(MONTH($E141)-1)/12)*$H141</f>
        <v>665.54537226530147</v>
      </c>
      <c r="K141" s="227">
        <f>(SUM('1.  LRAMVA Summary'!F$55:F$78)+SUM('1.  LRAMVA Summary'!F$79:F$80)*(MONTH($E141)-1)/12)*$H141</f>
        <v>-200.58603337140212</v>
      </c>
      <c r="L141" s="227">
        <f>(SUM('1.  LRAMVA Summary'!G$55:G$78)+SUM('1.  LRAMVA Summary'!G$79:G$80)*(MONTH($E141)-1)/12)*$H141</f>
        <v>-275.62045454263972</v>
      </c>
      <c r="M141" s="227">
        <f>(SUM('1.  LRAMVA Summary'!H$55:H$78)+SUM('1.  LRAMVA Summary'!H$79:H$80)*(MONTH($E141)-1)/12)*$H141</f>
        <v>-8.3635699999999993E-2</v>
      </c>
      <c r="N141" s="227">
        <f>(SUM('1.  LRAMVA Summary'!I$55:I$78)+SUM('1.  LRAMVA Summary'!I$79:I$80)*(MONTH($E141)-1)/12)*$H141</f>
        <v>26.599824493899973</v>
      </c>
      <c r="O141" s="227">
        <f>(SUM('1.  LRAMVA Summary'!J$55:J$78)+SUM('1.  LRAMVA Summary'!J$79:J$80)*(MONTH($E141)-1)/12)*$H141</f>
        <v>-0.98260684166666667</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580.90089230931721</v>
      </c>
    </row>
    <row r="142" spans="2:23" s="9" customFormat="1">
      <c r="B142" s="66"/>
      <c r="E142" s="211">
        <v>43678</v>
      </c>
      <c r="F142" s="211" t="s">
        <v>186</v>
      </c>
      <c r="G142" s="212" t="s">
        <v>68</v>
      </c>
      <c r="H142" s="235">
        <f t="shared" ref="H142" si="78">$C$49/12</f>
        <v>1.8166666666666667E-3</v>
      </c>
      <c r="I142" s="227">
        <f>(SUM('1.  LRAMVA Summary'!D$55:D$78)+SUM('1.  LRAMVA Summary'!D$79:D$80)*(MONTH($E142)-1)/12)*$H142</f>
        <v>368.0084243131837</v>
      </c>
      <c r="J142" s="227">
        <f>(SUM('1.  LRAMVA Summary'!E$55:E$78)+SUM('1.  LRAMVA Summary'!E$79:E$80)*(MONTH($E142)-1)/12)*$H142</f>
        <v>691.57509589440997</v>
      </c>
      <c r="K142" s="227">
        <f>(SUM('1.  LRAMVA Summary'!F$55:F$78)+SUM('1.  LRAMVA Summary'!F$79:F$80)*(MONTH($E142)-1)/12)*$H142</f>
        <v>-202.84347893191648</v>
      </c>
      <c r="L142" s="227">
        <f>(SUM('1.  LRAMVA Summary'!G$55:G$78)+SUM('1.  LRAMVA Summary'!G$79:G$80)*(MONTH($E142)-1)/12)*$H142</f>
        <v>-289.58586306649676</v>
      </c>
      <c r="M142" s="227">
        <f>(SUM('1.  LRAMVA Summary'!H$55:H$78)+SUM('1.  LRAMVA Summary'!H$79:H$80)*(MONTH($E142)-1)/12)*$H142</f>
        <v>-8.3635699999999993E-2</v>
      </c>
      <c r="N142" s="227">
        <f>(SUM('1.  LRAMVA Summary'!I$55:I$78)+SUM('1.  LRAMVA Summary'!I$79:I$80)*(MONTH($E142)-1)/12)*$H142</f>
        <v>27.716984211016644</v>
      </c>
      <c r="O142" s="227">
        <f>(SUM('1.  LRAMVA Summary'!J$55:J$78)+SUM('1.  LRAMVA Summary'!J$79:J$80)*(MONTH($E142)-1)/12)*$H142</f>
        <v>-0.98260684166666667</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593.80491987853043</v>
      </c>
    </row>
    <row r="143" spans="2:23" s="9" customFormat="1">
      <c r="B143" s="66"/>
      <c r="E143" s="211">
        <v>43709</v>
      </c>
      <c r="F143" s="211" t="s">
        <v>186</v>
      </c>
      <c r="G143" s="212" t="s">
        <v>68</v>
      </c>
      <c r="H143" s="235">
        <f>$C$49/12</f>
        <v>1.8166666666666667E-3</v>
      </c>
      <c r="I143" s="227">
        <f>(SUM('1.  LRAMVA Summary'!D$55:D$78)+SUM('1.  LRAMVA Summary'!D$79:D$80)*(MONTH($E143)-1)/12)*$H143</f>
        <v>369.9884226205433</v>
      </c>
      <c r="J143" s="227">
        <f>(SUM('1.  LRAMVA Summary'!E$55:E$78)+SUM('1.  LRAMVA Summary'!E$79:E$80)*(MONTH($E143)-1)/12)*$H143</f>
        <v>717.60481952351847</v>
      </c>
      <c r="K143" s="227">
        <f>(SUM('1.  LRAMVA Summary'!F$55:F$78)+SUM('1.  LRAMVA Summary'!F$79:F$80)*(MONTH($E143)-1)/12)*$H143</f>
        <v>-205.10092449243078</v>
      </c>
      <c r="L143" s="227">
        <f>(SUM('1.  LRAMVA Summary'!G$55:G$78)+SUM('1.  LRAMVA Summary'!G$79:G$80)*(MONTH($E143)-1)/12)*$H143</f>
        <v>-303.55127159035379</v>
      </c>
      <c r="M143" s="227">
        <f>(SUM('1.  LRAMVA Summary'!H$55:H$78)+SUM('1.  LRAMVA Summary'!H$79:H$80)*(MONTH($E143)-1)/12)*$H143</f>
        <v>-8.3635699999999993E-2</v>
      </c>
      <c r="N143" s="227">
        <f>(SUM('1.  LRAMVA Summary'!I$55:I$78)+SUM('1.  LRAMVA Summary'!I$79:I$80)*(MONTH($E143)-1)/12)*$H143</f>
        <v>28.834143928133305</v>
      </c>
      <c r="O143" s="227">
        <f>(SUM('1.  LRAMVA Summary'!J$55:J$78)+SUM('1.  LRAMVA Summary'!J$79:J$80)*(MONTH($E143)-1)/12)*$H143</f>
        <v>-0.98260684166666667</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606.70894744774409</v>
      </c>
    </row>
    <row r="144" spans="2:23" s="9" customFormat="1">
      <c r="B144" s="66"/>
      <c r="E144" s="211">
        <v>43739</v>
      </c>
      <c r="F144" s="211" t="s">
        <v>186</v>
      </c>
      <c r="G144" s="212" t="s">
        <v>69</v>
      </c>
      <c r="H144" s="235">
        <f>$C$50/12</f>
        <v>1.8166666666666667E-3</v>
      </c>
      <c r="I144" s="227">
        <f>(SUM('1.  LRAMVA Summary'!D$55:D$78)+SUM('1.  LRAMVA Summary'!D$79:D$80)*(MONTH($E144)-1)/12)*$H144</f>
        <v>371.96842092790291</v>
      </c>
      <c r="J144" s="227">
        <f>(SUM('1.  LRAMVA Summary'!E$55:E$78)+SUM('1.  LRAMVA Summary'!E$79:E$80)*(MONTH($E144)-1)/12)*$H144</f>
        <v>743.63454315262697</v>
      </c>
      <c r="K144" s="227">
        <f>(SUM('1.  LRAMVA Summary'!F$55:F$78)+SUM('1.  LRAMVA Summary'!F$79:F$80)*(MONTH($E144)-1)/12)*$H144</f>
        <v>-207.35837005294511</v>
      </c>
      <c r="L144" s="227">
        <f>(SUM('1.  LRAMVA Summary'!G$55:G$78)+SUM('1.  LRAMVA Summary'!G$79:G$80)*(MONTH($E144)-1)/12)*$H144</f>
        <v>-317.51668011421083</v>
      </c>
      <c r="M144" s="227">
        <f>(SUM('1.  LRAMVA Summary'!H$55:H$78)+SUM('1.  LRAMVA Summary'!H$79:H$80)*(MONTH($E144)-1)/12)*$H144</f>
        <v>-8.3635699999999993E-2</v>
      </c>
      <c r="N144" s="227">
        <f>(SUM('1.  LRAMVA Summary'!I$55:I$78)+SUM('1.  LRAMVA Summary'!I$79:I$80)*(MONTH($E144)-1)/12)*$H144</f>
        <v>29.951303645249975</v>
      </c>
      <c r="O144" s="227">
        <f>(SUM('1.  LRAMVA Summary'!J$55:J$78)+SUM('1.  LRAMVA Summary'!J$79:J$80)*(MONTH($E144)-1)/12)*$H144</f>
        <v>-0.98260684166666667</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619.61297501695742</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373.94841923526246</v>
      </c>
      <c r="J145" s="227">
        <f>(SUM('1.  LRAMVA Summary'!E$55:E$78)+SUM('1.  LRAMVA Summary'!E$79:E$80)*(MONTH($E145)-1)/12)*$H145</f>
        <v>769.66426678173559</v>
      </c>
      <c r="K145" s="227">
        <f>(SUM('1.  LRAMVA Summary'!F$55:F$78)+SUM('1.  LRAMVA Summary'!F$79:F$80)*(MONTH($E145)-1)/12)*$H145</f>
        <v>-209.61581561345946</v>
      </c>
      <c r="L145" s="227">
        <f>(SUM('1.  LRAMVA Summary'!G$55:G$78)+SUM('1.  LRAMVA Summary'!G$79:G$80)*(MONTH($E145)-1)/12)*$H145</f>
        <v>-331.48208863806792</v>
      </c>
      <c r="M145" s="227">
        <f>(SUM('1.  LRAMVA Summary'!H$55:H$78)+SUM('1.  LRAMVA Summary'!H$79:H$80)*(MONTH($E145)-1)/12)*$H145</f>
        <v>-8.3635699999999993E-2</v>
      </c>
      <c r="N145" s="227">
        <f>(SUM('1.  LRAMVA Summary'!I$55:I$78)+SUM('1.  LRAMVA Summary'!I$79:I$80)*(MONTH($E145)-1)/12)*$H145</f>
        <v>31.068463362366646</v>
      </c>
      <c r="O145" s="227">
        <f>(SUM('1.  LRAMVA Summary'!J$55:J$78)+SUM('1.  LRAMVA Summary'!J$79:J$80)*(MONTH($E145)-1)/12)*$H145</f>
        <v>-0.98260684166666667</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632.51700258617052</v>
      </c>
    </row>
    <row r="146" spans="2:23" s="9" customFormat="1">
      <c r="B146" s="66"/>
      <c r="E146" s="211">
        <v>43800</v>
      </c>
      <c r="F146" s="211" t="s">
        <v>186</v>
      </c>
      <c r="G146" s="212" t="s">
        <v>69</v>
      </c>
      <c r="H146" s="235">
        <f t="shared" si="79"/>
        <v>1.8166666666666667E-3</v>
      </c>
      <c r="I146" s="227">
        <f>(SUM('1.  LRAMVA Summary'!D$55:D$78)+SUM('1.  LRAMVA Summary'!D$79:D$80)*(MONTH($E146)-1)/12)*$H146</f>
        <v>375.92841754262207</v>
      </c>
      <c r="J146" s="227">
        <f>(SUM('1.  LRAMVA Summary'!E$55:E$78)+SUM('1.  LRAMVA Summary'!E$79:E$80)*(MONTH($E146)-1)/12)*$H146</f>
        <v>795.69399041084409</v>
      </c>
      <c r="K146" s="227">
        <f>(SUM('1.  LRAMVA Summary'!F$55:F$78)+SUM('1.  LRAMVA Summary'!F$79:F$80)*(MONTH($E146)-1)/12)*$H146</f>
        <v>-211.87326117397382</v>
      </c>
      <c r="L146" s="227">
        <f>(SUM('1.  LRAMVA Summary'!G$55:G$78)+SUM('1.  LRAMVA Summary'!G$79:G$80)*(MONTH($E146)-1)/12)*$H146</f>
        <v>-345.44749716192501</v>
      </c>
      <c r="M146" s="227">
        <f>(SUM('1.  LRAMVA Summary'!H$55:H$78)+SUM('1.  LRAMVA Summary'!H$79:H$80)*(MONTH($E146)-1)/12)*$H146</f>
        <v>-8.3635699999999993E-2</v>
      </c>
      <c r="N146" s="227">
        <f>(SUM('1.  LRAMVA Summary'!I$55:I$78)+SUM('1.  LRAMVA Summary'!I$79:I$80)*(MONTH($E146)-1)/12)*$H146</f>
        <v>32.185623079483307</v>
      </c>
      <c r="O146" s="227">
        <f>(SUM('1.  LRAMVA Summary'!J$55:J$78)+SUM('1.  LRAMVA Summary'!J$79:J$80)*(MONTH($E146)-1)/12)*$H146</f>
        <v>-0.98260684166666667</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645.42103015538407</v>
      </c>
    </row>
    <row r="147" spans="2:23" s="9" customFormat="1" ht="15" thickBot="1">
      <c r="B147" s="66"/>
      <c r="E147" s="213" t="s">
        <v>465</v>
      </c>
      <c r="F147" s="213"/>
      <c r="G147" s="214"/>
      <c r="H147" s="215"/>
      <c r="I147" s="216">
        <f>SUM(I134:I146)</f>
        <v>9159.668260072709</v>
      </c>
      <c r="J147" s="216">
        <f>SUM(J134:J146)</f>
        <v>12160.519073147803</v>
      </c>
      <c r="K147" s="216">
        <f t="shared" ref="K147:O147" si="80">SUM(K134:K146)</f>
        <v>-5484.3288778308342</v>
      </c>
      <c r="L147" s="216">
        <f t="shared" si="80"/>
        <v>-3367.0626829249213</v>
      </c>
      <c r="M147" s="216">
        <f t="shared" si="80"/>
        <v>-2.8792539031249995</v>
      </c>
      <c r="N147" s="216">
        <f t="shared" si="80"/>
        <v>1026.7537069185241</v>
      </c>
      <c r="O147" s="216">
        <f t="shared" si="80"/>
        <v>-33.823224053124996</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13458.847001427032</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9159.668260072709</v>
      </c>
      <c r="J149" s="225">
        <f t="shared" ref="J149" si="82">J147+J148</f>
        <v>12160.519073147803</v>
      </c>
      <c r="K149" s="225">
        <f t="shared" ref="K149" si="83">K147+K148</f>
        <v>-5484.3288778308342</v>
      </c>
      <c r="L149" s="225">
        <f t="shared" ref="L149" si="84">L147+L148</f>
        <v>-3367.0626829249213</v>
      </c>
      <c r="M149" s="225">
        <f t="shared" ref="M149" si="85">M147+M148</f>
        <v>-2.8792539031249995</v>
      </c>
      <c r="N149" s="225">
        <f t="shared" ref="N149" si="86">N147+N148</f>
        <v>1026.7537069185241</v>
      </c>
      <c r="O149" s="225">
        <f t="shared" ref="O149:V149" si="87">O147+O148</f>
        <v>-33.823224053124996</v>
      </c>
      <c r="P149" s="225">
        <f t="shared" si="87"/>
        <v>0</v>
      </c>
      <c r="Q149" s="225">
        <f t="shared" si="87"/>
        <v>0</v>
      </c>
      <c r="R149" s="225">
        <f t="shared" si="87"/>
        <v>0</v>
      </c>
      <c r="S149" s="225">
        <f t="shared" si="87"/>
        <v>0</v>
      </c>
      <c r="T149" s="225">
        <f t="shared" si="87"/>
        <v>0</v>
      </c>
      <c r="U149" s="225">
        <f t="shared" si="87"/>
        <v>0</v>
      </c>
      <c r="V149" s="225">
        <f t="shared" si="87"/>
        <v>0</v>
      </c>
      <c r="W149" s="225">
        <f>W147+W148</f>
        <v>13458.847001427032</v>
      </c>
    </row>
    <row r="150" spans="2:23" s="9" customFormat="1">
      <c r="B150" s="66"/>
      <c r="E150" s="211">
        <v>43831</v>
      </c>
      <c r="F150" s="211" t="s">
        <v>187</v>
      </c>
      <c r="G150" s="212" t="s">
        <v>65</v>
      </c>
      <c r="H150" s="235">
        <f>$C$51/12</f>
        <v>1.8166666666666667E-3</v>
      </c>
      <c r="I150" s="227">
        <f>(SUM('1.  LRAMVA Summary'!D$55:D$81)+SUM('1.  LRAMVA Summary'!D$82:D$83)*(MONTH($E150)-1)/12)*$H150</f>
        <v>377.90841584998162</v>
      </c>
      <c r="J150" s="227">
        <f>(SUM('1.  LRAMVA Summary'!E$55:E$81)+SUM('1.  LRAMVA Summary'!E$82:E$83)*(MONTH($E150)-1)/12)*$H150</f>
        <v>821.72371403995271</v>
      </c>
      <c r="K150" s="227">
        <f>(SUM('1.  LRAMVA Summary'!F$55:F$81)+SUM('1.  LRAMVA Summary'!F$82:F$83)*(MONTH($E150)-1)/12)*$H150</f>
        <v>-214.13070673448811</v>
      </c>
      <c r="L150" s="227">
        <f>(SUM('1.  LRAMVA Summary'!G$55:G$81)+SUM('1.  LRAMVA Summary'!G$82:G$83)*(MONTH($E150)-1)/12)*$H150</f>
        <v>-359.41290568578211</v>
      </c>
      <c r="M150" s="227">
        <f>(SUM('1.  LRAMVA Summary'!H$55:H$81)+SUM('1.  LRAMVA Summary'!H$82:H$83)*(MONTH($E150)-1)/12)*$H150</f>
        <v>-8.3635699999999993E-2</v>
      </c>
      <c r="N150" s="227">
        <f>(SUM('1.  LRAMVA Summary'!I$55:I$81)+SUM('1.  LRAMVA Summary'!I$82:I$83)*(MONTH($E150)-1)/12)*$H150</f>
        <v>33.302782796599978</v>
      </c>
      <c r="O150" s="227">
        <f>(SUM('1.  LRAMVA Summary'!J$55:J$81)+SUM('1.  LRAMVA Summary'!J$82:J$83)*(MONTH($E150)-1)/12)*$H150</f>
        <v>-0.98260684166666667</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658.32505772459751</v>
      </c>
    </row>
    <row r="151" spans="2:23" s="9" customFormat="1">
      <c r="B151" s="66"/>
      <c r="E151" s="211">
        <v>43862</v>
      </c>
      <c r="F151" s="211" t="s">
        <v>187</v>
      </c>
      <c r="G151" s="212" t="s">
        <v>65</v>
      </c>
      <c r="H151" s="235">
        <f t="shared" ref="H151:H152" si="88">$C$51/12</f>
        <v>1.8166666666666667E-3</v>
      </c>
      <c r="I151" s="227">
        <f>(SUM('1.  LRAMVA Summary'!D$55:D$81)+SUM('1.  LRAMVA Summary'!D$82:D$83)*(MONTH($E151)-1)/12)*$H151</f>
        <v>377.90841584998162</v>
      </c>
      <c r="J151" s="227">
        <f>(SUM('1.  LRAMVA Summary'!E$55:E$81)+SUM('1.  LRAMVA Summary'!E$82:E$83)*(MONTH($E151)-1)/12)*$H151</f>
        <v>847.73145557425073</v>
      </c>
      <c r="K151" s="227">
        <f>(SUM('1.  LRAMVA Summary'!F$55:F$81)+SUM('1.  LRAMVA Summary'!F$82:F$83)*(MONTH($E151)-1)/12)*$H151</f>
        <v>-216.38423546078477</v>
      </c>
      <c r="L151" s="227">
        <f>(SUM('1.  LRAMVA Summary'!G$55:G$81)+SUM('1.  LRAMVA Summary'!G$82:G$83)*(MONTH($E151)-1)/12)*$H151</f>
        <v>-373.46236046782263</v>
      </c>
      <c r="M151" s="227">
        <f>(SUM('1.  LRAMVA Summary'!H$55:H$81)+SUM('1.  LRAMVA Summary'!H$82:H$83)*(MONTH($E151)-1)/12)*$H151</f>
        <v>-8.3635699999999993E-2</v>
      </c>
      <c r="N151" s="227">
        <f>(SUM('1.  LRAMVA Summary'!I$55:I$81)+SUM('1.  LRAMVA Summary'!I$82:I$83)*(MONTH($E151)-1)/12)*$H151</f>
        <v>34.958039710849974</v>
      </c>
      <c r="O151" s="227">
        <f>(SUM('1.  LRAMVA Summary'!J$55:J$81)+SUM('1.  LRAMVA Summary'!J$82:J$83)*(MONTH($E151)-1)/12)*$H151</f>
        <v>-0.98260684166666667</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669.68507266480822</v>
      </c>
    </row>
    <row r="152" spans="2:23" s="9" customFormat="1">
      <c r="B152" s="66"/>
      <c r="E152" s="211">
        <v>43891</v>
      </c>
      <c r="F152" s="211" t="s">
        <v>187</v>
      </c>
      <c r="G152" s="212" t="s">
        <v>65</v>
      </c>
      <c r="H152" s="235">
        <f t="shared" si="88"/>
        <v>1.8166666666666667E-3</v>
      </c>
      <c r="I152" s="227">
        <f>(SUM('1.  LRAMVA Summary'!D$55:D$81)+SUM('1.  LRAMVA Summary'!D$82:D$83)*(MONTH($E152)-1)/12)*$H152</f>
        <v>377.90841584998162</v>
      </c>
      <c r="J152" s="227">
        <f>(SUM('1.  LRAMVA Summary'!E$55:E$81)+SUM('1.  LRAMVA Summary'!E$82:E$83)*(MONTH($E152)-1)/12)*$H152</f>
        <v>873.73919710854875</v>
      </c>
      <c r="K152" s="227">
        <f>(SUM('1.  LRAMVA Summary'!F$55:F$81)+SUM('1.  LRAMVA Summary'!F$82:F$83)*(MONTH($E152)-1)/12)*$H152</f>
        <v>-218.63776418708139</v>
      </c>
      <c r="L152" s="227">
        <f>(SUM('1.  LRAMVA Summary'!G$55:G$81)+SUM('1.  LRAMVA Summary'!G$82:G$83)*(MONTH($E152)-1)/12)*$H152</f>
        <v>-387.51181524986328</v>
      </c>
      <c r="M152" s="227">
        <f>(SUM('1.  LRAMVA Summary'!H$55:H$81)+SUM('1.  LRAMVA Summary'!H$82:H$83)*(MONTH($E152)-1)/12)*$H152</f>
        <v>-8.3635699999999993E-2</v>
      </c>
      <c r="N152" s="227">
        <f>(SUM('1.  LRAMVA Summary'!I$55:I$81)+SUM('1.  LRAMVA Summary'!I$82:I$83)*(MONTH($E152)-1)/12)*$H152</f>
        <v>36.613296625099977</v>
      </c>
      <c r="O152" s="227">
        <f>(SUM('1.  LRAMVA Summary'!J$55:J$81)+SUM('1.  LRAMVA Summary'!J$82:J$83)*(MONTH($E152)-1)/12)*$H152</f>
        <v>-0.98260684166666667</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681.04508760501915</v>
      </c>
    </row>
    <row r="153" spans="2:23" s="9" customFormat="1">
      <c r="B153" s="66"/>
      <c r="E153" s="211">
        <v>43922</v>
      </c>
      <c r="F153" s="211" t="s">
        <v>187</v>
      </c>
      <c r="G153" s="212" t="s">
        <v>66</v>
      </c>
      <c r="H153" s="235">
        <f>$C$52/12</f>
        <v>1.8166666666666667E-3</v>
      </c>
      <c r="I153" s="227">
        <f>(SUM('1.  LRAMVA Summary'!D$55:D$81)+SUM('1.  LRAMVA Summary'!D$82:D$83)*(MONTH($E153)-1)/12)*$H153</f>
        <v>377.90841584998162</v>
      </c>
      <c r="J153" s="227">
        <f>(SUM('1.  LRAMVA Summary'!E$55:E$81)+SUM('1.  LRAMVA Summary'!E$82:E$83)*(MONTH($E153)-1)/12)*$H153</f>
        <v>899.74693864284677</v>
      </c>
      <c r="K153" s="227">
        <f>(SUM('1.  LRAMVA Summary'!F$55:F$81)+SUM('1.  LRAMVA Summary'!F$82:F$83)*(MONTH($E153)-1)/12)*$H153</f>
        <v>-220.89129291337798</v>
      </c>
      <c r="L153" s="227">
        <f>(SUM('1.  LRAMVA Summary'!G$55:G$81)+SUM('1.  LRAMVA Summary'!G$82:G$83)*(MONTH($E153)-1)/12)*$H153</f>
        <v>-401.5612700319038</v>
      </c>
      <c r="M153" s="227">
        <f>(SUM('1.  LRAMVA Summary'!H$55:H$81)+SUM('1.  LRAMVA Summary'!H$82:H$83)*(MONTH($E153)-1)/12)*$H153</f>
        <v>-8.3635699999999993E-2</v>
      </c>
      <c r="N153" s="227">
        <f>(SUM('1.  LRAMVA Summary'!I$55:I$81)+SUM('1.  LRAMVA Summary'!I$82:I$83)*(MONTH($E153)-1)/12)*$H153</f>
        <v>38.268553539349973</v>
      </c>
      <c r="O153" s="227">
        <f>(SUM('1.  LRAMVA Summary'!J$55:J$81)+SUM('1.  LRAMVA Summary'!J$82:J$83)*(MONTH($E153)-1)/12)*$H153</f>
        <v>-0.98260684166666667</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692.40510254522985</v>
      </c>
    </row>
    <row r="154" spans="2:23" s="9" customFormat="1">
      <c r="B154" s="66"/>
      <c r="E154" s="211">
        <v>43952</v>
      </c>
      <c r="F154" s="211" t="s">
        <v>187</v>
      </c>
      <c r="G154" s="212" t="s">
        <v>66</v>
      </c>
      <c r="H154" s="235">
        <f>$C$52/12</f>
        <v>1.8166666666666667E-3</v>
      </c>
      <c r="I154" s="227">
        <f>(SUM('1.  LRAMVA Summary'!D$55:D$81)+SUM('1.  LRAMVA Summary'!D$82:D$83)*(MONTH($E154)-1)/12)*$H154</f>
        <v>377.90841584998162</v>
      </c>
      <c r="J154" s="227">
        <f>(SUM('1.  LRAMVA Summary'!E$55:E$81)+SUM('1.  LRAMVA Summary'!E$82:E$83)*(MONTH($E154)-1)/12)*$H154</f>
        <v>925.75468017714479</v>
      </c>
      <c r="K154" s="227">
        <f>(SUM('1.  LRAMVA Summary'!F$55:F$81)+SUM('1.  LRAMVA Summary'!F$82:F$83)*(MONTH($E154)-1)/12)*$H154</f>
        <v>-223.14482163967463</v>
      </c>
      <c r="L154" s="227">
        <f>(SUM('1.  LRAMVA Summary'!G$55:G$81)+SUM('1.  LRAMVA Summary'!G$82:G$83)*(MONTH($E154)-1)/12)*$H154</f>
        <v>-415.61072481394433</v>
      </c>
      <c r="M154" s="227">
        <f>(SUM('1.  LRAMVA Summary'!H$55:H$81)+SUM('1.  LRAMVA Summary'!H$82:H$83)*(MONTH($E154)-1)/12)*$H154</f>
        <v>-8.3635699999999993E-2</v>
      </c>
      <c r="N154" s="227">
        <f>(SUM('1.  LRAMVA Summary'!I$55:I$81)+SUM('1.  LRAMVA Summary'!I$82:I$83)*(MONTH($E154)-1)/12)*$H154</f>
        <v>39.923810453599977</v>
      </c>
      <c r="O154" s="227">
        <f>(SUM('1.  LRAMVA Summary'!J$55:J$81)+SUM('1.  LRAMVA Summary'!J$82:J$83)*(MONTH($E154)-1)/12)*$H154</f>
        <v>-0.98260684166666667</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703.7651174854409</v>
      </c>
    </row>
    <row r="155" spans="2:23" s="9" customFormat="1">
      <c r="B155" s="66"/>
      <c r="E155" s="211">
        <v>43983</v>
      </c>
      <c r="F155" s="211" t="s">
        <v>187</v>
      </c>
      <c r="G155" s="212" t="s">
        <v>66</v>
      </c>
      <c r="H155" s="235">
        <f>$C$52/12</f>
        <v>1.8166666666666667E-3</v>
      </c>
      <c r="I155" s="227">
        <f>(SUM('1.  LRAMVA Summary'!D$55:D$81)+SUM('1.  LRAMVA Summary'!D$82:D$83)*(MONTH($E155)-1)/12)*$H155</f>
        <v>377.90841584998162</v>
      </c>
      <c r="J155" s="227">
        <f>(SUM('1.  LRAMVA Summary'!E$55:E$81)+SUM('1.  LRAMVA Summary'!E$82:E$83)*(MONTH($E155)-1)/12)*$H155</f>
        <v>951.76242171144281</v>
      </c>
      <c r="K155" s="227">
        <f>(SUM('1.  LRAMVA Summary'!F$55:F$81)+SUM('1.  LRAMVA Summary'!F$82:F$83)*(MONTH($E155)-1)/12)*$H155</f>
        <v>-225.39835036597125</v>
      </c>
      <c r="L155" s="227">
        <f>(SUM('1.  LRAMVA Summary'!G$55:G$81)+SUM('1.  LRAMVA Summary'!G$82:G$83)*(MONTH($E155)-1)/12)*$H155</f>
        <v>-429.66017959598491</v>
      </c>
      <c r="M155" s="227">
        <f>(SUM('1.  LRAMVA Summary'!H$55:H$81)+SUM('1.  LRAMVA Summary'!H$82:H$83)*(MONTH($E155)-1)/12)*$H155</f>
        <v>-8.3635699999999993E-2</v>
      </c>
      <c r="N155" s="227">
        <f>(SUM('1.  LRAMVA Summary'!I$55:I$81)+SUM('1.  LRAMVA Summary'!I$82:I$83)*(MONTH($E155)-1)/12)*$H155</f>
        <v>41.579067367849973</v>
      </c>
      <c r="O155" s="227">
        <f>(SUM('1.  LRAMVA Summary'!J$55:J$81)+SUM('1.  LRAMVA Summary'!J$82:J$83)*(MONTH($E155)-1)/12)*$H155</f>
        <v>-0.98260684166666667</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715.1251324256516</v>
      </c>
    </row>
    <row r="156" spans="2:23" s="9" customFormat="1">
      <c r="B156" s="66"/>
      <c r="E156" s="211">
        <v>44013</v>
      </c>
      <c r="F156" s="211" t="s">
        <v>187</v>
      </c>
      <c r="G156" s="212" t="s">
        <v>68</v>
      </c>
      <c r="H156" s="235">
        <f>$C$53/12</f>
        <v>4.75E-4</v>
      </c>
      <c r="I156" s="227">
        <f>(SUM('1.  LRAMVA Summary'!D$55:D$81)+SUM('1.  LRAMVA Summary'!D$82:D$83)*(MONTH($E156)-1)/12)*$H156</f>
        <v>98.810916070866753</v>
      </c>
      <c r="J156" s="227">
        <f>(SUM('1.  LRAMVA Summary'!E$55:E$81)+SUM('1.  LRAMVA Summary'!E$82:E$83)*(MONTH($E156)-1)/12)*$H156</f>
        <v>255.65550139911574</v>
      </c>
      <c r="K156" s="227">
        <f>(SUM('1.  LRAMVA Summary'!F$55:F$81)+SUM('1.  LRAMVA Summary'!F$82:F$83)*(MONTH($E156)-1)/12)*$H156</f>
        <v>-59.523656459904906</v>
      </c>
      <c r="L156" s="227">
        <f>(SUM('1.  LRAMVA Summary'!G$55:G$81)+SUM('1.  LRAMVA Summary'!G$82:G$83)*(MONTH($E156)-1)/12)*$H156</f>
        <v>-116.01582183278647</v>
      </c>
      <c r="M156" s="227">
        <f>(SUM('1.  LRAMVA Summary'!H$55:H$81)+SUM('1.  LRAMVA Summary'!H$82:H$83)*(MONTH($E156)-1)/12)*$H156</f>
        <v>-2.186805E-2</v>
      </c>
      <c r="N156" s="227">
        <f>(SUM('1.  LRAMVA Summary'!I$55:I$81)+SUM('1.  LRAMVA Summary'!I$82:I$83)*(MONTH($E156)-1)/12)*$H156</f>
        <v>11.304387541649993</v>
      </c>
      <c r="O156" s="227">
        <f>(SUM('1.  LRAMVA Summary'!J$55:J$81)+SUM('1.  LRAMVA Summary'!J$82:J$83)*(MONTH($E156)-1)/12)*$H156</f>
        <v>-0.25692013749999998</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189.95253853144115</v>
      </c>
    </row>
    <row r="157" spans="2:23" s="9" customFormat="1">
      <c r="B157" s="66"/>
      <c r="E157" s="211">
        <v>44044</v>
      </c>
      <c r="F157" s="211" t="s">
        <v>187</v>
      </c>
      <c r="G157" s="212" t="s">
        <v>68</v>
      </c>
      <c r="H157" s="235">
        <f t="shared" ref="H157:H158" si="90">$C$53/12</f>
        <v>4.75E-4</v>
      </c>
      <c r="I157" s="227">
        <f>(SUM('1.  LRAMVA Summary'!D$55:D$81)+SUM('1.  LRAMVA Summary'!D$82:D$83)*(MONTH($E157)-1)/12)*$H157</f>
        <v>98.810916070866753</v>
      </c>
      <c r="J157" s="227">
        <f>(SUM('1.  LRAMVA Summary'!E$55:E$81)+SUM('1.  LRAMVA Summary'!E$82:E$83)*(MONTH($E157)-1)/12)*$H157</f>
        <v>262.45569069936795</v>
      </c>
      <c r="K157" s="227">
        <f>(SUM('1.  LRAMVA Summary'!F$55:F$81)+SUM('1.  LRAMVA Summary'!F$82:F$83)*(MONTH($E157)-1)/12)*$H157</f>
        <v>-60.112881860817325</v>
      </c>
      <c r="L157" s="227">
        <f>(SUM('1.  LRAMVA Summary'!G$55:G$81)+SUM('1.  LRAMVA Summary'!G$82:G$83)*(MONTH($E157)-1)/12)*$H157</f>
        <v>-119.6893031290081</v>
      </c>
      <c r="M157" s="227">
        <f>(SUM('1.  LRAMVA Summary'!H$55:H$81)+SUM('1.  LRAMVA Summary'!H$82:H$83)*(MONTH($E157)-1)/12)*$H157</f>
        <v>-2.186805E-2</v>
      </c>
      <c r="N157" s="227">
        <f>(SUM('1.  LRAMVA Summary'!I$55:I$81)+SUM('1.  LRAMVA Summary'!I$82:I$83)*(MONTH($E157)-1)/12)*$H157</f>
        <v>11.737184074274992</v>
      </c>
      <c r="O157" s="227">
        <f>(SUM('1.  LRAMVA Summary'!J$55:J$81)+SUM('1.  LRAMVA Summary'!J$82:J$83)*(MONTH($E157)-1)/12)*$H157</f>
        <v>-0.25692013749999998</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192.92281766718429</v>
      </c>
    </row>
    <row r="158" spans="2:23" s="9" customFormat="1">
      <c r="B158" s="66"/>
      <c r="E158" s="211">
        <v>44075</v>
      </c>
      <c r="F158" s="211" t="s">
        <v>187</v>
      </c>
      <c r="G158" s="212" t="s">
        <v>68</v>
      </c>
      <c r="H158" s="235">
        <f t="shared" si="90"/>
        <v>4.75E-4</v>
      </c>
      <c r="I158" s="227">
        <f>(SUM('1.  LRAMVA Summary'!D$55:D$81)+SUM('1.  LRAMVA Summary'!D$82:D$83)*(MONTH($E158)-1)/12)*$H158</f>
        <v>98.810916070866753</v>
      </c>
      <c r="J158" s="227">
        <f>(SUM('1.  LRAMVA Summary'!E$55:E$81)+SUM('1.  LRAMVA Summary'!E$82:E$83)*(MONTH($E158)-1)/12)*$H158</f>
        <v>269.25587999962016</v>
      </c>
      <c r="K158" s="227">
        <f>(SUM('1.  LRAMVA Summary'!F$55:F$81)+SUM('1.  LRAMVA Summary'!F$82:F$83)*(MONTH($E158)-1)/12)*$H158</f>
        <v>-60.702107261729751</v>
      </c>
      <c r="L158" s="227">
        <f>(SUM('1.  LRAMVA Summary'!G$55:G$81)+SUM('1.  LRAMVA Summary'!G$82:G$83)*(MONTH($E158)-1)/12)*$H158</f>
        <v>-123.36278442522971</v>
      </c>
      <c r="M158" s="227">
        <f>(SUM('1.  LRAMVA Summary'!H$55:H$81)+SUM('1.  LRAMVA Summary'!H$82:H$83)*(MONTH($E158)-1)/12)*$H158</f>
        <v>-2.186805E-2</v>
      </c>
      <c r="N158" s="227">
        <f>(SUM('1.  LRAMVA Summary'!I$55:I$81)+SUM('1.  LRAMVA Summary'!I$82:I$83)*(MONTH($E158)-1)/12)*$H158</f>
        <v>12.169980606899992</v>
      </c>
      <c r="O158" s="227">
        <f>(SUM('1.  LRAMVA Summary'!J$55:J$81)+SUM('1.  LRAMVA Summary'!J$82:J$83)*(MONTH($E158)-1)/12)*$H158</f>
        <v>-0.25692013749999998</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195.89309680292749</v>
      </c>
    </row>
    <row r="159" spans="2:23" s="9" customFormat="1">
      <c r="B159" s="66"/>
      <c r="E159" s="211">
        <v>44105</v>
      </c>
      <c r="F159" s="211" t="s">
        <v>187</v>
      </c>
      <c r="G159" s="212" t="s">
        <v>69</v>
      </c>
      <c r="H159" s="235">
        <f>$C$54/12</f>
        <v>4.75E-4</v>
      </c>
      <c r="I159" s="227">
        <f>(SUM('1.  LRAMVA Summary'!D$55:D$81)+SUM('1.  LRAMVA Summary'!D$82:D$83)*(MONTH($E159)-1)/12)*$H159</f>
        <v>98.810916070866753</v>
      </c>
      <c r="J159" s="227">
        <f>(SUM('1.  LRAMVA Summary'!E$55:E$81)+SUM('1.  LRAMVA Summary'!E$82:E$83)*(MONTH($E159)-1)/12)*$H159</f>
        <v>276.05606929987243</v>
      </c>
      <c r="K159" s="227">
        <f>(SUM('1.  LRAMVA Summary'!F$55:F$81)+SUM('1.  LRAMVA Summary'!F$82:F$83)*(MONTH($E159)-1)/12)*$H159</f>
        <v>-61.291332662642169</v>
      </c>
      <c r="L159" s="227">
        <f>(SUM('1.  LRAMVA Summary'!G$55:G$81)+SUM('1.  LRAMVA Summary'!G$82:G$83)*(MONTH($E159)-1)/12)*$H159</f>
        <v>-127.03626572145133</v>
      </c>
      <c r="M159" s="227">
        <f>(SUM('1.  LRAMVA Summary'!H$55:H$81)+SUM('1.  LRAMVA Summary'!H$82:H$83)*(MONTH($E159)-1)/12)*$H159</f>
        <v>-2.186805E-2</v>
      </c>
      <c r="N159" s="227">
        <f>(SUM('1.  LRAMVA Summary'!I$55:I$81)+SUM('1.  LRAMVA Summary'!I$82:I$83)*(MONTH($E159)-1)/12)*$H159</f>
        <v>12.602777139524994</v>
      </c>
      <c r="O159" s="227">
        <f>(SUM('1.  LRAMVA Summary'!J$55:J$81)+SUM('1.  LRAMVA Summary'!J$82:J$83)*(MONTH($E159)-1)/12)*$H159</f>
        <v>-0.25692013749999998</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198.86337593867069</v>
      </c>
    </row>
    <row r="160" spans="2:23" s="9" customFormat="1">
      <c r="B160" s="66"/>
      <c r="E160" s="211">
        <v>44136</v>
      </c>
      <c r="F160" s="211" t="s">
        <v>187</v>
      </c>
      <c r="G160" s="212" t="s">
        <v>69</v>
      </c>
      <c r="H160" s="235">
        <f>$C$54/12</f>
        <v>4.75E-4</v>
      </c>
      <c r="I160" s="227">
        <f>(SUM('1.  LRAMVA Summary'!D$55:D$81)+SUM('1.  LRAMVA Summary'!D$82:D$83)*(MONTH($E160)-1)/12)*$H160</f>
        <v>98.810916070866753</v>
      </c>
      <c r="J160" s="227">
        <f>(SUM('1.  LRAMVA Summary'!E$55:E$81)+SUM('1.  LRAMVA Summary'!E$82:E$83)*(MONTH($E160)-1)/12)*$H160</f>
        <v>282.85625860012459</v>
      </c>
      <c r="K160" s="227">
        <f>(SUM('1.  LRAMVA Summary'!F$55:F$81)+SUM('1.  LRAMVA Summary'!F$82:F$83)*(MONTH($E160)-1)/12)*$H160</f>
        <v>-61.880558063554588</v>
      </c>
      <c r="L160" s="227">
        <f>(SUM('1.  LRAMVA Summary'!G$55:G$81)+SUM('1.  LRAMVA Summary'!G$82:G$83)*(MONTH($E160)-1)/12)*$H160</f>
        <v>-130.70974701767295</v>
      </c>
      <c r="M160" s="227">
        <f>(SUM('1.  LRAMVA Summary'!H$55:H$81)+SUM('1.  LRAMVA Summary'!H$82:H$83)*(MONTH($E160)-1)/12)*$H160</f>
        <v>-2.186805E-2</v>
      </c>
      <c r="N160" s="227">
        <f>(SUM('1.  LRAMVA Summary'!I$55:I$81)+SUM('1.  LRAMVA Summary'!I$82:I$83)*(MONTH($E160)-1)/12)*$H160</f>
        <v>13.035573672149994</v>
      </c>
      <c r="O160" s="227">
        <f>(SUM('1.  LRAMVA Summary'!J$55:J$81)+SUM('1.  LRAMVA Summary'!J$82:J$83)*(MONTH($E160)-1)/12)*$H160</f>
        <v>-0.25692013749999998</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201.8336550744138</v>
      </c>
    </row>
    <row r="161" spans="2:23" s="9" customFormat="1">
      <c r="B161" s="66"/>
      <c r="E161" s="211">
        <v>44166</v>
      </c>
      <c r="F161" s="211" t="s">
        <v>187</v>
      </c>
      <c r="G161" s="212" t="s">
        <v>69</v>
      </c>
      <c r="H161" s="235">
        <f>$C$54/12</f>
        <v>4.75E-4</v>
      </c>
      <c r="I161" s="227">
        <f>(SUM('1.  LRAMVA Summary'!D$55:D$81)+SUM('1.  LRAMVA Summary'!D$82:D$83)*(MONTH($E161)-1)/12)*$H161</f>
        <v>98.810916070866753</v>
      </c>
      <c r="J161" s="227">
        <f>(SUM('1.  LRAMVA Summary'!E$55:E$81)+SUM('1.  LRAMVA Summary'!E$82:E$83)*(MONTH($E161)-1)/12)*$H161</f>
        <v>289.65644790037686</v>
      </c>
      <c r="K161" s="227">
        <f>(SUM('1.  LRAMVA Summary'!F$55:F$81)+SUM('1.  LRAMVA Summary'!F$82:F$83)*(MONTH($E161)-1)/12)*$H161</f>
        <v>-62.469783464467014</v>
      </c>
      <c r="L161" s="227">
        <f>(SUM('1.  LRAMVA Summary'!G$55:G$81)+SUM('1.  LRAMVA Summary'!G$82:G$83)*(MONTH($E161)-1)/12)*$H161</f>
        <v>-134.38322831389456</v>
      </c>
      <c r="M161" s="227">
        <f>(SUM('1.  LRAMVA Summary'!H$55:H$81)+SUM('1.  LRAMVA Summary'!H$82:H$83)*(MONTH($E161)-1)/12)*$H161</f>
        <v>-2.186805E-2</v>
      </c>
      <c r="N161" s="227">
        <f>(SUM('1.  LRAMVA Summary'!I$55:I$81)+SUM('1.  LRAMVA Summary'!I$82:I$83)*(MONTH($E161)-1)/12)*$H161</f>
        <v>13.468370204774992</v>
      </c>
      <c r="O161" s="227">
        <f>(SUM('1.  LRAMVA Summary'!J$55:J$81)+SUM('1.  LRAMVA Summary'!J$82:J$83)*(MONTH($E161)-1)/12)*$H161</f>
        <v>-0.25692013749999998</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204.80393421015705</v>
      </c>
    </row>
    <row r="162" spans="2:23" s="9" customFormat="1" ht="15" thickBot="1">
      <c r="B162" s="66"/>
      <c r="E162" s="213" t="s">
        <v>466</v>
      </c>
      <c r="F162" s="213"/>
      <c r="G162" s="214"/>
      <c r="H162" s="215"/>
      <c r="I162" s="216">
        <f>SUM(I149:I161)</f>
        <v>12019.984251597793</v>
      </c>
      <c r="J162" s="216">
        <f>SUM(J149:J161)</f>
        <v>19116.913328300467</v>
      </c>
      <c r="K162" s="216">
        <f t="shared" ref="K162:O162" si="91">SUM(K149:K161)</f>
        <v>-7168.8963689053271</v>
      </c>
      <c r="L162" s="216">
        <f t="shared" si="91"/>
        <v>-6485.4790892102646</v>
      </c>
      <c r="M162" s="216">
        <f t="shared" si="91"/>
        <v>-3.5122764031249996</v>
      </c>
      <c r="N162" s="216">
        <f t="shared" si="91"/>
        <v>1325.7175306511492</v>
      </c>
      <c r="O162" s="216">
        <f t="shared" si="91"/>
        <v>-41.260385928125011</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18763.466990102577</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691</v>
      </c>
      <c r="F164" s="222"/>
      <c r="G164" s="223"/>
      <c r="H164" s="224"/>
      <c r="I164" s="225">
        <f>I162+I163</f>
        <v>12019.984251597793</v>
      </c>
      <c r="J164" s="225">
        <f t="shared" ref="J164:U164" si="93">J162+J163</f>
        <v>19116.913328300467</v>
      </c>
      <c r="K164" s="225">
        <f t="shared" si="93"/>
        <v>-7168.8963689053271</v>
      </c>
      <c r="L164" s="225">
        <f t="shared" si="93"/>
        <v>-6485.4790892102646</v>
      </c>
      <c r="M164" s="225">
        <f t="shared" si="93"/>
        <v>-3.5122764031249996</v>
      </c>
      <c r="N164" s="225">
        <f t="shared" si="93"/>
        <v>1325.7175306511492</v>
      </c>
      <c r="O164" s="225">
        <f t="shared" si="93"/>
        <v>-41.260385928125011</v>
      </c>
      <c r="P164" s="225">
        <f t="shared" si="93"/>
        <v>0</v>
      </c>
      <c r="Q164" s="225">
        <f t="shared" si="93"/>
        <v>0</v>
      </c>
      <c r="R164" s="225">
        <f t="shared" si="93"/>
        <v>0</v>
      </c>
      <c r="S164" s="225">
        <f t="shared" si="93"/>
        <v>0</v>
      </c>
      <c r="T164" s="225">
        <f t="shared" si="93"/>
        <v>0</v>
      </c>
      <c r="U164" s="225">
        <f t="shared" si="93"/>
        <v>0</v>
      </c>
      <c r="V164" s="225">
        <f>V162+V163</f>
        <v>0</v>
      </c>
      <c r="W164" s="225">
        <f>W162+W163</f>
        <v>18763.466990102577</v>
      </c>
    </row>
    <row r="165" spans="2:23">
      <c r="B165" s="66"/>
      <c r="C165" s="9"/>
      <c r="E165" s="211">
        <v>44197</v>
      </c>
      <c r="F165" s="211" t="s">
        <v>695</v>
      </c>
      <c r="G165" s="212" t="s">
        <v>65</v>
      </c>
      <c r="H165" s="235">
        <f>$C$55/12</f>
        <v>4.75E-4</v>
      </c>
      <c r="I165" s="227">
        <f>(SUM('1.  LRAMVA Summary'!D$55:D$84)+SUM('1.  LRAMVA Summary'!D$85:D$86)*(MONTH($E165)-1)/12)*$H165</f>
        <v>98.810916070866753</v>
      </c>
      <c r="J165" s="227">
        <f>(SUM('1.  LRAMVA Summary'!E$55:E$84)+SUM('1.  LRAMVA Summary'!E$85:E$86)*(MONTH($E165)-1)/12)*$H165</f>
        <v>296.45663720062913</v>
      </c>
      <c r="K165" s="227">
        <f>(SUM('1.  LRAMVA Summary'!F$55:F$84)+SUM('1.  LRAMVA Summary'!F$85:F$86)*(MONTH($E165)-1)/12)*$H165</f>
        <v>-63.059008865379433</v>
      </c>
      <c r="L165" s="227">
        <f>(SUM('1.  LRAMVA Summary'!G$55:G$84)+SUM('1.  LRAMVA Summary'!G$85:G$86)*(MONTH($E165)-1)/12)*$H165</f>
        <v>-138.05670961011617</v>
      </c>
      <c r="M165" s="227">
        <f>(SUM('1.  LRAMVA Summary'!H$55:H$84)+SUM('1.  LRAMVA Summary'!H$85:H$86)*(MONTH($E165)-1)/12)*$H165</f>
        <v>-2.186805E-2</v>
      </c>
      <c r="N165" s="227">
        <f>(SUM('1.  LRAMVA Summary'!I$55:I$84)+SUM('1.  LRAMVA Summary'!I$85:I$86)*(MONTH($E165)-1)/12)*$H165</f>
        <v>13.901166737399992</v>
      </c>
      <c r="O165" s="227">
        <f>(SUM('1.  LRAMVA Summary'!J$55:J$84)+SUM('1.  LRAMVA Summary'!J$85:J$86)*(MONTH($E165)-1)/12)*$H165</f>
        <v>-0.25692013749999998</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207.77421334590028</v>
      </c>
    </row>
    <row r="166" spans="2:23">
      <c r="B166" s="66"/>
      <c r="C166" s="9"/>
      <c r="E166" s="211">
        <v>44228</v>
      </c>
      <c r="F166" s="211" t="s">
        <v>695</v>
      </c>
      <c r="G166" s="212" t="s">
        <v>65</v>
      </c>
      <c r="H166" s="235">
        <f t="shared" ref="H166:H167" si="95">$C$55/12</f>
        <v>4.75E-4</v>
      </c>
      <c r="I166" s="227">
        <f>(SUM('1.  LRAMVA Summary'!D$55:D$84)+SUM('1.  LRAMVA Summary'!D$85:D$86)*(MONTH($E166)-1)/12)*$H166</f>
        <v>98.810916070866753</v>
      </c>
      <c r="J166" s="227">
        <f>(SUM('1.  LRAMVA Summary'!E$55:E$84)+SUM('1.  LRAMVA Summary'!E$85:E$86)*(MONTH($E166)-1)/12)*$H166</f>
        <v>303.23790583484538</v>
      </c>
      <c r="K166" s="227">
        <f>(SUM('1.  LRAMVA Summary'!F$55:F$84)+SUM('1.  LRAMVA Summary'!F$85:F$86)*(MONTH($E166)-1)/12)*$H166</f>
        <v>-63.571542412251354</v>
      </c>
      <c r="L166" s="227">
        <f>(SUM('1.  LRAMVA Summary'!G$55:G$84)+SUM('1.  LRAMVA Summary'!G$85:G$86)*(MONTH($E166)-1)/12)*$H166</f>
        <v>-141.82811504503096</v>
      </c>
      <c r="M166" s="227">
        <f>(SUM('1.  LRAMVA Summary'!H$55:H$84)+SUM('1.  LRAMVA Summary'!H$85:H$86)*(MONTH($E166)-1)/12)*$H166</f>
        <v>-2.186805E-2</v>
      </c>
      <c r="N166" s="227">
        <f>(SUM('1.  LRAMVA Summary'!I$55:I$84)+SUM('1.  LRAMVA Summary'!I$85:I$86)*(MONTH($E166)-1)/12)*$H166</f>
        <v>15.134267432799993</v>
      </c>
      <c r="O166" s="227">
        <f>(SUM('1.  LRAMVA Summary'!J$55:J$84)+SUM('1.  LRAMVA Summary'!J$85:J$86)*(MONTH($E166)-1)/12)*$H166</f>
        <v>-0.25692013749999998</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211.50464369372983</v>
      </c>
    </row>
    <row r="167" spans="2:23">
      <c r="B167" s="66"/>
      <c r="C167" s="9"/>
      <c r="E167" s="211">
        <v>44256</v>
      </c>
      <c r="F167" s="211" t="s">
        <v>695</v>
      </c>
      <c r="G167" s="212" t="s">
        <v>65</v>
      </c>
      <c r="H167" s="235">
        <f t="shared" si="95"/>
        <v>4.75E-4</v>
      </c>
      <c r="I167" s="227">
        <f>(SUM('1.  LRAMVA Summary'!D$55:D$84)+SUM('1.  LRAMVA Summary'!D$85:D$86)*(MONTH($E167)-1)/12)*$H167</f>
        <v>98.810916070866753</v>
      </c>
      <c r="J167" s="227">
        <f>(SUM('1.  LRAMVA Summary'!E$55:E$84)+SUM('1.  LRAMVA Summary'!E$85:E$86)*(MONTH($E167)-1)/12)*$H167</f>
        <v>310.01917446906168</v>
      </c>
      <c r="K167" s="227">
        <f>(SUM('1.  LRAMVA Summary'!F$55:F$84)+SUM('1.  LRAMVA Summary'!F$85:F$86)*(MONTH($E167)-1)/12)*$H167</f>
        <v>-64.084075959123268</v>
      </c>
      <c r="L167" s="227">
        <f>(SUM('1.  LRAMVA Summary'!G$55:G$84)+SUM('1.  LRAMVA Summary'!G$85:G$86)*(MONTH($E167)-1)/12)*$H167</f>
        <v>-145.59952047994571</v>
      </c>
      <c r="M167" s="227">
        <f>(SUM('1.  LRAMVA Summary'!H$55:H$84)+SUM('1.  LRAMVA Summary'!H$85:H$86)*(MONTH($E167)-1)/12)*$H167</f>
        <v>-2.186805E-2</v>
      </c>
      <c r="N167" s="227">
        <f>(SUM('1.  LRAMVA Summary'!I$55:I$84)+SUM('1.  LRAMVA Summary'!I$85:I$86)*(MONTH($E167)-1)/12)*$H167</f>
        <v>16.367368128199992</v>
      </c>
      <c r="O167" s="227">
        <f>(SUM('1.  LRAMVA Summary'!J$55:J$84)+SUM('1.  LRAMVA Summary'!J$85:J$86)*(MONTH($E167)-1)/12)*$H167</f>
        <v>-0.25692013749999998</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215.23507404155947</v>
      </c>
    </row>
    <row r="168" spans="2:23">
      <c r="B168" s="66"/>
      <c r="C168" s="9"/>
      <c r="E168" s="211">
        <v>44287</v>
      </c>
      <c r="F168" s="211" t="s">
        <v>695</v>
      </c>
      <c r="G168" s="212" t="s">
        <v>66</v>
      </c>
      <c r="H168" s="235">
        <f>$C$56/12</f>
        <v>4.75E-4</v>
      </c>
      <c r="I168" s="227">
        <f>(SUM('1.  LRAMVA Summary'!D$55:D$84)+SUM('1.  LRAMVA Summary'!D$85:D$86)*(MONTH($E168)-1)/12)*$H168</f>
        <v>98.810916070866753</v>
      </c>
      <c r="J168" s="227">
        <f>(SUM('1.  LRAMVA Summary'!E$55:E$84)+SUM('1.  LRAMVA Summary'!E$85:E$86)*(MONTH($E168)-1)/12)*$H168</f>
        <v>316.80044310327793</v>
      </c>
      <c r="K168" s="227">
        <f>(SUM('1.  LRAMVA Summary'!F$55:F$84)+SUM('1.  LRAMVA Summary'!F$85:F$86)*(MONTH($E168)-1)/12)*$H168</f>
        <v>-64.59660950599519</v>
      </c>
      <c r="L168" s="227">
        <f>(SUM('1.  LRAMVA Summary'!G$55:G$84)+SUM('1.  LRAMVA Summary'!G$85:G$86)*(MONTH($E168)-1)/12)*$H168</f>
        <v>-149.37092591486046</v>
      </c>
      <c r="M168" s="227">
        <f>(SUM('1.  LRAMVA Summary'!H$55:H$84)+SUM('1.  LRAMVA Summary'!H$85:H$86)*(MONTH($E168)-1)/12)*$H168</f>
        <v>-2.186805E-2</v>
      </c>
      <c r="N168" s="227">
        <f>(SUM('1.  LRAMVA Summary'!I$55:I$84)+SUM('1.  LRAMVA Summary'!I$85:I$86)*(MONTH($E168)-1)/12)*$H168</f>
        <v>17.600468823599993</v>
      </c>
      <c r="O168" s="227">
        <f>(SUM('1.  LRAMVA Summary'!J$55:J$84)+SUM('1.  LRAMVA Summary'!J$85:J$86)*(MONTH($E168)-1)/12)*$H168</f>
        <v>-0.25692013749999998</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218.96550438938905</v>
      </c>
    </row>
    <row r="169" spans="2:23">
      <c r="B169" s="66"/>
      <c r="C169" s="9"/>
      <c r="E169" s="211">
        <v>44317</v>
      </c>
      <c r="F169" s="211" t="s">
        <v>695</v>
      </c>
      <c r="G169" s="212" t="s">
        <v>66</v>
      </c>
      <c r="H169" s="235">
        <f t="shared" ref="H169:H170" si="96">$C$56/12</f>
        <v>4.75E-4</v>
      </c>
      <c r="I169" s="227">
        <f>(SUM('1.  LRAMVA Summary'!D$55:D$84)+SUM('1.  LRAMVA Summary'!D$85:D$86)*(MONTH($E169)-1)/12)*$H169</f>
        <v>98.810916070866753</v>
      </c>
      <c r="J169" s="227">
        <f>(SUM('1.  LRAMVA Summary'!E$55:E$84)+SUM('1.  LRAMVA Summary'!E$85:E$86)*(MONTH($E169)-1)/12)*$H169</f>
        <v>323.58171173749423</v>
      </c>
      <c r="K169" s="227">
        <f>(SUM('1.  LRAMVA Summary'!F$55:F$84)+SUM('1.  LRAMVA Summary'!F$85:F$86)*(MONTH($E169)-1)/12)*$H169</f>
        <v>-65.109143052867111</v>
      </c>
      <c r="L169" s="227">
        <f>(SUM('1.  LRAMVA Summary'!G$55:G$84)+SUM('1.  LRAMVA Summary'!G$85:G$86)*(MONTH($E169)-1)/12)*$H169</f>
        <v>-153.14233134977525</v>
      </c>
      <c r="M169" s="227">
        <f>(SUM('1.  LRAMVA Summary'!H$55:H$84)+SUM('1.  LRAMVA Summary'!H$85:H$86)*(MONTH($E169)-1)/12)*$H169</f>
        <v>-2.186805E-2</v>
      </c>
      <c r="N169" s="227">
        <f>(SUM('1.  LRAMVA Summary'!I$55:I$84)+SUM('1.  LRAMVA Summary'!I$85:I$86)*(MONTH($E169)-1)/12)*$H169</f>
        <v>18.833569518999994</v>
      </c>
      <c r="O169" s="227">
        <f>(SUM('1.  LRAMVA Summary'!J$55:J$84)+SUM('1.  LRAMVA Summary'!J$85:J$86)*(MONTH($E169)-1)/12)*$H169</f>
        <v>-0.25692013749999998</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222.69593473721864</v>
      </c>
    </row>
    <row r="170" spans="2:23">
      <c r="B170" s="66"/>
      <c r="C170" s="9"/>
      <c r="E170" s="211">
        <v>44348</v>
      </c>
      <c r="F170" s="211" t="s">
        <v>695</v>
      </c>
      <c r="G170" s="212" t="s">
        <v>66</v>
      </c>
      <c r="H170" s="235">
        <f t="shared" si="96"/>
        <v>4.75E-4</v>
      </c>
      <c r="I170" s="227">
        <f>(SUM('1.  LRAMVA Summary'!D$55:D$84)+SUM('1.  LRAMVA Summary'!D$85:D$86)*(MONTH($E170)-1)/12)*$H170</f>
        <v>98.810916070866753</v>
      </c>
      <c r="J170" s="227">
        <f>(SUM('1.  LRAMVA Summary'!E$55:E$84)+SUM('1.  LRAMVA Summary'!E$85:E$86)*(MONTH($E170)-1)/12)*$H170</f>
        <v>330.36298037171048</v>
      </c>
      <c r="K170" s="227">
        <f>(SUM('1.  LRAMVA Summary'!F$55:F$84)+SUM('1.  LRAMVA Summary'!F$85:F$86)*(MONTH($E170)-1)/12)*$H170</f>
        <v>-65.621676599739033</v>
      </c>
      <c r="L170" s="227">
        <f>(SUM('1.  LRAMVA Summary'!G$55:G$84)+SUM('1.  LRAMVA Summary'!G$85:G$86)*(MONTH($E170)-1)/12)*$H170</f>
        <v>-156.91373678469</v>
      </c>
      <c r="M170" s="227">
        <f>(SUM('1.  LRAMVA Summary'!H$55:H$84)+SUM('1.  LRAMVA Summary'!H$85:H$86)*(MONTH($E170)-1)/12)*$H170</f>
        <v>-2.186805E-2</v>
      </c>
      <c r="N170" s="227">
        <f>(SUM('1.  LRAMVA Summary'!I$55:I$84)+SUM('1.  LRAMVA Summary'!I$85:I$86)*(MONTH($E170)-1)/12)*$H170</f>
        <v>20.066670214399995</v>
      </c>
      <c r="O170" s="227">
        <f>(SUM('1.  LRAMVA Summary'!J$55:J$84)+SUM('1.  LRAMVA Summary'!J$85:J$86)*(MONTH($E170)-1)/12)*$H170</f>
        <v>-0.25692013749999998</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226.42636508504822</v>
      </c>
    </row>
    <row r="171" spans="2:23">
      <c r="B171" s="66"/>
      <c r="C171" s="9"/>
      <c r="E171" s="211">
        <v>44378</v>
      </c>
      <c r="F171" s="211" t="s">
        <v>695</v>
      </c>
      <c r="G171" s="212" t="s">
        <v>68</v>
      </c>
      <c r="H171" s="235">
        <f>$C$57/12</f>
        <v>4.75E-4</v>
      </c>
      <c r="I171" s="227">
        <f>(SUM('1.  LRAMVA Summary'!D$55:D$84)+SUM('1.  LRAMVA Summary'!D$85:D$86)*(MONTH($E171)-1)/12)*$H171</f>
        <v>98.810916070866753</v>
      </c>
      <c r="J171" s="227">
        <f>(SUM('1.  LRAMVA Summary'!E$55:E$84)+SUM('1.  LRAMVA Summary'!E$85:E$86)*(MONTH($E171)-1)/12)*$H171</f>
        <v>337.14424900592678</v>
      </c>
      <c r="K171" s="227">
        <f>(SUM('1.  LRAMVA Summary'!F$55:F$84)+SUM('1.  LRAMVA Summary'!F$85:F$86)*(MONTH($E171)-1)/12)*$H171</f>
        <v>-66.134210146610954</v>
      </c>
      <c r="L171" s="227">
        <f>(SUM('1.  LRAMVA Summary'!G$55:G$84)+SUM('1.  LRAMVA Summary'!G$85:G$86)*(MONTH($E171)-1)/12)*$H171</f>
        <v>-160.68514221960478</v>
      </c>
      <c r="M171" s="227">
        <f>(SUM('1.  LRAMVA Summary'!H$55:H$84)+SUM('1.  LRAMVA Summary'!H$85:H$86)*(MONTH($E171)-1)/12)*$H171</f>
        <v>-2.186805E-2</v>
      </c>
      <c r="N171" s="227">
        <f>(SUM('1.  LRAMVA Summary'!I$55:I$84)+SUM('1.  LRAMVA Summary'!I$85:I$86)*(MONTH($E171)-1)/12)*$H171</f>
        <v>21.299770909799992</v>
      </c>
      <c r="O171" s="227">
        <f>(SUM('1.  LRAMVA Summary'!J$55:J$84)+SUM('1.  LRAMVA Summary'!J$85:J$86)*(MONTH($E171)-1)/12)*$H171</f>
        <v>-0.25692013749999998</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230.15679543287783</v>
      </c>
    </row>
    <row r="172" spans="2:23">
      <c r="E172" s="211">
        <v>44409</v>
      </c>
      <c r="F172" s="211" t="s">
        <v>695</v>
      </c>
      <c r="G172" s="212" t="s">
        <v>68</v>
      </c>
      <c r="H172" s="235">
        <f t="shared" ref="H172:H173" si="97">$C$57/12</f>
        <v>4.75E-4</v>
      </c>
      <c r="I172" s="227">
        <f>(SUM('1.  LRAMVA Summary'!D$55:D$84)+SUM('1.  LRAMVA Summary'!D$85:D$86)*(MONTH($E172)-1)/12)*$H172</f>
        <v>98.810916070866753</v>
      </c>
      <c r="J172" s="227">
        <f>(SUM('1.  LRAMVA Summary'!E$55:E$84)+SUM('1.  LRAMVA Summary'!E$85:E$86)*(MONTH($E172)-1)/12)*$H172</f>
        <v>343.92551764014314</v>
      </c>
      <c r="K172" s="227">
        <f>(SUM('1.  LRAMVA Summary'!F$55:F$84)+SUM('1.  LRAMVA Summary'!F$85:F$86)*(MONTH($E172)-1)/12)*$H172</f>
        <v>-66.646743693482875</v>
      </c>
      <c r="L172" s="227">
        <f>(SUM('1.  LRAMVA Summary'!G$55:G$84)+SUM('1.  LRAMVA Summary'!G$85:G$86)*(MONTH($E172)-1)/12)*$H172</f>
        <v>-164.45654765451951</v>
      </c>
      <c r="M172" s="227">
        <f>(SUM('1.  LRAMVA Summary'!H$55:H$84)+SUM('1.  LRAMVA Summary'!H$85:H$86)*(MONTH($E172)-1)/12)*$H172</f>
        <v>-2.186805E-2</v>
      </c>
      <c r="N172" s="227">
        <f>(SUM('1.  LRAMVA Summary'!I$55:I$84)+SUM('1.  LRAMVA Summary'!I$85:I$86)*(MONTH($E172)-1)/12)*$H172</f>
        <v>22.532871605199993</v>
      </c>
      <c r="O172" s="227">
        <f>(SUM('1.  LRAMVA Summary'!J$55:J$84)+SUM('1.  LRAMVA Summary'!J$85:J$86)*(MONTH($E172)-1)/12)*$H172</f>
        <v>-0.25692013749999998</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233.8872257807075</v>
      </c>
    </row>
    <row r="173" spans="2:23">
      <c r="E173" s="211">
        <v>44440</v>
      </c>
      <c r="F173" s="211" t="s">
        <v>695</v>
      </c>
      <c r="G173" s="212" t="s">
        <v>68</v>
      </c>
      <c r="H173" s="235">
        <f t="shared" si="97"/>
        <v>4.75E-4</v>
      </c>
      <c r="I173" s="227">
        <f>(SUM('1.  LRAMVA Summary'!D$55:D$84)+SUM('1.  LRAMVA Summary'!D$85:D$86)*(MONTH($E173)-1)/12)*$H173</f>
        <v>98.810916070866753</v>
      </c>
      <c r="J173" s="227">
        <f>(SUM('1.  LRAMVA Summary'!E$55:E$84)+SUM('1.  LRAMVA Summary'!E$85:E$86)*(MONTH($E173)-1)/12)*$H173</f>
        <v>350.70678627435939</v>
      </c>
      <c r="K173" s="227">
        <f>(SUM('1.  LRAMVA Summary'!F$55:F$84)+SUM('1.  LRAMVA Summary'!F$85:F$86)*(MONTH($E173)-1)/12)*$H173</f>
        <v>-67.159277240354797</v>
      </c>
      <c r="L173" s="227">
        <f>(SUM('1.  LRAMVA Summary'!G$55:G$84)+SUM('1.  LRAMVA Summary'!G$85:G$86)*(MONTH($E173)-1)/12)*$H173</f>
        <v>-168.22795308943429</v>
      </c>
      <c r="M173" s="227">
        <f>(SUM('1.  LRAMVA Summary'!H$55:H$84)+SUM('1.  LRAMVA Summary'!H$85:H$86)*(MONTH($E173)-1)/12)*$H173</f>
        <v>-2.186805E-2</v>
      </c>
      <c r="N173" s="227">
        <f>(SUM('1.  LRAMVA Summary'!I$55:I$84)+SUM('1.  LRAMVA Summary'!I$85:I$86)*(MONTH($E173)-1)/12)*$H173</f>
        <v>23.765972300599991</v>
      </c>
      <c r="O173" s="227">
        <f>(SUM('1.  LRAMVA Summary'!J$55:J$84)+SUM('1.  LRAMVA Summary'!J$85:J$86)*(MONTH($E173)-1)/12)*$H173</f>
        <v>-0.25692013749999998</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237.61765612853705</v>
      </c>
    </row>
    <row r="174" spans="2:23">
      <c r="E174" s="211">
        <v>44470</v>
      </c>
      <c r="F174" s="211" t="s">
        <v>695</v>
      </c>
      <c r="G174" s="212" t="s">
        <v>69</v>
      </c>
      <c r="H174" s="235">
        <f>$C$58/12</f>
        <v>4.75E-4</v>
      </c>
      <c r="I174" s="227">
        <f>(SUM('1.  LRAMVA Summary'!D$55:D$84)+SUM('1.  LRAMVA Summary'!D$85:D$86)*(MONTH($E174)-1)/12)*$H174</f>
        <v>98.810916070866753</v>
      </c>
      <c r="J174" s="227">
        <f>(SUM('1.  LRAMVA Summary'!E$55:E$84)+SUM('1.  LRAMVA Summary'!E$85:E$86)*(MONTH($E174)-1)/12)*$H174</f>
        <v>357.48805490857569</v>
      </c>
      <c r="K174" s="227">
        <f>(SUM('1.  LRAMVA Summary'!F$55:F$84)+SUM('1.  LRAMVA Summary'!F$85:F$86)*(MONTH($E174)-1)/12)*$H174</f>
        <v>-67.671810787226718</v>
      </c>
      <c r="L174" s="227">
        <f>(SUM('1.  LRAMVA Summary'!G$55:G$84)+SUM('1.  LRAMVA Summary'!G$85:G$86)*(MONTH($E174)-1)/12)*$H174</f>
        <v>-171.99935852434908</v>
      </c>
      <c r="M174" s="227">
        <f>(SUM('1.  LRAMVA Summary'!H$55:H$84)+SUM('1.  LRAMVA Summary'!H$85:H$86)*(MONTH($E174)-1)/12)*$H174</f>
        <v>-2.186805E-2</v>
      </c>
      <c r="N174" s="227">
        <f>(SUM('1.  LRAMVA Summary'!I$55:I$84)+SUM('1.  LRAMVA Summary'!I$85:I$86)*(MONTH($E174)-1)/12)*$H174</f>
        <v>24.999072995999992</v>
      </c>
      <c r="O174" s="227">
        <f>(SUM('1.  LRAMVA Summary'!J$55:J$84)+SUM('1.  LRAMVA Summary'!J$85:J$86)*(MONTH($E174)-1)/12)*$H174</f>
        <v>-0.25692013749999998</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241.34808647636666</v>
      </c>
    </row>
    <row r="175" spans="2:23">
      <c r="E175" s="211">
        <v>44501</v>
      </c>
      <c r="F175" s="211" t="s">
        <v>695</v>
      </c>
      <c r="G175" s="212" t="s">
        <v>69</v>
      </c>
      <c r="H175" s="235">
        <f t="shared" ref="H175:H176" si="98">$C$58/12</f>
        <v>4.75E-4</v>
      </c>
      <c r="I175" s="227">
        <f>(SUM('1.  LRAMVA Summary'!D$55:D$84)+SUM('1.  LRAMVA Summary'!D$85:D$86)*(MONTH($E175)-1)/12)*$H175</f>
        <v>98.810916070866753</v>
      </c>
      <c r="J175" s="227">
        <f>(SUM('1.  LRAMVA Summary'!E$55:E$84)+SUM('1.  LRAMVA Summary'!E$85:E$86)*(MONTH($E175)-1)/12)*$H175</f>
        <v>364.26932354279194</v>
      </c>
      <c r="K175" s="227">
        <f>(SUM('1.  LRAMVA Summary'!F$55:F$84)+SUM('1.  LRAMVA Summary'!F$85:F$86)*(MONTH($E175)-1)/12)*$H175</f>
        <v>-68.18434433409864</v>
      </c>
      <c r="L175" s="227">
        <f>(SUM('1.  LRAMVA Summary'!G$55:G$84)+SUM('1.  LRAMVA Summary'!G$85:G$86)*(MONTH($E175)-1)/12)*$H175</f>
        <v>-175.77076395926383</v>
      </c>
      <c r="M175" s="227">
        <f>(SUM('1.  LRAMVA Summary'!H$55:H$84)+SUM('1.  LRAMVA Summary'!H$85:H$86)*(MONTH($E175)-1)/12)*$H175</f>
        <v>-2.186805E-2</v>
      </c>
      <c r="N175" s="227">
        <f>(SUM('1.  LRAMVA Summary'!I$55:I$84)+SUM('1.  LRAMVA Summary'!I$85:I$86)*(MONTH($E175)-1)/12)*$H175</f>
        <v>26.232173691399993</v>
      </c>
      <c r="O175" s="227">
        <f>(SUM('1.  LRAMVA Summary'!J$55:J$84)+SUM('1.  LRAMVA Summary'!J$85:J$86)*(MONTH($E175)-1)/12)*$H175</f>
        <v>-0.25692013749999998</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245.07851682419624</v>
      </c>
    </row>
    <row r="176" spans="2:23">
      <c r="E176" s="211">
        <v>44531</v>
      </c>
      <c r="F176" s="211" t="s">
        <v>695</v>
      </c>
      <c r="G176" s="212" t="s">
        <v>69</v>
      </c>
      <c r="H176" s="235">
        <f t="shared" si="98"/>
        <v>4.75E-4</v>
      </c>
      <c r="I176" s="227">
        <f>(SUM('1.  LRAMVA Summary'!D$55:D$84)+SUM('1.  LRAMVA Summary'!D$85:D$86)*(MONTH($E176)-1)/12)*$H176</f>
        <v>98.810916070866753</v>
      </c>
      <c r="J176" s="227">
        <f>(SUM('1.  LRAMVA Summary'!E$55:E$84)+SUM('1.  LRAMVA Summary'!E$85:E$86)*(MONTH($E176)-1)/12)*$H176</f>
        <v>371.05059217700824</v>
      </c>
      <c r="K176" s="227">
        <f>(SUM('1.  LRAMVA Summary'!F$55:F$84)+SUM('1.  LRAMVA Summary'!F$85:F$86)*(MONTH($E176)-1)/12)*$H176</f>
        <v>-68.696877880970561</v>
      </c>
      <c r="L176" s="227">
        <f>(SUM('1.  LRAMVA Summary'!G$55:G$84)+SUM('1.  LRAMVA Summary'!G$85:G$86)*(MONTH($E176)-1)/12)*$H176</f>
        <v>-179.54216939417861</v>
      </c>
      <c r="M176" s="227">
        <f>(SUM('1.  LRAMVA Summary'!H$55:H$84)+SUM('1.  LRAMVA Summary'!H$85:H$86)*(MONTH($E176)-1)/12)*$H176</f>
        <v>-2.186805E-2</v>
      </c>
      <c r="N176" s="227">
        <f>(SUM('1.  LRAMVA Summary'!I$55:I$84)+SUM('1.  LRAMVA Summary'!I$85:I$86)*(MONTH($E176)-1)/12)*$H176</f>
        <v>27.465274386799994</v>
      </c>
      <c r="O176" s="227">
        <f>(SUM('1.  LRAMVA Summary'!J$55:J$84)+SUM('1.  LRAMVA Summary'!J$85:J$86)*(MONTH($E176)-1)/12)*$H176</f>
        <v>-0.25692013749999998</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248.80894717202585</v>
      </c>
    </row>
    <row r="177" spans="5:23" ht="15" thickBot="1">
      <c r="E177" s="213" t="s">
        <v>692</v>
      </c>
      <c r="F177" s="213"/>
      <c r="G177" s="214"/>
      <c r="H177" s="215"/>
      <c r="I177" s="216">
        <f>SUM(I164:I176)</f>
        <v>13205.715244448189</v>
      </c>
      <c r="J177" s="216">
        <f>SUM(J164:J176)</f>
        <v>23121.956704566292</v>
      </c>
      <c r="K177" s="216">
        <f t="shared" ref="K177:V177" si="99">SUM(K164:K176)</f>
        <v>-7959.4316893834257</v>
      </c>
      <c r="L177" s="216">
        <f t="shared" si="99"/>
        <v>-8391.0723632360332</v>
      </c>
      <c r="M177" s="216">
        <f t="shared" si="99"/>
        <v>-3.7746930031250012</v>
      </c>
      <c r="N177" s="216">
        <f t="shared" si="99"/>
        <v>1573.9161773963492</v>
      </c>
      <c r="O177" s="216">
        <f t="shared" si="99"/>
        <v>-44.343427578125052</v>
      </c>
      <c r="P177" s="216">
        <f t="shared" si="99"/>
        <v>0</v>
      </c>
      <c r="Q177" s="216">
        <f t="shared" si="99"/>
        <v>0</v>
      </c>
      <c r="R177" s="216">
        <f t="shared" si="99"/>
        <v>0</v>
      </c>
      <c r="S177" s="216">
        <f t="shared" si="99"/>
        <v>0</v>
      </c>
      <c r="T177" s="216">
        <f t="shared" si="99"/>
        <v>0</v>
      </c>
      <c r="U177" s="216">
        <f t="shared" si="99"/>
        <v>0</v>
      </c>
      <c r="V177" s="216">
        <f t="shared" si="99"/>
        <v>0</v>
      </c>
      <c r="W177" s="216">
        <f>SUM(W164:W176)</f>
        <v>21502.965953210136</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693</v>
      </c>
      <c r="F179" s="222"/>
      <c r="G179" s="223"/>
      <c r="H179" s="224"/>
      <c r="I179" s="225">
        <f>I177+I178</f>
        <v>13205.715244448189</v>
      </c>
      <c r="J179" s="225">
        <f t="shared" ref="J179:U179" si="100">J177+J178</f>
        <v>23121.956704566292</v>
      </c>
      <c r="K179" s="225">
        <f t="shared" si="100"/>
        <v>-7959.4316893834257</v>
      </c>
      <c r="L179" s="225">
        <f t="shared" si="100"/>
        <v>-8391.0723632360332</v>
      </c>
      <c r="M179" s="225">
        <f t="shared" si="100"/>
        <v>-3.7746930031250012</v>
      </c>
      <c r="N179" s="225">
        <f t="shared" si="100"/>
        <v>1573.9161773963492</v>
      </c>
      <c r="O179" s="225">
        <f t="shared" si="100"/>
        <v>-44.343427578125052</v>
      </c>
      <c r="P179" s="225">
        <f t="shared" si="100"/>
        <v>0</v>
      </c>
      <c r="Q179" s="225">
        <f t="shared" si="100"/>
        <v>0</v>
      </c>
      <c r="R179" s="225">
        <f t="shared" si="100"/>
        <v>0</v>
      </c>
      <c r="S179" s="225">
        <f t="shared" si="100"/>
        <v>0</v>
      </c>
      <c r="T179" s="225">
        <f t="shared" si="100"/>
        <v>0</v>
      </c>
      <c r="U179" s="225">
        <f t="shared" si="100"/>
        <v>0</v>
      </c>
      <c r="V179" s="225">
        <f>V177+V178</f>
        <v>0</v>
      </c>
      <c r="W179" s="225">
        <f>W177+W178</f>
        <v>21502.965953210136</v>
      </c>
    </row>
    <row r="180" spans="5:23">
      <c r="E180" s="211">
        <v>44562</v>
      </c>
      <c r="F180" s="211" t="s">
        <v>696</v>
      </c>
      <c r="G180" s="212" t="s">
        <v>65</v>
      </c>
      <c r="H180" s="235">
        <f>$C$59/12</f>
        <v>4.75E-4</v>
      </c>
      <c r="I180" s="227">
        <f>(SUM('1.  LRAMVA Summary'!D$55:D$87)+SUM('1.  LRAMVA Summary'!D$88:D$89)*(MONTH($E180)-1)/12)*$H180</f>
        <v>98.810916070866753</v>
      </c>
      <c r="J180" s="227">
        <f>(SUM('1.  LRAMVA Summary'!E$55:E$87)+SUM('1.  LRAMVA Summary'!E$88:E$89)*(MONTH($E180)-1)/12)*$H180</f>
        <v>377.83186081122449</v>
      </c>
      <c r="K180" s="227">
        <f>(SUM('1.  LRAMVA Summary'!F$55:F$87)+SUM('1.  LRAMVA Summary'!F$88:F$89)*(MONTH($E180)-1)/12)*$H180</f>
        <v>-69.209411427842468</v>
      </c>
      <c r="L180" s="227">
        <f>(SUM('1.  LRAMVA Summary'!G$55:G$87)+SUM('1.  LRAMVA Summary'!G$88:G$89)*(MONTH($E180)-1)/12)*$H180</f>
        <v>-183.31357482909337</v>
      </c>
      <c r="M180" s="227">
        <f>(SUM('1.  LRAMVA Summary'!H$55:H$87)+SUM('1.  LRAMVA Summary'!H$88:H$89)*(MONTH($E180)-1)/12)*$H180</f>
        <v>-2.186805E-2</v>
      </c>
      <c r="N180" s="227">
        <f>(SUM('1.  LRAMVA Summary'!I$55:I$87)+SUM('1.  LRAMVA Summary'!I$88:I$89)*(MONTH($E180)-1)/12)*$H180</f>
        <v>28.698375082199998</v>
      </c>
      <c r="O180" s="227">
        <f>(SUM('1.  LRAMVA Summary'!J$55:J$87)+SUM('1.  LRAMVA Summary'!J$88:J$89)*(MONTH($E180)-1)/12)*$H180</f>
        <v>-0.25692013749999998</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252.53937751985544</v>
      </c>
    </row>
    <row r="181" spans="5:23">
      <c r="E181" s="211">
        <v>44593</v>
      </c>
      <c r="F181" s="211" t="s">
        <v>696</v>
      </c>
      <c r="G181" s="212" t="s">
        <v>65</v>
      </c>
      <c r="H181" s="235">
        <f t="shared" ref="H181:H182" si="101">$C$59/12</f>
        <v>4.75E-4</v>
      </c>
      <c r="I181" s="227">
        <f>(SUM('1.  LRAMVA Summary'!D$55:D$87)+SUM('1.  LRAMVA Summary'!D$88:D$89)*(MONTH($E181)-1)/12)*$H181</f>
        <v>98.810916070866753</v>
      </c>
      <c r="J181" s="227">
        <f>(SUM('1.  LRAMVA Summary'!E$55:E$87)+SUM('1.  LRAMVA Summary'!E$88:E$89)*(MONTH($E181)-1)/12)*$H181</f>
        <v>377.83186081122449</v>
      </c>
      <c r="K181" s="227">
        <f>(SUM('1.  LRAMVA Summary'!F$55:F$87)+SUM('1.  LRAMVA Summary'!F$88:F$89)*(MONTH($E181)-1)/12)*$H181</f>
        <v>-69.209411427842468</v>
      </c>
      <c r="L181" s="227">
        <f>(SUM('1.  LRAMVA Summary'!G$55:G$87)+SUM('1.  LRAMVA Summary'!G$88:G$89)*(MONTH($E181)-1)/12)*$H181</f>
        <v>-183.31357482909337</v>
      </c>
      <c r="M181" s="227">
        <f>(SUM('1.  LRAMVA Summary'!H$55:H$87)+SUM('1.  LRAMVA Summary'!H$88:H$89)*(MONTH($E181)-1)/12)*$H181</f>
        <v>-2.186805E-2</v>
      </c>
      <c r="N181" s="227">
        <f>(SUM('1.  LRAMVA Summary'!I$55:I$87)+SUM('1.  LRAMVA Summary'!I$88:I$89)*(MONTH($E181)-1)/12)*$H181</f>
        <v>28.698375082199998</v>
      </c>
      <c r="O181" s="227">
        <f>(SUM('1.  LRAMVA Summary'!J$55:J$87)+SUM('1.  LRAMVA Summary'!J$88:J$89)*(MONTH($E181)-1)/12)*$H181</f>
        <v>-0.25692013749999998</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252.53937751985544</v>
      </c>
    </row>
    <row r="182" spans="5:23">
      <c r="E182" s="211">
        <v>44621</v>
      </c>
      <c r="F182" s="211" t="s">
        <v>696</v>
      </c>
      <c r="G182" s="212" t="s">
        <v>65</v>
      </c>
      <c r="H182" s="235">
        <f t="shared" si="101"/>
        <v>4.75E-4</v>
      </c>
      <c r="I182" s="227">
        <f>(SUM('1.  LRAMVA Summary'!D$55:D$87)+SUM('1.  LRAMVA Summary'!D$88:D$89)*(MONTH($E182)-1)/12)*$H182</f>
        <v>98.810916070866753</v>
      </c>
      <c r="J182" s="227">
        <f>(SUM('1.  LRAMVA Summary'!E$55:E$87)+SUM('1.  LRAMVA Summary'!E$88:E$89)*(MONTH($E182)-1)/12)*$H182</f>
        <v>377.83186081122449</v>
      </c>
      <c r="K182" s="227">
        <f>(SUM('1.  LRAMVA Summary'!F$55:F$87)+SUM('1.  LRAMVA Summary'!F$88:F$89)*(MONTH($E182)-1)/12)*$H182</f>
        <v>-69.209411427842468</v>
      </c>
      <c r="L182" s="227">
        <f>(SUM('1.  LRAMVA Summary'!G$55:G$87)+SUM('1.  LRAMVA Summary'!G$88:G$89)*(MONTH($E182)-1)/12)*$H182</f>
        <v>-183.31357482909337</v>
      </c>
      <c r="M182" s="227">
        <f>(SUM('1.  LRAMVA Summary'!H$55:H$87)+SUM('1.  LRAMVA Summary'!H$88:H$89)*(MONTH($E182)-1)/12)*$H182</f>
        <v>-2.186805E-2</v>
      </c>
      <c r="N182" s="227">
        <f>(SUM('1.  LRAMVA Summary'!I$55:I$87)+SUM('1.  LRAMVA Summary'!I$88:I$89)*(MONTH($E182)-1)/12)*$H182</f>
        <v>28.698375082199998</v>
      </c>
      <c r="O182" s="227">
        <f>(SUM('1.  LRAMVA Summary'!J$55:J$87)+SUM('1.  LRAMVA Summary'!J$88:J$89)*(MONTH($E182)-1)/12)*$H182</f>
        <v>-0.25692013749999998</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252.53937751985544</v>
      </c>
    </row>
    <row r="183" spans="5:23">
      <c r="E183" s="211">
        <v>44652</v>
      </c>
      <c r="F183" s="211" t="s">
        <v>696</v>
      </c>
      <c r="G183" s="212" t="s">
        <v>66</v>
      </c>
      <c r="H183" s="235">
        <f>$C$60/12</f>
        <v>8.5000000000000006E-4</v>
      </c>
      <c r="I183" s="227">
        <f>(SUM('1.  LRAMVA Summary'!D$55:D$87)+SUM('1.  LRAMVA Summary'!D$88:D$89)*(MONTH($E183)-1)/12)*$H183</f>
        <v>176.81953402155102</v>
      </c>
      <c r="J183" s="227">
        <f>(SUM('1.  LRAMVA Summary'!E$55:E$87)+SUM('1.  LRAMVA Summary'!E$88:E$89)*(MONTH($E183)-1)/12)*$H183</f>
        <v>676.1201719779807</v>
      </c>
      <c r="K183" s="227">
        <f>(SUM('1.  LRAMVA Summary'!F$55:F$87)+SUM('1.  LRAMVA Summary'!F$88:F$89)*(MONTH($E183)-1)/12)*$H183</f>
        <v>-123.84842044982338</v>
      </c>
      <c r="L183" s="227">
        <f>(SUM('1.  LRAMVA Summary'!G$55:G$87)+SUM('1.  LRAMVA Summary'!G$88:G$89)*(MONTH($E183)-1)/12)*$H183</f>
        <v>-328.03481811521976</v>
      </c>
      <c r="M183" s="227">
        <f>(SUM('1.  LRAMVA Summary'!H$55:H$87)+SUM('1.  LRAMVA Summary'!H$88:H$89)*(MONTH($E183)-1)/12)*$H183</f>
        <v>-3.9132300000000002E-2</v>
      </c>
      <c r="N183" s="227">
        <f>(SUM('1.  LRAMVA Summary'!I$55:I$87)+SUM('1.  LRAMVA Summary'!I$88:I$89)*(MONTH($E183)-1)/12)*$H183</f>
        <v>51.3549869892</v>
      </c>
      <c r="O183" s="227">
        <f>(SUM('1.  LRAMVA Summary'!J$55:J$87)+SUM('1.  LRAMVA Summary'!J$88:J$89)*(MONTH($E183)-1)/12)*$H183</f>
        <v>-0.45975182500000006</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451.91257029868859</v>
      </c>
    </row>
    <row r="184" spans="5:23">
      <c r="E184" s="211">
        <v>44682</v>
      </c>
      <c r="F184" s="211" t="s">
        <v>696</v>
      </c>
      <c r="G184" s="212" t="s">
        <v>66</v>
      </c>
      <c r="H184" s="235">
        <f t="shared" ref="H184:H191" si="103">$C$60/12</f>
        <v>8.5000000000000006E-4</v>
      </c>
      <c r="I184" s="227">
        <f>(SUM('1.  LRAMVA Summary'!D$55:D$87)+SUM('1.  LRAMVA Summary'!D$88:D$89)*(MONTH($E184)-1)/12)*$H184</f>
        <v>176.81953402155102</v>
      </c>
      <c r="J184" s="227">
        <f>(SUM('1.  LRAMVA Summary'!E$55:E$87)+SUM('1.  LRAMVA Summary'!E$88:E$89)*(MONTH($E184)-1)/12)*$H184</f>
        <v>676.1201719779807</v>
      </c>
      <c r="K184" s="227">
        <f>(SUM('1.  LRAMVA Summary'!F$55:F$87)+SUM('1.  LRAMVA Summary'!F$88:F$89)*(MONTH($E184)-1)/12)*$H184</f>
        <v>-123.84842044982338</v>
      </c>
      <c r="L184" s="227">
        <f>(SUM('1.  LRAMVA Summary'!G$55:G$87)+SUM('1.  LRAMVA Summary'!G$88:G$89)*(MONTH($E184)-1)/12)*$H184</f>
        <v>-328.03481811521976</v>
      </c>
      <c r="M184" s="227">
        <f>(SUM('1.  LRAMVA Summary'!H$55:H$87)+SUM('1.  LRAMVA Summary'!H$88:H$89)*(MONTH($E184)-1)/12)*$H184</f>
        <v>-3.9132300000000002E-2</v>
      </c>
      <c r="N184" s="227">
        <f>(SUM('1.  LRAMVA Summary'!I$55:I$87)+SUM('1.  LRAMVA Summary'!I$88:I$89)*(MONTH($E184)-1)/12)*$H184</f>
        <v>51.3549869892</v>
      </c>
      <c r="O184" s="227">
        <f>(SUM('1.  LRAMVA Summary'!J$55:J$87)+SUM('1.  LRAMVA Summary'!J$88:J$89)*(MONTH($E184)-1)/12)*$H184</f>
        <v>-0.45975182500000006</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451.91257029868859</v>
      </c>
    </row>
    <row r="185" spans="5:23">
      <c r="E185" s="211">
        <v>44713</v>
      </c>
      <c r="F185" s="211" t="s">
        <v>696</v>
      </c>
      <c r="G185" s="212" t="s">
        <v>66</v>
      </c>
      <c r="H185" s="235">
        <f t="shared" si="103"/>
        <v>8.5000000000000006E-4</v>
      </c>
      <c r="I185" s="227">
        <f>(SUM('1.  LRAMVA Summary'!D$55:D$87)+SUM('1.  LRAMVA Summary'!D$88:D$89)*(MONTH($E185)-1)/12)*$H185</f>
        <v>176.81953402155102</v>
      </c>
      <c r="J185" s="227">
        <f>(SUM('1.  LRAMVA Summary'!E$55:E$87)+SUM('1.  LRAMVA Summary'!E$88:E$89)*(MONTH($E185)-1)/12)*$H185</f>
        <v>676.1201719779807</v>
      </c>
      <c r="K185" s="227">
        <f>(SUM('1.  LRAMVA Summary'!F$55:F$87)+SUM('1.  LRAMVA Summary'!F$88:F$89)*(MONTH($E185)-1)/12)*$H185</f>
        <v>-123.84842044982338</v>
      </c>
      <c r="L185" s="227">
        <f>(SUM('1.  LRAMVA Summary'!G$55:G$87)+SUM('1.  LRAMVA Summary'!G$88:G$89)*(MONTH($E185)-1)/12)*$H185</f>
        <v>-328.03481811521976</v>
      </c>
      <c r="M185" s="227">
        <f>(SUM('1.  LRAMVA Summary'!H$55:H$87)+SUM('1.  LRAMVA Summary'!H$88:H$89)*(MONTH($E185)-1)/12)*$H185</f>
        <v>-3.9132300000000002E-2</v>
      </c>
      <c r="N185" s="227">
        <f>(SUM('1.  LRAMVA Summary'!I$55:I$87)+SUM('1.  LRAMVA Summary'!I$88:I$89)*(MONTH($E185)-1)/12)*$H185</f>
        <v>51.3549869892</v>
      </c>
      <c r="O185" s="227">
        <f>(SUM('1.  LRAMVA Summary'!J$55:J$87)+SUM('1.  LRAMVA Summary'!J$88:J$89)*(MONTH($E185)-1)/12)*$H185</f>
        <v>-0.45975182500000006</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451.91257029868859</v>
      </c>
    </row>
    <row r="186" spans="5:23">
      <c r="E186" s="211">
        <v>44743</v>
      </c>
      <c r="F186" s="211" t="s">
        <v>696</v>
      </c>
      <c r="G186" s="212" t="s">
        <v>68</v>
      </c>
      <c r="H186" s="235">
        <f t="shared" si="103"/>
        <v>8.5000000000000006E-4</v>
      </c>
      <c r="I186" s="227">
        <f>(SUM('1.  LRAMVA Summary'!D$55:D$87)+SUM('1.  LRAMVA Summary'!D$88:D$89)*(MONTH($E186)-1)/12)*$H186</f>
        <v>176.81953402155102</v>
      </c>
      <c r="J186" s="227">
        <f>(SUM('1.  LRAMVA Summary'!E$55:E$87)+SUM('1.  LRAMVA Summary'!E$88:E$89)*(MONTH($E186)-1)/12)*$H186</f>
        <v>676.1201719779807</v>
      </c>
      <c r="K186" s="227">
        <f>(SUM('1.  LRAMVA Summary'!F$55:F$87)+SUM('1.  LRAMVA Summary'!F$88:F$89)*(MONTH($E186)-1)/12)*$H186</f>
        <v>-123.84842044982338</v>
      </c>
      <c r="L186" s="227">
        <f>(SUM('1.  LRAMVA Summary'!G$55:G$87)+SUM('1.  LRAMVA Summary'!G$88:G$89)*(MONTH($E186)-1)/12)*$H186</f>
        <v>-328.03481811521976</v>
      </c>
      <c r="M186" s="227">
        <f>(SUM('1.  LRAMVA Summary'!H$55:H$87)+SUM('1.  LRAMVA Summary'!H$88:H$89)*(MONTH($E186)-1)/12)*$H186</f>
        <v>-3.9132300000000002E-2</v>
      </c>
      <c r="N186" s="227">
        <f>(SUM('1.  LRAMVA Summary'!I$55:I$87)+SUM('1.  LRAMVA Summary'!I$88:I$89)*(MONTH($E186)-1)/12)*$H186</f>
        <v>51.3549869892</v>
      </c>
      <c r="O186" s="227">
        <f>(SUM('1.  LRAMVA Summary'!J$55:J$87)+SUM('1.  LRAMVA Summary'!J$88:J$89)*(MONTH($E186)-1)/12)*$H186</f>
        <v>-0.45975182500000006</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451.91257029868859</v>
      </c>
    </row>
    <row r="187" spans="5:23">
      <c r="E187" s="211">
        <v>44774</v>
      </c>
      <c r="F187" s="211" t="s">
        <v>696</v>
      </c>
      <c r="G187" s="212" t="s">
        <v>68</v>
      </c>
      <c r="H187" s="235">
        <f t="shared" si="103"/>
        <v>8.5000000000000006E-4</v>
      </c>
      <c r="I187" s="227">
        <f>(SUM('1.  LRAMVA Summary'!D$55:D$87)+SUM('1.  LRAMVA Summary'!D$88:D$89)*(MONTH($E187)-1)/12)*$H187</f>
        <v>176.81953402155102</v>
      </c>
      <c r="J187" s="227">
        <f>(SUM('1.  LRAMVA Summary'!E$55:E$87)+SUM('1.  LRAMVA Summary'!E$88:E$89)*(MONTH($E187)-1)/12)*$H187</f>
        <v>676.1201719779807</v>
      </c>
      <c r="K187" s="227">
        <f>(SUM('1.  LRAMVA Summary'!F$55:F$87)+SUM('1.  LRAMVA Summary'!F$88:F$89)*(MONTH($E187)-1)/12)*$H187</f>
        <v>-123.84842044982338</v>
      </c>
      <c r="L187" s="227">
        <f>(SUM('1.  LRAMVA Summary'!G$55:G$87)+SUM('1.  LRAMVA Summary'!G$88:G$89)*(MONTH($E187)-1)/12)*$H187</f>
        <v>-328.03481811521976</v>
      </c>
      <c r="M187" s="227">
        <f>(SUM('1.  LRAMVA Summary'!H$55:H$87)+SUM('1.  LRAMVA Summary'!H$88:H$89)*(MONTH($E187)-1)/12)*$H187</f>
        <v>-3.9132300000000002E-2</v>
      </c>
      <c r="N187" s="227">
        <f>(SUM('1.  LRAMVA Summary'!I$55:I$87)+SUM('1.  LRAMVA Summary'!I$88:I$89)*(MONTH($E187)-1)/12)*$H187</f>
        <v>51.3549869892</v>
      </c>
      <c r="O187" s="227">
        <f>(SUM('1.  LRAMVA Summary'!J$55:J$87)+SUM('1.  LRAMVA Summary'!J$88:J$89)*(MONTH($E187)-1)/12)*$H187</f>
        <v>-0.45975182500000006</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451.91257029868859</v>
      </c>
    </row>
    <row r="188" spans="5:23">
      <c r="E188" s="211">
        <v>44805</v>
      </c>
      <c r="F188" s="211" t="s">
        <v>696</v>
      </c>
      <c r="G188" s="212" t="s">
        <v>68</v>
      </c>
      <c r="H188" s="235">
        <f t="shared" si="103"/>
        <v>8.5000000000000006E-4</v>
      </c>
      <c r="I188" s="227">
        <f>(SUM('1.  LRAMVA Summary'!D$55:D$87)+SUM('1.  LRAMVA Summary'!D$88:D$89)*(MONTH($E188)-1)/12)*$H188</f>
        <v>176.81953402155102</v>
      </c>
      <c r="J188" s="227">
        <f>(SUM('1.  LRAMVA Summary'!E$55:E$87)+SUM('1.  LRAMVA Summary'!E$88:E$89)*(MONTH($E188)-1)/12)*$H188</f>
        <v>676.1201719779807</v>
      </c>
      <c r="K188" s="227">
        <f>(SUM('1.  LRAMVA Summary'!F$55:F$87)+SUM('1.  LRAMVA Summary'!F$88:F$89)*(MONTH($E188)-1)/12)*$H188</f>
        <v>-123.84842044982338</v>
      </c>
      <c r="L188" s="227">
        <f>(SUM('1.  LRAMVA Summary'!G$55:G$87)+SUM('1.  LRAMVA Summary'!G$88:G$89)*(MONTH($E188)-1)/12)*$H188</f>
        <v>-328.03481811521976</v>
      </c>
      <c r="M188" s="227">
        <f>(SUM('1.  LRAMVA Summary'!H$55:H$87)+SUM('1.  LRAMVA Summary'!H$88:H$89)*(MONTH($E188)-1)/12)*$H188</f>
        <v>-3.9132300000000002E-2</v>
      </c>
      <c r="N188" s="227">
        <f>(SUM('1.  LRAMVA Summary'!I$55:I$87)+SUM('1.  LRAMVA Summary'!I$88:I$89)*(MONTH($E188)-1)/12)*$H188</f>
        <v>51.3549869892</v>
      </c>
      <c r="O188" s="227">
        <f>(SUM('1.  LRAMVA Summary'!J$55:J$87)+SUM('1.  LRAMVA Summary'!J$88:J$89)*(MONTH($E188)-1)/12)*$H188</f>
        <v>-0.45975182500000006</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451.91257029868859</v>
      </c>
    </row>
    <row r="189" spans="5:23">
      <c r="E189" s="211">
        <v>44835</v>
      </c>
      <c r="F189" s="211" t="s">
        <v>696</v>
      </c>
      <c r="G189" s="212" t="s">
        <v>69</v>
      </c>
      <c r="H189" s="235">
        <f t="shared" si="103"/>
        <v>8.5000000000000006E-4</v>
      </c>
      <c r="I189" s="227">
        <f>(SUM('1.  LRAMVA Summary'!D$55:D$87)+SUM('1.  LRAMVA Summary'!D$88:D$89)*(MONTH($E189)-1)/12)*$H189</f>
        <v>176.81953402155102</v>
      </c>
      <c r="J189" s="227">
        <f>(SUM('1.  LRAMVA Summary'!E$55:E$87)+SUM('1.  LRAMVA Summary'!E$88:E$89)*(MONTH($E189)-1)/12)*$H189</f>
        <v>676.1201719779807</v>
      </c>
      <c r="K189" s="227">
        <f>(SUM('1.  LRAMVA Summary'!F$55:F$87)+SUM('1.  LRAMVA Summary'!F$88:F$89)*(MONTH($E189)-1)/12)*$H189</f>
        <v>-123.84842044982338</v>
      </c>
      <c r="L189" s="227">
        <f>(SUM('1.  LRAMVA Summary'!G$55:G$87)+SUM('1.  LRAMVA Summary'!G$88:G$89)*(MONTH($E189)-1)/12)*$H189</f>
        <v>-328.03481811521976</v>
      </c>
      <c r="M189" s="227">
        <f>(SUM('1.  LRAMVA Summary'!H$55:H$87)+SUM('1.  LRAMVA Summary'!H$88:H$89)*(MONTH($E189)-1)/12)*$H189</f>
        <v>-3.9132300000000002E-2</v>
      </c>
      <c r="N189" s="227">
        <f>(SUM('1.  LRAMVA Summary'!I$55:I$87)+SUM('1.  LRAMVA Summary'!I$88:I$89)*(MONTH($E189)-1)/12)*$H189</f>
        <v>51.3549869892</v>
      </c>
      <c r="O189" s="227">
        <f>(SUM('1.  LRAMVA Summary'!J$55:J$87)+SUM('1.  LRAMVA Summary'!J$88:J$89)*(MONTH($E189)-1)/12)*$H189</f>
        <v>-0.45975182500000006</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451.91257029868859</v>
      </c>
    </row>
    <row r="190" spans="5:23">
      <c r="E190" s="211">
        <v>44866</v>
      </c>
      <c r="F190" s="211" t="s">
        <v>696</v>
      </c>
      <c r="G190" s="212" t="s">
        <v>69</v>
      </c>
      <c r="H190" s="235">
        <f t="shared" si="103"/>
        <v>8.5000000000000006E-4</v>
      </c>
      <c r="I190" s="227">
        <f>(SUM('1.  LRAMVA Summary'!D$55:D$87)+SUM('1.  LRAMVA Summary'!D$88:D$89)*(MONTH($E190)-1)/12)*$H190</f>
        <v>176.81953402155102</v>
      </c>
      <c r="J190" s="227">
        <f>(SUM('1.  LRAMVA Summary'!E$55:E$87)+SUM('1.  LRAMVA Summary'!E$88:E$89)*(MONTH($E190)-1)/12)*$H190</f>
        <v>676.1201719779807</v>
      </c>
      <c r="K190" s="227">
        <f>(SUM('1.  LRAMVA Summary'!F$55:F$87)+SUM('1.  LRAMVA Summary'!F$88:F$89)*(MONTH($E190)-1)/12)*$H190</f>
        <v>-123.84842044982338</v>
      </c>
      <c r="L190" s="227">
        <f>(SUM('1.  LRAMVA Summary'!G$55:G$87)+SUM('1.  LRAMVA Summary'!G$88:G$89)*(MONTH($E190)-1)/12)*$H190</f>
        <v>-328.03481811521976</v>
      </c>
      <c r="M190" s="227">
        <f>(SUM('1.  LRAMVA Summary'!H$55:H$87)+SUM('1.  LRAMVA Summary'!H$88:H$89)*(MONTH($E190)-1)/12)*$H190</f>
        <v>-3.9132300000000002E-2</v>
      </c>
      <c r="N190" s="227">
        <f>(SUM('1.  LRAMVA Summary'!I$55:I$87)+SUM('1.  LRAMVA Summary'!I$88:I$89)*(MONTH($E190)-1)/12)*$H190</f>
        <v>51.3549869892</v>
      </c>
      <c r="O190" s="227">
        <f>(SUM('1.  LRAMVA Summary'!J$55:J$87)+SUM('1.  LRAMVA Summary'!J$88:J$89)*(MONTH($E190)-1)/12)*$H190</f>
        <v>-0.45975182500000006</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451.91257029868859</v>
      </c>
    </row>
    <row r="191" spans="5:23">
      <c r="E191" s="211">
        <v>44896</v>
      </c>
      <c r="F191" s="211" t="s">
        <v>696</v>
      </c>
      <c r="G191" s="212" t="s">
        <v>69</v>
      </c>
      <c r="H191" s="235">
        <f t="shared" si="103"/>
        <v>8.5000000000000006E-4</v>
      </c>
      <c r="I191" s="227">
        <f>(SUM('1.  LRAMVA Summary'!D$55:D$87)+SUM('1.  LRAMVA Summary'!D$88:D$89)*(MONTH($E191)-1)/12)*$H191</f>
        <v>176.81953402155102</v>
      </c>
      <c r="J191" s="227">
        <f>(SUM('1.  LRAMVA Summary'!E$55:E$87)+SUM('1.  LRAMVA Summary'!E$88:E$89)*(MONTH($E191)-1)/12)*$H191</f>
        <v>676.1201719779807</v>
      </c>
      <c r="K191" s="227">
        <f>(SUM('1.  LRAMVA Summary'!F$55:F$87)+SUM('1.  LRAMVA Summary'!F$88:F$89)*(MONTH($E191)-1)/12)*$H191</f>
        <v>-123.84842044982338</v>
      </c>
      <c r="L191" s="227">
        <f>(SUM('1.  LRAMVA Summary'!G$55:G$87)+SUM('1.  LRAMVA Summary'!G$88:G$89)*(MONTH($E191)-1)/12)*$H191</f>
        <v>-328.03481811521976</v>
      </c>
      <c r="M191" s="227">
        <f>(SUM('1.  LRAMVA Summary'!H$55:H$87)+SUM('1.  LRAMVA Summary'!H$88:H$89)*(MONTH($E191)-1)/12)*$H191</f>
        <v>-3.9132300000000002E-2</v>
      </c>
      <c r="N191" s="227">
        <f>(SUM('1.  LRAMVA Summary'!I$55:I$87)+SUM('1.  LRAMVA Summary'!I$88:I$89)*(MONTH($E191)-1)/12)*$H191</f>
        <v>51.3549869892</v>
      </c>
      <c r="O191" s="227">
        <f>(SUM('1.  LRAMVA Summary'!J$55:J$87)+SUM('1.  LRAMVA Summary'!J$88:J$89)*(MONTH($E191)-1)/12)*$H191</f>
        <v>-0.45975182500000006</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451.91257029868859</v>
      </c>
    </row>
    <row r="192" spans="5:23" ht="15" thickBot="1">
      <c r="E192" s="213" t="s">
        <v>694</v>
      </c>
      <c r="F192" s="213"/>
      <c r="G192" s="214"/>
      <c r="H192" s="215"/>
      <c r="I192" s="216">
        <f>SUM(I179:I191)</f>
        <v>15093.523798854752</v>
      </c>
      <c r="J192" s="216">
        <f>SUM(J179:J191)</f>
        <v>30340.533834801801</v>
      </c>
      <c r="K192" s="216">
        <f t="shared" ref="K192:V192" si="104">SUM(K179:K191)</f>
        <v>-9281.6957077153656</v>
      </c>
      <c r="L192" s="216">
        <f t="shared" si="104"/>
        <v>-11893.326450760296</v>
      </c>
      <c r="M192" s="216">
        <f t="shared" si="104"/>
        <v>-4.1924878531250025</v>
      </c>
      <c r="N192" s="216">
        <f t="shared" si="104"/>
        <v>2122.2061855457487</v>
      </c>
      <c r="O192" s="216">
        <f t="shared" si="104"/>
        <v>-49.251954415625043</v>
      </c>
      <c r="P192" s="216">
        <f t="shared" si="104"/>
        <v>0</v>
      </c>
      <c r="Q192" s="216">
        <f t="shared" si="104"/>
        <v>0</v>
      </c>
      <c r="R192" s="216">
        <f t="shared" si="104"/>
        <v>0</v>
      </c>
      <c r="S192" s="216">
        <f t="shared" si="104"/>
        <v>0</v>
      </c>
      <c r="T192" s="216">
        <f t="shared" si="104"/>
        <v>0</v>
      </c>
      <c r="U192" s="216">
        <f t="shared" si="104"/>
        <v>0</v>
      </c>
      <c r="V192" s="216">
        <f t="shared" si="104"/>
        <v>0</v>
      </c>
      <c r="W192" s="216">
        <f>SUM(W179:W191)</f>
        <v>26327.797218457912</v>
      </c>
    </row>
    <row r="193" spans="5:23" ht="15" thickTop="1">
      <c r="E193" s="797" t="s">
        <v>67</v>
      </c>
      <c r="F193" s="797"/>
      <c r="G193" s="798"/>
      <c r="H193" s="799"/>
      <c r="I193" s="800"/>
      <c r="J193" s="800"/>
      <c r="K193" s="800"/>
      <c r="L193" s="800"/>
      <c r="M193" s="800"/>
      <c r="N193" s="800"/>
      <c r="O193" s="800"/>
      <c r="P193" s="800"/>
      <c r="Q193" s="800"/>
      <c r="R193" s="800"/>
      <c r="S193" s="800"/>
      <c r="T193" s="800"/>
      <c r="U193" s="800"/>
      <c r="V193" s="800"/>
      <c r="W193" s="80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workbookViewId="0"/>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645</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973" t="s">
        <v>682</v>
      </c>
      <c r="C18" s="973"/>
      <c r="D18" s="973"/>
      <c r="E18" s="973"/>
      <c r="F18" s="973"/>
      <c r="G18" s="973"/>
      <c r="H18" s="973"/>
      <c r="I18" s="973"/>
      <c r="J18" s="973"/>
      <c r="K18" s="973"/>
      <c r="L18" s="973"/>
      <c r="M18" s="973"/>
      <c r="N18" s="973"/>
      <c r="O18" s="973"/>
      <c r="P18" s="973"/>
      <c r="Q18" s="973"/>
      <c r="R18" s="973"/>
      <c r="S18" s="973"/>
      <c r="T18" s="973"/>
      <c r="U18" s="973"/>
    </row>
    <row r="21" spans="2:21" ht="21">
      <c r="B21" s="725" t="s">
        <v>1038</v>
      </c>
    </row>
    <row r="23" spans="2:21" ht="21">
      <c r="B23" s="725" t="s">
        <v>680</v>
      </c>
      <c r="C23" s="726"/>
      <c r="E23" s="726"/>
      <c r="F23" s="726"/>
      <c r="H23" s="725" t="s">
        <v>681</v>
      </c>
    </row>
    <row r="24" spans="2:21" ht="18.75" customHeight="1">
      <c r="B24" s="972" t="s">
        <v>660</v>
      </c>
      <c r="C24" s="972"/>
      <c r="D24" s="972"/>
      <c r="E24" s="972"/>
      <c r="F24" s="972"/>
      <c r="H24" s="12" t="s">
        <v>668</v>
      </c>
      <c r="M24" s="12" t="s">
        <v>669</v>
      </c>
    </row>
    <row r="25" spans="2:21" ht="43.2">
      <c r="B25" s="722" t="s">
        <v>62</v>
      </c>
      <c r="C25" s="722" t="s">
        <v>661</v>
      </c>
      <c r="D25" s="722" t="s">
        <v>662</v>
      </c>
      <c r="E25" s="722" t="s">
        <v>664</v>
      </c>
      <c r="F25" s="722" t="s">
        <v>663</v>
      </c>
      <c r="H25" s="722" t="s">
        <v>665</v>
      </c>
      <c r="I25" s="722" t="s">
        <v>666</v>
      </c>
      <c r="J25" s="722" t="s">
        <v>667</v>
      </c>
      <c r="K25" s="722" t="s">
        <v>661</v>
      </c>
      <c r="M25" s="722" t="s">
        <v>665</v>
      </c>
      <c r="N25" s="722" t="s">
        <v>666</v>
      </c>
      <c r="O25" s="722" t="s">
        <v>667</v>
      </c>
      <c r="P25" s="722" t="s">
        <v>661</v>
      </c>
    </row>
    <row r="26" spans="2:21" ht="15.6">
      <c r="B26" s="729"/>
      <c r="C26" s="729" t="s">
        <v>670</v>
      </c>
      <c r="D26" s="729" t="s">
        <v>671</v>
      </c>
      <c r="E26" s="729" t="s">
        <v>672</v>
      </c>
      <c r="F26" s="729" t="s">
        <v>673</v>
      </c>
      <c r="H26" s="729"/>
      <c r="I26" s="729" t="s">
        <v>674</v>
      </c>
      <c r="J26" s="729" t="s">
        <v>675</v>
      </c>
      <c r="K26" s="729" t="s">
        <v>676</v>
      </c>
      <c r="M26" s="729"/>
      <c r="N26" s="729" t="s">
        <v>677</v>
      </c>
      <c r="O26" s="729" t="s">
        <v>678</v>
      </c>
      <c r="P26" s="729" t="s">
        <v>679</v>
      </c>
    </row>
    <row r="27" spans="2:21" ht="15.75" customHeight="1">
      <c r="B27" s="724">
        <v>42005</v>
      </c>
      <c r="C27" s="732"/>
      <c r="D27" s="730"/>
      <c r="E27" s="723"/>
      <c r="F27" s="723"/>
      <c r="H27" s="723"/>
      <c r="I27" s="723"/>
      <c r="J27" s="723"/>
      <c r="K27" s="723">
        <f>I27*J27</f>
        <v>0</v>
      </c>
      <c r="M27" s="723"/>
      <c r="N27" s="723"/>
      <c r="O27" s="723"/>
      <c r="P27" s="723">
        <f>N27*O27</f>
        <v>0</v>
      </c>
    </row>
    <row r="28" spans="2:21" ht="15.75" customHeight="1">
      <c r="B28" s="724">
        <v>42036</v>
      </c>
      <c r="C28" s="883"/>
      <c r="D28" s="734">
        <f>C28-C27</f>
        <v>0</v>
      </c>
      <c r="E28" s="723"/>
      <c r="F28" s="731"/>
      <c r="H28" s="723"/>
      <c r="I28" s="723"/>
      <c r="J28" s="723"/>
      <c r="K28" s="723"/>
      <c r="M28" s="723"/>
      <c r="N28" s="723"/>
      <c r="O28" s="723"/>
      <c r="P28" s="723"/>
    </row>
    <row r="29" spans="2:21" ht="15.75" customHeight="1">
      <c r="B29" s="724">
        <v>42064</v>
      </c>
      <c r="C29" s="883"/>
      <c r="D29" s="734">
        <f t="shared" ref="D29:D38" si="0">C29-C28</f>
        <v>0</v>
      </c>
      <c r="E29" s="723"/>
      <c r="F29" s="731"/>
      <c r="H29" s="723"/>
      <c r="I29" s="723"/>
      <c r="J29" s="723"/>
      <c r="K29" s="723"/>
      <c r="M29" s="723"/>
      <c r="N29" s="723"/>
      <c r="O29" s="723"/>
      <c r="P29" s="723"/>
    </row>
    <row r="30" spans="2:21" ht="15.75" customHeight="1">
      <c r="B30" s="724">
        <v>42095</v>
      </c>
      <c r="C30" s="883"/>
      <c r="D30" s="734">
        <f t="shared" si="0"/>
        <v>0</v>
      </c>
      <c r="E30" s="723"/>
      <c r="F30" s="731"/>
      <c r="H30" s="723"/>
      <c r="I30" s="723"/>
      <c r="J30" s="723"/>
      <c r="K30" s="723"/>
      <c r="M30" s="723"/>
      <c r="N30" s="723"/>
      <c r="O30" s="723"/>
      <c r="P30" s="723"/>
    </row>
    <row r="31" spans="2:21" ht="15.75" customHeight="1">
      <c r="B31" s="724">
        <v>42125</v>
      </c>
      <c r="C31" s="883"/>
      <c r="D31" s="734">
        <f t="shared" si="0"/>
        <v>0</v>
      </c>
      <c r="E31" s="723"/>
      <c r="F31" s="731"/>
      <c r="H31" s="723"/>
      <c r="I31" s="723"/>
      <c r="J31" s="723"/>
      <c r="K31" s="723"/>
      <c r="M31" s="723"/>
      <c r="N31" s="723"/>
      <c r="O31" s="723"/>
      <c r="P31" s="723"/>
    </row>
    <row r="32" spans="2:21" ht="15.75" customHeight="1">
      <c r="B32" s="724">
        <v>42156</v>
      </c>
      <c r="C32" s="883"/>
      <c r="D32" s="734">
        <f t="shared" si="0"/>
        <v>0</v>
      </c>
      <c r="E32" s="723"/>
      <c r="F32" s="731"/>
      <c r="H32" s="723"/>
      <c r="I32" s="723"/>
      <c r="J32" s="723"/>
      <c r="K32" s="723"/>
      <c r="M32" s="723"/>
      <c r="N32" s="723"/>
      <c r="O32" s="723"/>
      <c r="P32" s="723"/>
    </row>
    <row r="33" spans="2:16" ht="15.75" customHeight="1">
      <c r="B33" s="724">
        <v>42186</v>
      </c>
      <c r="C33" s="883"/>
      <c r="D33" s="734">
        <f t="shared" si="0"/>
        <v>0</v>
      </c>
      <c r="E33" s="723"/>
      <c r="F33" s="731"/>
      <c r="H33" s="723"/>
      <c r="I33" s="723"/>
      <c r="J33" s="723"/>
      <c r="K33" s="723"/>
      <c r="M33" s="723"/>
      <c r="N33" s="723"/>
      <c r="O33" s="723"/>
      <c r="P33" s="723"/>
    </row>
    <row r="34" spans="2:16" ht="15.75" customHeight="1">
      <c r="B34" s="724">
        <v>42217</v>
      </c>
      <c r="C34" s="883"/>
      <c r="D34" s="734">
        <f t="shared" si="0"/>
        <v>0</v>
      </c>
      <c r="E34" s="723"/>
      <c r="F34" s="731"/>
      <c r="H34" s="723"/>
      <c r="I34" s="723"/>
      <c r="J34" s="723"/>
      <c r="K34" s="723"/>
      <c r="M34" s="723"/>
      <c r="N34" s="723"/>
      <c r="O34" s="723"/>
      <c r="P34" s="723"/>
    </row>
    <row r="35" spans="2:16" ht="15.75" customHeight="1">
      <c r="B35" s="724">
        <v>42248</v>
      </c>
      <c r="C35" s="883"/>
      <c r="D35" s="734">
        <f t="shared" si="0"/>
        <v>0</v>
      </c>
      <c r="E35" s="723"/>
      <c r="F35" s="731"/>
      <c r="H35" s="723"/>
      <c r="I35" s="723"/>
      <c r="J35" s="723"/>
      <c r="K35" s="723"/>
      <c r="M35" s="723"/>
      <c r="N35" s="723"/>
      <c r="O35" s="723"/>
      <c r="P35" s="723"/>
    </row>
    <row r="36" spans="2:16" ht="15.75" customHeight="1">
      <c r="B36" s="724">
        <v>42278</v>
      </c>
      <c r="C36" s="883"/>
      <c r="D36" s="734">
        <f t="shared" si="0"/>
        <v>0</v>
      </c>
      <c r="E36" s="723"/>
      <c r="F36" s="731"/>
      <c r="H36" s="723"/>
      <c r="I36" s="723"/>
      <c r="J36" s="723"/>
      <c r="K36" s="723"/>
      <c r="M36" s="723"/>
      <c r="N36" s="723"/>
      <c r="O36" s="723"/>
      <c r="P36" s="723"/>
    </row>
    <row r="37" spans="2:16" ht="15.75" customHeight="1">
      <c r="B37" s="724">
        <v>42309</v>
      </c>
      <c r="C37" s="883"/>
      <c r="D37" s="734">
        <f t="shared" si="0"/>
        <v>0</v>
      </c>
      <c r="E37" s="723"/>
      <c r="F37" s="731"/>
      <c r="H37" s="723"/>
      <c r="I37" s="723"/>
      <c r="J37" s="723"/>
      <c r="K37" s="723"/>
      <c r="M37" s="723"/>
      <c r="N37" s="723"/>
      <c r="O37" s="723"/>
      <c r="P37" s="723"/>
    </row>
    <row r="38" spans="2:16" ht="15.75" customHeight="1">
      <c r="B38" s="724">
        <v>42339</v>
      </c>
      <c r="C38" s="883"/>
      <c r="D38" s="734">
        <f t="shared" si="0"/>
        <v>0</v>
      </c>
      <c r="E38" s="723"/>
      <c r="F38" s="731"/>
      <c r="H38" s="723"/>
      <c r="I38" s="723"/>
      <c r="J38" s="723"/>
      <c r="K38" s="723"/>
      <c r="M38" s="723"/>
      <c r="N38" s="723"/>
      <c r="O38" s="723"/>
      <c r="P38" s="723"/>
    </row>
    <row r="39" spans="2:16" ht="16.350000000000001" customHeight="1">
      <c r="B39" s="735" t="s">
        <v>26</v>
      </c>
      <c r="C39" s="736"/>
      <c r="D39" s="736"/>
      <c r="E39" s="736"/>
      <c r="F39" s="737">
        <f>SUM(F28:F38)</f>
        <v>0</v>
      </c>
      <c r="H39" s="723"/>
      <c r="I39" s="723"/>
      <c r="J39" s="723"/>
      <c r="K39" s="723"/>
      <c r="M39" s="723"/>
      <c r="N39" s="723"/>
      <c r="O39" s="723"/>
      <c r="P39" s="723"/>
    </row>
    <row r="40" spans="2:16">
      <c r="B40" s="724" t="s">
        <v>1039</v>
      </c>
      <c r="C40" s="723"/>
      <c r="D40" s="723"/>
      <c r="E40" s="723"/>
      <c r="F40" s="723"/>
      <c r="H40" s="723"/>
      <c r="I40" s="723"/>
      <c r="J40" s="723"/>
      <c r="K40" s="723"/>
      <c r="M40" s="723"/>
      <c r="N40" s="723"/>
      <c r="O40" s="723"/>
      <c r="P40" s="723"/>
    </row>
    <row r="41" spans="2:16">
      <c r="B41" s="724" t="s">
        <v>1040</v>
      </c>
      <c r="C41" s="723"/>
      <c r="D41" s="723"/>
      <c r="E41" s="723"/>
      <c r="F41" s="723"/>
      <c r="H41" s="723"/>
      <c r="I41" s="723"/>
      <c r="J41" s="723"/>
      <c r="K41" s="723"/>
      <c r="M41" s="723"/>
      <c r="N41" s="723"/>
      <c r="O41" s="723"/>
      <c r="P41" s="723"/>
    </row>
    <row r="42" spans="2:16">
      <c r="B42" s="724" t="s">
        <v>1041</v>
      </c>
      <c r="C42" s="723"/>
      <c r="D42" s="723"/>
      <c r="E42" s="723"/>
      <c r="F42" s="723"/>
      <c r="H42" s="723"/>
      <c r="I42" s="723"/>
      <c r="J42" s="723"/>
      <c r="K42" s="723"/>
      <c r="M42" s="723"/>
      <c r="N42" s="723"/>
      <c r="O42" s="723"/>
      <c r="P42" s="723"/>
    </row>
    <row r="43" spans="2:16">
      <c r="B43" s="724" t="s">
        <v>1042</v>
      </c>
      <c r="C43" s="723"/>
      <c r="D43" s="723"/>
      <c r="E43" s="723"/>
      <c r="F43" s="723"/>
      <c r="H43" s="723"/>
      <c r="I43" s="723"/>
      <c r="J43" s="723"/>
      <c r="K43" s="723"/>
      <c r="M43" s="723"/>
      <c r="N43" s="723"/>
      <c r="O43" s="723"/>
      <c r="P43" s="723"/>
    </row>
    <row r="44" spans="2:16">
      <c r="H44" s="723"/>
      <c r="I44" s="723"/>
      <c r="J44" s="723"/>
      <c r="K44" s="723"/>
      <c r="M44" s="723"/>
      <c r="N44" s="723"/>
      <c r="O44" s="723"/>
      <c r="P44" s="723"/>
    </row>
    <row r="45" spans="2:16">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5" t="s">
        <v>26</v>
      </c>
      <c r="I49" s="736"/>
      <c r="J49" s="736"/>
      <c r="K49" s="732">
        <f>SUM(K27:K48)</f>
        <v>0</v>
      </c>
      <c r="M49" s="735" t="s">
        <v>26</v>
      </c>
      <c r="N49" s="736"/>
      <c r="O49" s="736"/>
      <c r="P49" s="73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workbookViewId="0"/>
  </sheetViews>
  <sheetFormatPr defaultColWidth="9" defaultRowHeight="14.4"/>
  <cols>
    <col min="1" max="1" width="9" style="12"/>
    <col min="2" max="2" width="37" style="685" customWidth="1"/>
    <col min="3" max="3" width="9" style="10"/>
    <col min="4" max="13" width="9" style="12"/>
    <col min="14" max="14" width="17.109375" style="12" customWidth="1"/>
    <col min="15" max="20" width="9" style="12"/>
    <col min="21" max="21" width="20.5546875" style="12" customWidth="1"/>
    <col min="22" max="16384" width="9" style="12"/>
  </cols>
  <sheetData>
    <row r="16" spans="2:21" ht="26.25" customHeight="1">
      <c r="B16" s="686" t="s">
        <v>557</v>
      </c>
      <c r="C16" s="899" t="s">
        <v>501</v>
      </c>
      <c r="D16" s="900"/>
      <c r="E16" s="900"/>
      <c r="F16" s="900"/>
      <c r="G16" s="900"/>
      <c r="H16" s="900"/>
      <c r="I16" s="900"/>
      <c r="J16" s="900"/>
      <c r="K16" s="900"/>
      <c r="L16" s="900"/>
      <c r="M16" s="900"/>
      <c r="N16" s="900"/>
      <c r="O16" s="900"/>
      <c r="P16" s="900"/>
      <c r="Q16" s="900"/>
      <c r="R16" s="900"/>
      <c r="S16" s="900"/>
      <c r="T16" s="900"/>
      <c r="U16" s="900"/>
    </row>
    <row r="17" spans="2:21" ht="6.9" customHeight="1">
      <c r="B17" s="851"/>
      <c r="C17" s="852"/>
      <c r="D17" s="852"/>
      <c r="E17" s="852"/>
      <c r="F17" s="852"/>
      <c r="G17" s="852"/>
      <c r="H17" s="852"/>
      <c r="I17" s="852"/>
      <c r="J17" s="852"/>
      <c r="K17" s="852"/>
      <c r="L17" s="852"/>
      <c r="M17" s="852"/>
      <c r="N17" s="852"/>
      <c r="O17" s="852"/>
      <c r="P17" s="852"/>
      <c r="Q17" s="852"/>
      <c r="R17" s="852"/>
      <c r="S17" s="852"/>
      <c r="T17" s="852"/>
      <c r="U17" s="852"/>
    </row>
    <row r="18" spans="2:21" ht="26.25" customHeight="1">
      <c r="B18" s="853" t="s">
        <v>965</v>
      </c>
      <c r="C18" s="906" t="s">
        <v>986</v>
      </c>
      <c r="D18" s="906"/>
      <c r="E18" s="906"/>
      <c r="F18" s="906"/>
      <c r="G18" s="906"/>
      <c r="H18" s="906"/>
      <c r="I18" s="906"/>
      <c r="J18" s="906"/>
      <c r="K18" s="906"/>
      <c r="L18" s="906"/>
      <c r="M18" s="906"/>
      <c r="N18" s="906"/>
      <c r="O18" s="906"/>
      <c r="P18" s="906"/>
      <c r="Q18" s="906"/>
      <c r="R18" s="906"/>
      <c r="S18" s="906"/>
      <c r="T18" s="906"/>
      <c r="U18" s="907"/>
    </row>
    <row r="19" spans="2:21" ht="15.6">
      <c r="B19" s="849" t="s">
        <v>542</v>
      </c>
      <c r="C19" s="905" t="s">
        <v>966</v>
      </c>
      <c r="D19" s="905"/>
      <c r="E19" s="905"/>
      <c r="F19" s="905"/>
      <c r="G19" s="905"/>
      <c r="H19" s="904" t="s">
        <v>967</v>
      </c>
      <c r="I19" s="904"/>
      <c r="J19" s="904"/>
      <c r="K19" s="904"/>
      <c r="L19" s="904"/>
      <c r="M19" s="904"/>
      <c r="N19" s="904"/>
      <c r="O19" s="904" t="s">
        <v>968</v>
      </c>
      <c r="P19" s="904"/>
      <c r="Q19" s="904"/>
      <c r="R19" s="904"/>
      <c r="S19" s="904"/>
      <c r="T19" s="904"/>
      <c r="U19" s="904"/>
    </row>
    <row r="20" spans="2:21" ht="15.6">
      <c r="B20" s="850">
        <v>1</v>
      </c>
      <c r="C20" s="903" t="s">
        <v>969</v>
      </c>
      <c r="D20" s="903"/>
      <c r="E20" s="903"/>
      <c r="F20" s="903"/>
      <c r="G20" s="903"/>
      <c r="H20" s="903" t="s">
        <v>984</v>
      </c>
      <c r="I20" s="903"/>
      <c r="J20" s="903"/>
      <c r="K20" s="903"/>
      <c r="L20" s="903"/>
      <c r="M20" s="903"/>
      <c r="N20" s="903"/>
      <c r="O20" s="903" t="s">
        <v>985</v>
      </c>
      <c r="P20" s="903"/>
      <c r="Q20" s="903"/>
      <c r="R20" s="903"/>
      <c r="S20" s="903"/>
      <c r="T20" s="903"/>
      <c r="U20" s="903"/>
    </row>
    <row r="21" spans="2:21" ht="15.6">
      <c r="B21" s="850">
        <v>2</v>
      </c>
      <c r="C21" s="903" t="s">
        <v>970</v>
      </c>
      <c r="D21" s="903"/>
      <c r="E21" s="903"/>
      <c r="F21" s="903"/>
      <c r="G21" s="903"/>
      <c r="H21" s="903" t="s">
        <v>971</v>
      </c>
      <c r="I21" s="903"/>
      <c r="J21" s="903"/>
      <c r="K21" s="903"/>
      <c r="L21" s="903"/>
      <c r="M21" s="903"/>
      <c r="N21" s="903"/>
      <c r="O21" s="903" t="s">
        <v>972</v>
      </c>
      <c r="P21" s="903"/>
      <c r="Q21" s="903"/>
      <c r="R21" s="903"/>
      <c r="S21" s="903"/>
      <c r="T21" s="903"/>
      <c r="U21" s="903"/>
    </row>
    <row r="22" spans="2:21" ht="15.6">
      <c r="B22" s="850">
        <v>3</v>
      </c>
      <c r="C22" s="903" t="s">
        <v>989</v>
      </c>
      <c r="D22" s="903"/>
      <c r="E22" s="903"/>
      <c r="F22" s="903"/>
      <c r="G22" s="903"/>
      <c r="H22" s="903" t="s">
        <v>973</v>
      </c>
      <c r="I22" s="903"/>
      <c r="J22" s="903"/>
      <c r="K22" s="903"/>
      <c r="L22" s="903"/>
      <c r="M22" s="903"/>
      <c r="N22" s="903"/>
      <c r="O22" s="903" t="s">
        <v>974</v>
      </c>
      <c r="P22" s="903"/>
      <c r="Q22" s="903"/>
      <c r="R22" s="903"/>
      <c r="S22" s="903"/>
      <c r="T22" s="903"/>
      <c r="U22" s="903"/>
    </row>
    <row r="23" spans="2:21" ht="15.6">
      <c r="B23" s="850">
        <v>4</v>
      </c>
      <c r="C23" s="903" t="s">
        <v>990</v>
      </c>
      <c r="D23" s="903"/>
      <c r="E23" s="903"/>
      <c r="F23" s="903"/>
      <c r="G23" s="903"/>
      <c r="H23" s="903" t="s">
        <v>975</v>
      </c>
      <c r="I23" s="903"/>
      <c r="J23" s="903"/>
      <c r="K23" s="903"/>
      <c r="L23" s="903"/>
      <c r="M23" s="903"/>
      <c r="N23" s="903"/>
      <c r="O23" s="903" t="s">
        <v>976</v>
      </c>
      <c r="P23" s="903"/>
      <c r="Q23" s="903"/>
      <c r="R23" s="903"/>
      <c r="S23" s="903"/>
      <c r="T23" s="903"/>
      <c r="U23" s="903"/>
    </row>
    <row r="24" spans="2:21" ht="15.6">
      <c r="B24" s="850">
        <v>5</v>
      </c>
      <c r="C24" s="903" t="s">
        <v>991</v>
      </c>
      <c r="D24" s="903"/>
      <c r="E24" s="903"/>
      <c r="F24" s="903"/>
      <c r="G24" s="903"/>
      <c r="H24" s="903" t="s">
        <v>977</v>
      </c>
      <c r="I24" s="903"/>
      <c r="J24" s="903"/>
      <c r="K24" s="903"/>
      <c r="L24" s="903"/>
      <c r="M24" s="903"/>
      <c r="N24" s="903"/>
      <c r="O24" s="903" t="s">
        <v>978</v>
      </c>
      <c r="P24" s="903"/>
      <c r="Q24" s="903"/>
      <c r="R24" s="903"/>
      <c r="S24" s="903"/>
      <c r="T24" s="903"/>
      <c r="U24" s="903"/>
    </row>
    <row r="25" spans="2:21" ht="15.6">
      <c r="B25" s="850">
        <v>6</v>
      </c>
      <c r="C25" s="903" t="s">
        <v>992</v>
      </c>
      <c r="D25" s="903"/>
      <c r="E25" s="903"/>
      <c r="F25" s="903"/>
      <c r="G25" s="903"/>
      <c r="H25" s="903" t="s">
        <v>979</v>
      </c>
      <c r="I25" s="903"/>
      <c r="J25" s="903"/>
      <c r="K25" s="903"/>
      <c r="L25" s="903"/>
      <c r="M25" s="903"/>
      <c r="N25" s="903"/>
      <c r="O25" s="903" t="s">
        <v>980</v>
      </c>
      <c r="P25" s="903"/>
      <c r="Q25" s="903"/>
      <c r="R25" s="903"/>
      <c r="S25" s="903"/>
      <c r="T25" s="903"/>
      <c r="U25" s="903"/>
    </row>
    <row r="26" spans="2:21" ht="15.6">
      <c r="B26" s="850">
        <v>7</v>
      </c>
      <c r="C26" s="903" t="s">
        <v>981</v>
      </c>
      <c r="D26" s="903"/>
      <c r="E26" s="903"/>
      <c r="F26" s="903"/>
      <c r="G26" s="903"/>
      <c r="H26" s="903" t="s">
        <v>982</v>
      </c>
      <c r="I26" s="903"/>
      <c r="J26" s="903"/>
      <c r="K26" s="903"/>
      <c r="L26" s="903"/>
      <c r="M26" s="903"/>
      <c r="N26" s="903"/>
      <c r="O26" s="903" t="s">
        <v>983</v>
      </c>
      <c r="P26" s="903"/>
      <c r="Q26" s="903"/>
      <c r="R26" s="903"/>
      <c r="S26" s="903"/>
      <c r="T26" s="903"/>
      <c r="U26" s="903"/>
    </row>
    <row r="27" spans="2:21" ht="15.6">
      <c r="B27" s="855"/>
      <c r="C27" s="856"/>
      <c r="D27" s="856"/>
      <c r="E27" s="856"/>
      <c r="F27" s="856"/>
      <c r="G27" s="856"/>
      <c r="H27" s="856"/>
      <c r="I27" s="856"/>
      <c r="J27" s="856"/>
      <c r="K27" s="856"/>
      <c r="L27" s="856"/>
      <c r="M27" s="856"/>
      <c r="N27" s="856"/>
      <c r="O27" s="856"/>
      <c r="P27" s="856"/>
      <c r="Q27" s="856"/>
      <c r="R27" s="856"/>
      <c r="S27" s="856"/>
      <c r="T27" s="856"/>
      <c r="U27" s="857"/>
    </row>
    <row r="28" spans="2:21" ht="26.25" customHeight="1">
      <c r="B28" s="853" t="s">
        <v>965</v>
      </c>
      <c r="C28" s="906" t="s">
        <v>987</v>
      </c>
      <c r="D28" s="906"/>
      <c r="E28" s="906"/>
      <c r="F28" s="906"/>
      <c r="G28" s="906"/>
      <c r="H28" s="906"/>
      <c r="I28" s="906"/>
      <c r="J28" s="906"/>
      <c r="K28" s="906"/>
      <c r="L28" s="906"/>
      <c r="M28" s="906"/>
      <c r="N28" s="906"/>
      <c r="O28" s="906"/>
      <c r="P28" s="906"/>
      <c r="Q28" s="906"/>
      <c r="R28" s="906"/>
      <c r="S28" s="906"/>
      <c r="T28" s="906"/>
      <c r="U28" s="907"/>
    </row>
    <row r="29" spans="2:21" ht="15.6">
      <c r="B29" s="854" t="s">
        <v>542</v>
      </c>
      <c r="C29" s="905" t="s">
        <v>966</v>
      </c>
      <c r="D29" s="905"/>
      <c r="E29" s="905"/>
      <c r="F29" s="905"/>
      <c r="G29" s="905"/>
      <c r="H29" s="904" t="s">
        <v>1000</v>
      </c>
      <c r="I29" s="904"/>
      <c r="J29" s="904"/>
      <c r="K29" s="904"/>
      <c r="L29" s="904"/>
      <c r="M29" s="904"/>
      <c r="N29" s="904"/>
      <c r="O29" s="904" t="s">
        <v>1001</v>
      </c>
      <c r="P29" s="904"/>
      <c r="Q29" s="904"/>
      <c r="R29" s="904"/>
      <c r="S29" s="904"/>
      <c r="T29" s="904"/>
      <c r="U29" s="904"/>
    </row>
    <row r="30" spans="2:21" ht="15.6">
      <c r="B30" s="850">
        <v>1</v>
      </c>
      <c r="C30" s="903" t="s">
        <v>988</v>
      </c>
      <c r="D30" s="903"/>
      <c r="E30" s="903"/>
      <c r="F30" s="903"/>
      <c r="G30" s="903"/>
      <c r="H30" s="903" t="s">
        <v>979</v>
      </c>
      <c r="I30" s="903"/>
      <c r="J30" s="903"/>
      <c r="K30" s="903"/>
      <c r="L30" s="903"/>
      <c r="M30" s="903"/>
      <c r="N30" s="903"/>
      <c r="O30" s="903" t="s">
        <v>997</v>
      </c>
      <c r="P30" s="903"/>
      <c r="Q30" s="903"/>
      <c r="R30" s="903"/>
      <c r="S30" s="903"/>
      <c r="T30" s="903"/>
      <c r="U30" s="903"/>
    </row>
    <row r="31" spans="2:21" ht="15.6">
      <c r="B31" s="850">
        <v>2</v>
      </c>
      <c r="C31" s="903" t="s">
        <v>993</v>
      </c>
      <c r="D31" s="903"/>
      <c r="E31" s="903"/>
      <c r="F31" s="903"/>
      <c r="G31" s="903"/>
      <c r="H31" s="903" t="s">
        <v>995</v>
      </c>
      <c r="I31" s="903"/>
      <c r="J31" s="903"/>
      <c r="K31" s="903"/>
      <c r="L31" s="903"/>
      <c r="M31" s="903"/>
      <c r="N31" s="903"/>
      <c r="O31" s="903" t="s">
        <v>998</v>
      </c>
      <c r="P31" s="903"/>
      <c r="Q31" s="903"/>
      <c r="R31" s="903"/>
      <c r="S31" s="903"/>
      <c r="T31" s="903"/>
      <c r="U31" s="903"/>
    </row>
    <row r="32" spans="2:21" ht="15.6">
      <c r="B32" s="850">
        <v>3</v>
      </c>
      <c r="C32" s="903" t="s">
        <v>994</v>
      </c>
      <c r="D32" s="903"/>
      <c r="E32" s="903"/>
      <c r="F32" s="903"/>
      <c r="G32" s="903"/>
      <c r="H32" s="903" t="s">
        <v>996</v>
      </c>
      <c r="I32" s="903"/>
      <c r="J32" s="903"/>
      <c r="K32" s="903"/>
      <c r="L32" s="903"/>
      <c r="M32" s="903"/>
      <c r="N32" s="903"/>
      <c r="O32" s="903" t="s">
        <v>999</v>
      </c>
      <c r="P32" s="903"/>
      <c r="Q32" s="903"/>
      <c r="R32" s="903"/>
      <c r="S32" s="903"/>
      <c r="T32" s="903"/>
      <c r="U32" s="903"/>
    </row>
    <row r="33" spans="2:21" ht="55.5" customHeight="1">
      <c r="B33" s="700" t="s">
        <v>621</v>
      </c>
      <c r="C33" s="895" t="s">
        <v>697</v>
      </c>
      <c r="D33" s="895"/>
      <c r="E33" s="895"/>
      <c r="F33" s="895"/>
      <c r="G33" s="895"/>
      <c r="H33" s="895"/>
      <c r="I33" s="895"/>
      <c r="J33" s="895"/>
      <c r="K33" s="895"/>
      <c r="L33" s="895"/>
      <c r="M33" s="895"/>
      <c r="N33" s="895"/>
      <c r="O33" s="895"/>
      <c r="P33" s="895"/>
      <c r="Q33" s="895"/>
      <c r="R33" s="895"/>
      <c r="S33" s="895"/>
      <c r="T33" s="895"/>
      <c r="U33" s="896"/>
    </row>
    <row r="34" spans="2:21" ht="15.6">
      <c r="B34" s="688"/>
      <c r="C34" s="689"/>
      <c r="D34" s="690"/>
      <c r="E34" s="690"/>
      <c r="F34" s="690"/>
      <c r="G34" s="690"/>
      <c r="H34" s="690"/>
      <c r="I34" s="690"/>
      <c r="J34" s="690"/>
      <c r="K34" s="690"/>
      <c r="L34" s="690"/>
      <c r="M34" s="690"/>
      <c r="N34" s="690"/>
      <c r="O34" s="690"/>
      <c r="P34" s="690"/>
      <c r="Q34" s="690"/>
      <c r="R34" s="690"/>
      <c r="S34" s="690"/>
      <c r="T34" s="690"/>
      <c r="U34" s="691"/>
    </row>
    <row r="35" spans="2:21" ht="15.6">
      <c r="B35" s="688"/>
      <c r="C35" s="689" t="s">
        <v>625</v>
      </c>
      <c r="D35" s="690"/>
      <c r="E35" s="690"/>
      <c r="F35" s="690"/>
      <c r="G35" s="690"/>
      <c r="H35" s="690"/>
      <c r="I35" s="690"/>
      <c r="J35" s="690"/>
      <c r="K35" s="690"/>
      <c r="L35" s="690"/>
      <c r="M35" s="690"/>
      <c r="N35" s="690"/>
      <c r="O35" s="690"/>
      <c r="P35" s="690"/>
      <c r="Q35" s="690"/>
      <c r="R35" s="690"/>
      <c r="S35" s="690"/>
      <c r="T35" s="690"/>
      <c r="U35" s="691"/>
    </row>
    <row r="36" spans="2:21" ht="15.6">
      <c r="B36" s="688"/>
      <c r="C36" s="689"/>
      <c r="D36" s="690"/>
      <c r="E36" s="690"/>
      <c r="F36" s="690"/>
      <c r="G36" s="690"/>
      <c r="H36" s="690"/>
      <c r="I36" s="690"/>
      <c r="J36" s="690"/>
      <c r="K36" s="690"/>
      <c r="L36" s="690"/>
      <c r="M36" s="690"/>
      <c r="N36" s="690"/>
      <c r="O36" s="690"/>
      <c r="P36" s="690"/>
      <c r="Q36" s="690"/>
      <c r="R36" s="690"/>
      <c r="S36" s="690"/>
      <c r="T36" s="690"/>
      <c r="U36" s="691"/>
    </row>
    <row r="37" spans="2:21" ht="15.6">
      <c r="B37" s="688"/>
      <c r="C37" s="689" t="s">
        <v>622</v>
      </c>
      <c r="D37" s="690"/>
      <c r="E37" s="690"/>
      <c r="F37" s="690"/>
      <c r="G37" s="690"/>
      <c r="H37" s="690"/>
      <c r="I37" s="690"/>
      <c r="J37" s="690"/>
      <c r="K37" s="690"/>
      <c r="L37" s="690"/>
      <c r="M37" s="690"/>
      <c r="N37" s="690"/>
      <c r="O37" s="690"/>
      <c r="P37" s="690"/>
      <c r="Q37" s="690"/>
      <c r="R37" s="690"/>
      <c r="S37" s="690"/>
      <c r="T37" s="690"/>
      <c r="U37" s="691"/>
    </row>
    <row r="38" spans="2:21" ht="15.6">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895" t="s">
        <v>623</v>
      </c>
      <c r="D39" s="895"/>
      <c r="E39" s="895"/>
      <c r="F39" s="895"/>
      <c r="G39" s="895"/>
      <c r="H39" s="895"/>
      <c r="I39" s="895"/>
      <c r="J39" s="895"/>
      <c r="K39" s="895"/>
      <c r="L39" s="895"/>
      <c r="M39" s="895"/>
      <c r="N39" s="895"/>
      <c r="O39" s="895"/>
      <c r="P39" s="895"/>
      <c r="Q39" s="895"/>
      <c r="R39" s="895"/>
      <c r="S39" s="895"/>
      <c r="T39" s="690"/>
      <c r="U39" s="691"/>
    </row>
    <row r="40" spans="2:21" ht="15.6">
      <c r="B40" s="688"/>
      <c r="C40" s="689"/>
      <c r="D40" s="690"/>
      <c r="E40" s="690"/>
      <c r="F40" s="690"/>
      <c r="G40" s="690"/>
      <c r="H40" s="690"/>
      <c r="I40" s="690"/>
      <c r="J40" s="690"/>
      <c r="K40" s="690"/>
      <c r="L40" s="690"/>
      <c r="M40" s="690"/>
      <c r="N40" s="690"/>
      <c r="O40" s="690"/>
      <c r="P40" s="690"/>
      <c r="Q40" s="690"/>
      <c r="R40" s="690"/>
      <c r="S40" s="690"/>
      <c r="T40" s="690"/>
      <c r="U40" s="691"/>
    </row>
    <row r="41" spans="2:21" ht="15.6">
      <c r="B41" s="688"/>
      <c r="C41" s="689" t="s">
        <v>626</v>
      </c>
      <c r="D41" s="690"/>
      <c r="E41" s="690"/>
      <c r="F41" s="690"/>
      <c r="G41" s="690"/>
      <c r="H41" s="690"/>
      <c r="I41" s="690"/>
      <c r="J41" s="690"/>
      <c r="K41" s="690"/>
      <c r="L41" s="690"/>
      <c r="M41" s="690"/>
      <c r="N41" s="690"/>
      <c r="O41" s="690"/>
      <c r="P41" s="690"/>
      <c r="Q41" s="690"/>
      <c r="R41" s="690"/>
      <c r="S41" s="690"/>
      <c r="T41" s="690"/>
      <c r="U41" s="691"/>
    </row>
    <row r="42" spans="2:21" ht="15.6">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895" t="s">
        <v>624</v>
      </c>
      <c r="D43" s="895"/>
      <c r="E43" s="895"/>
      <c r="F43" s="895"/>
      <c r="G43" s="895"/>
      <c r="H43" s="895"/>
      <c r="I43" s="895"/>
      <c r="J43" s="895"/>
      <c r="K43" s="895"/>
      <c r="L43" s="895"/>
      <c r="M43" s="895"/>
      <c r="N43" s="895"/>
      <c r="O43" s="895"/>
      <c r="P43" s="895"/>
      <c r="Q43" s="895"/>
      <c r="R43" s="895"/>
      <c r="S43" s="895"/>
      <c r="T43" s="895"/>
      <c r="U43" s="896"/>
    </row>
    <row r="44" spans="2:21" ht="15.6">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895" t="s">
        <v>627</v>
      </c>
      <c r="D45" s="895"/>
      <c r="E45" s="895"/>
      <c r="F45" s="895"/>
      <c r="G45" s="895"/>
      <c r="H45" s="895"/>
      <c r="I45" s="895"/>
      <c r="J45" s="895"/>
      <c r="K45" s="895"/>
      <c r="L45" s="895"/>
      <c r="M45" s="895"/>
      <c r="N45" s="895"/>
      <c r="O45" s="895"/>
      <c r="P45" s="895"/>
      <c r="Q45" s="895"/>
      <c r="R45" s="895"/>
      <c r="S45" s="895"/>
      <c r="T45" s="895"/>
      <c r="U45" s="896"/>
    </row>
    <row r="46" spans="2:21" ht="15.6">
      <c r="B46" s="688"/>
      <c r="C46" s="689"/>
      <c r="D46" s="690"/>
      <c r="E46" s="690"/>
      <c r="F46" s="690"/>
      <c r="G46" s="690"/>
      <c r="H46" s="690"/>
      <c r="I46" s="690"/>
      <c r="J46" s="690"/>
      <c r="K46" s="690"/>
      <c r="L46" s="690"/>
      <c r="M46" s="690"/>
      <c r="N46" s="690"/>
      <c r="O46" s="690"/>
      <c r="P46" s="690"/>
      <c r="Q46" s="690"/>
      <c r="R46" s="690"/>
      <c r="S46" s="690"/>
      <c r="T46" s="690"/>
      <c r="U46" s="691"/>
    </row>
    <row r="47" spans="2:21" ht="15.6">
      <c r="B47" s="688"/>
      <c r="C47" s="689" t="s">
        <v>628</v>
      </c>
      <c r="D47" s="690"/>
      <c r="E47" s="690"/>
      <c r="F47" s="690"/>
      <c r="G47" s="690"/>
      <c r="H47" s="690"/>
      <c r="I47" s="690"/>
      <c r="J47" s="690"/>
      <c r="K47" s="690"/>
      <c r="L47" s="690"/>
      <c r="M47" s="690"/>
      <c r="N47" s="690"/>
      <c r="O47" s="690"/>
      <c r="P47" s="690"/>
      <c r="Q47" s="690"/>
      <c r="R47" s="690"/>
      <c r="S47" s="690"/>
      <c r="T47" s="690"/>
      <c r="U47" s="691"/>
    </row>
    <row r="48" spans="2:21" ht="15.6">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629</v>
      </c>
      <c r="C49" s="901" t="s">
        <v>940</v>
      </c>
      <c r="D49" s="901"/>
      <c r="E49" s="901"/>
      <c r="F49" s="901"/>
      <c r="G49" s="901"/>
      <c r="H49" s="901"/>
      <c r="I49" s="901"/>
      <c r="J49" s="901"/>
      <c r="K49" s="901"/>
      <c r="L49" s="901"/>
      <c r="M49" s="901"/>
      <c r="N49" s="901"/>
      <c r="O49" s="901"/>
      <c r="P49" s="901"/>
      <c r="Q49" s="901"/>
      <c r="R49" s="901"/>
      <c r="S49" s="901"/>
      <c r="T49" s="901"/>
      <c r="U49" s="902"/>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6">
      <c r="B51" s="700" t="s">
        <v>630</v>
      </c>
      <c r="C51" s="701" t="s">
        <v>631</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632</v>
      </c>
      <c r="C53" s="897" t="s">
        <v>633</v>
      </c>
      <c r="D53" s="897"/>
      <c r="E53" s="897"/>
      <c r="F53" s="897"/>
      <c r="G53" s="897"/>
      <c r="H53" s="897"/>
      <c r="I53" s="897"/>
      <c r="J53" s="897"/>
      <c r="K53" s="897"/>
      <c r="L53" s="897"/>
      <c r="M53" s="897"/>
      <c r="N53" s="897"/>
      <c r="O53" s="897"/>
      <c r="P53" s="897"/>
      <c r="Q53" s="897"/>
      <c r="R53" s="897"/>
      <c r="S53" s="897"/>
      <c r="T53" s="897"/>
      <c r="U53" s="898"/>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6">
      <c r="B55" s="687" t="s">
        <v>634</v>
      </c>
      <c r="C55" s="703" t="s">
        <v>635</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699</v>
      </c>
      <c r="C58" s="908" t="s">
        <v>941</v>
      </c>
      <c r="D58" s="908"/>
      <c r="E58" s="908"/>
      <c r="F58" s="908"/>
      <c r="G58" s="908"/>
      <c r="H58" s="908"/>
      <c r="I58" s="908"/>
      <c r="J58" s="908"/>
      <c r="K58" s="908"/>
      <c r="L58" s="908"/>
      <c r="M58" s="908"/>
      <c r="N58" s="908"/>
      <c r="O58" s="908"/>
      <c r="P58" s="908"/>
      <c r="Q58" s="908"/>
      <c r="R58" s="908"/>
      <c r="S58" s="908"/>
      <c r="T58" s="908"/>
      <c r="U58" s="909"/>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893" t="s">
        <v>650</v>
      </c>
      <c r="D60" s="893"/>
      <c r="E60" s="893"/>
      <c r="F60" s="893"/>
      <c r="G60" s="893"/>
      <c r="H60" s="893"/>
      <c r="I60" s="893"/>
      <c r="J60" s="893"/>
      <c r="K60" s="893"/>
      <c r="L60" s="893"/>
      <c r="M60" s="893"/>
      <c r="N60" s="893"/>
      <c r="O60" s="893"/>
      <c r="P60" s="893"/>
      <c r="Q60" s="893"/>
      <c r="R60" s="893"/>
      <c r="S60" s="893"/>
      <c r="T60" s="893"/>
      <c r="U60" s="894"/>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893" t="s">
        <v>636</v>
      </c>
      <c r="D62" s="893"/>
      <c r="E62" s="893"/>
      <c r="F62" s="893"/>
      <c r="G62" s="893"/>
      <c r="H62" s="893"/>
      <c r="I62" s="893"/>
      <c r="J62" s="893"/>
      <c r="K62" s="893"/>
      <c r="L62" s="893"/>
      <c r="M62" s="893"/>
      <c r="N62" s="893"/>
      <c r="O62" s="893"/>
      <c r="P62" s="893"/>
      <c r="Q62" s="893"/>
      <c r="R62" s="893"/>
      <c r="S62" s="893"/>
      <c r="T62" s="893"/>
      <c r="U62" s="894"/>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893" t="s">
        <v>637</v>
      </c>
      <c r="D64" s="893"/>
      <c r="E64" s="893"/>
      <c r="F64" s="893"/>
      <c r="G64" s="893"/>
      <c r="H64" s="893"/>
      <c r="I64" s="893"/>
      <c r="J64" s="893"/>
      <c r="K64" s="893"/>
      <c r="L64" s="893"/>
      <c r="M64" s="893"/>
      <c r="N64" s="893"/>
      <c r="O64" s="893"/>
      <c r="P64" s="893"/>
      <c r="Q64" s="893"/>
      <c r="R64" s="893"/>
      <c r="S64" s="893"/>
      <c r="T64" s="893"/>
      <c r="U64" s="894"/>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893" t="s">
        <v>638</v>
      </c>
      <c r="D66" s="893"/>
      <c r="E66" s="893"/>
      <c r="F66" s="893"/>
      <c r="G66" s="893"/>
      <c r="H66" s="893"/>
      <c r="I66" s="893"/>
      <c r="J66" s="893"/>
      <c r="K66" s="893"/>
      <c r="L66" s="893"/>
      <c r="M66" s="893"/>
      <c r="N66" s="893"/>
      <c r="O66" s="893"/>
      <c r="P66" s="893"/>
      <c r="Q66" s="893"/>
      <c r="R66" s="893"/>
      <c r="S66" s="893"/>
      <c r="T66" s="893"/>
      <c r="U66" s="894"/>
    </row>
    <row r="67" spans="2:21" ht="15.6">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895" t="s">
        <v>649</v>
      </c>
      <c r="D68" s="895"/>
      <c r="E68" s="895"/>
      <c r="F68" s="895"/>
      <c r="G68" s="895"/>
      <c r="H68" s="895"/>
      <c r="I68" s="895"/>
      <c r="J68" s="895"/>
      <c r="K68" s="895"/>
      <c r="L68" s="895"/>
      <c r="M68" s="895"/>
      <c r="N68" s="895"/>
      <c r="O68" s="895"/>
      <c r="P68" s="895"/>
      <c r="Q68" s="895"/>
      <c r="R68" s="895"/>
      <c r="S68" s="895"/>
      <c r="T68" s="895"/>
      <c r="U68" s="896"/>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11" t="s">
        <v>639</v>
      </c>
      <c r="C70" s="897" t="s">
        <v>942</v>
      </c>
      <c r="D70" s="897"/>
      <c r="E70" s="897"/>
      <c r="F70" s="897"/>
      <c r="G70" s="897"/>
      <c r="H70" s="897"/>
      <c r="I70" s="897"/>
      <c r="J70" s="897"/>
      <c r="K70" s="897"/>
      <c r="L70" s="897"/>
      <c r="M70" s="897"/>
      <c r="N70" s="897"/>
      <c r="O70" s="897"/>
      <c r="P70" s="897"/>
      <c r="Q70" s="897"/>
      <c r="R70" s="897"/>
      <c r="S70" s="897"/>
      <c r="T70" s="897"/>
      <c r="U70" s="898"/>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640</v>
      </c>
      <c r="C72" s="897" t="s">
        <v>641</v>
      </c>
      <c r="D72" s="897"/>
      <c r="E72" s="897"/>
      <c r="F72" s="897"/>
      <c r="G72" s="897"/>
      <c r="H72" s="897"/>
      <c r="I72" s="897"/>
      <c r="J72" s="897"/>
      <c r="K72" s="897"/>
      <c r="L72" s="897"/>
      <c r="M72" s="897"/>
      <c r="N72" s="897"/>
      <c r="O72" s="897"/>
      <c r="P72" s="897"/>
      <c r="Q72" s="897"/>
      <c r="R72" s="897"/>
      <c r="S72" s="897"/>
      <c r="T72" s="897"/>
      <c r="U72" s="898"/>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642</v>
      </c>
      <c r="C74" s="708" t="s">
        <v>643</v>
      </c>
      <c r="D74" s="709"/>
      <c r="E74" s="709"/>
      <c r="F74" s="709"/>
      <c r="G74" s="709"/>
      <c r="H74" s="709"/>
      <c r="I74" s="709"/>
      <c r="J74" s="709"/>
      <c r="K74" s="709"/>
      <c r="L74" s="709"/>
      <c r="M74" s="709"/>
      <c r="N74" s="709"/>
      <c r="O74" s="709"/>
      <c r="P74" s="709"/>
      <c r="Q74" s="709"/>
      <c r="R74" s="709"/>
      <c r="S74" s="709"/>
      <c r="T74" s="709"/>
      <c r="U74" s="710"/>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workbookViewId="0"/>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911" t="s">
        <v>938</v>
      </c>
      <c r="C3" s="912"/>
      <c r="D3" s="912"/>
      <c r="E3" s="912"/>
      <c r="F3" s="913"/>
      <c r="G3" s="120"/>
    </row>
    <row r="4" spans="2:20" ht="16.5" customHeight="1">
      <c r="B4" s="914"/>
      <c r="C4" s="915"/>
      <c r="D4" s="915"/>
      <c r="E4" s="915"/>
      <c r="F4" s="916"/>
      <c r="G4" s="120"/>
    </row>
    <row r="5" spans="2:20" ht="71.25" customHeight="1">
      <c r="B5" s="914"/>
      <c r="C5" s="915"/>
      <c r="D5" s="915"/>
      <c r="E5" s="915"/>
      <c r="F5" s="916"/>
      <c r="G5" s="120"/>
    </row>
    <row r="6" spans="2:20" ht="21.75" customHeight="1">
      <c r="B6" s="917"/>
      <c r="C6" s="918"/>
      <c r="D6" s="918"/>
      <c r="E6" s="918"/>
      <c r="F6" s="919"/>
      <c r="G6" s="120"/>
    </row>
    <row r="8" spans="2:20" ht="21">
      <c r="B8" s="910" t="s">
        <v>477</v>
      </c>
      <c r="C8" s="910"/>
      <c r="D8" s="910"/>
      <c r="E8" s="910"/>
      <c r="F8" s="910"/>
      <c r="G8" s="91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584</v>
      </c>
      <c r="G12" s="28"/>
      <c r="L12" s="33"/>
      <c r="M12" s="33"/>
      <c r="N12" s="33"/>
      <c r="O12" s="33"/>
      <c r="P12" s="33"/>
      <c r="Q12" s="68"/>
      <c r="S12" s="8"/>
      <c r="T12" s="8"/>
    </row>
    <row r="13" spans="2:20" s="9" customFormat="1" ht="26.25" customHeight="1" thickBot="1">
      <c r="B13" s="100"/>
      <c r="C13" s="122" t="s">
        <v>617</v>
      </c>
      <c r="G13" s="107"/>
      <c r="L13" s="33"/>
      <c r="M13" s="33"/>
      <c r="N13" s="33"/>
      <c r="O13" s="33"/>
      <c r="P13" s="33"/>
      <c r="Q13" s="68"/>
      <c r="S13" s="8"/>
      <c r="T13" s="8"/>
    </row>
    <row r="14" spans="2:20" s="9" customFormat="1" ht="26.25" customHeight="1" thickBot="1">
      <c r="B14" s="100"/>
      <c r="C14" s="169" t="s">
        <v>612</v>
      </c>
      <c r="G14" s="121"/>
      <c r="L14" s="33"/>
      <c r="M14" s="33"/>
      <c r="N14" s="33"/>
      <c r="O14" s="33"/>
      <c r="P14" s="33"/>
      <c r="Q14" s="68"/>
      <c r="S14" s="8"/>
      <c r="T14" s="8"/>
    </row>
    <row r="15" spans="2:20" s="9" customFormat="1" ht="26.25" customHeight="1" thickBot="1">
      <c r="B15" s="100"/>
      <c r="C15" s="169" t="s">
        <v>613</v>
      </c>
      <c r="G15" s="121"/>
      <c r="L15" s="33"/>
      <c r="M15" s="33"/>
      <c r="N15" s="33"/>
      <c r="O15" s="33"/>
      <c r="P15" s="33"/>
      <c r="Q15" s="68"/>
      <c r="S15" s="8"/>
      <c r="T15" s="8"/>
    </row>
    <row r="16" spans="2:20" s="9" customFormat="1" ht="26.25" customHeight="1" thickBot="1">
      <c r="B16" s="100"/>
      <c r="C16" s="169" t="s">
        <v>614</v>
      </c>
      <c r="G16" s="121"/>
      <c r="L16" s="33"/>
      <c r="M16" s="33"/>
      <c r="N16" s="33"/>
      <c r="O16" s="33"/>
      <c r="P16" s="33"/>
      <c r="Q16" s="68"/>
      <c r="S16" s="8"/>
      <c r="T16" s="8"/>
    </row>
    <row r="17" spans="2:20" s="9" customFormat="1" ht="26.25" customHeight="1" thickBot="1">
      <c r="B17" s="100"/>
      <c r="C17" s="122" t="s">
        <v>615</v>
      </c>
      <c r="G17" s="107"/>
      <c r="L17" s="33"/>
      <c r="M17" s="33"/>
      <c r="N17" s="33"/>
      <c r="O17" s="33"/>
      <c r="P17" s="33"/>
      <c r="Q17" s="68"/>
      <c r="S17" s="8"/>
      <c r="T17" s="8"/>
    </row>
    <row r="18" spans="2:20" s="9" customFormat="1" ht="26.25" customHeight="1" thickBot="1">
      <c r="B18" s="100"/>
      <c r="C18" s="122" t="s">
        <v>616</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939</v>
      </c>
      <c r="D21" s="640" t="s">
        <v>439</v>
      </c>
      <c r="E21" s="644" t="s">
        <v>583</v>
      </c>
      <c r="F21" s="640" t="s">
        <v>444</v>
      </c>
      <c r="G21" s="171"/>
      <c r="M21" s="629"/>
      <c r="T21" s="629"/>
    </row>
    <row r="22" spans="2:20" s="101" customFormat="1" ht="47.4" customHeight="1">
      <c r="B22" s="632" t="s">
        <v>454</v>
      </c>
      <c r="C22" s="638" t="s">
        <v>950</v>
      </c>
      <c r="D22" s="641" t="s">
        <v>440</v>
      </c>
      <c r="E22" s="645" t="s">
        <v>583</v>
      </c>
      <c r="F22" s="641" t="s">
        <v>444</v>
      </c>
      <c r="G22" s="171"/>
      <c r="M22" s="629"/>
      <c r="T22" s="629"/>
    </row>
    <row r="23" spans="2:20" s="101" customFormat="1" ht="45.6" customHeight="1">
      <c r="B23" s="632" t="s">
        <v>451</v>
      </c>
      <c r="C23" s="638" t="s">
        <v>950</v>
      </c>
      <c r="D23" s="641" t="s">
        <v>441</v>
      </c>
      <c r="E23" s="645" t="s">
        <v>583</v>
      </c>
      <c r="F23" s="641" t="s">
        <v>444</v>
      </c>
      <c r="G23" s="171"/>
      <c r="M23" s="629"/>
      <c r="T23" s="629"/>
    </row>
    <row r="24" spans="2:20" s="101" customFormat="1" ht="32.25" customHeight="1">
      <c r="B24" s="633" t="s">
        <v>452</v>
      </c>
      <c r="C24" s="638" t="s">
        <v>939</v>
      </c>
      <c r="D24" s="641" t="s">
        <v>442</v>
      </c>
      <c r="E24" s="646" t="s">
        <v>597</v>
      </c>
      <c r="F24" s="649"/>
      <c r="G24" s="171"/>
      <c r="M24" s="629"/>
      <c r="T24" s="629"/>
    </row>
    <row r="25" spans="2:20" s="101" customFormat="1" ht="30.75" customHeight="1">
      <c r="B25" s="634" t="s">
        <v>537</v>
      </c>
      <c r="C25" s="638" t="s">
        <v>939</v>
      </c>
      <c r="D25" s="641"/>
      <c r="E25" s="646"/>
      <c r="F25" s="649"/>
      <c r="G25" s="171"/>
      <c r="M25" s="629"/>
      <c r="T25" s="629"/>
    </row>
    <row r="26" spans="2:20" s="101" customFormat="1" ht="32.25" customHeight="1">
      <c r="B26" s="635" t="s">
        <v>538</v>
      </c>
      <c r="C26" s="638" t="s">
        <v>939</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939</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workbookViewId="0"/>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566</v>
      </c>
      <c r="H1" s="118" t="s">
        <v>577</v>
      </c>
    </row>
    <row r="2" spans="1:8">
      <c r="A2" s="12" t="s">
        <v>29</v>
      </c>
      <c r="B2" s="12" t="s">
        <v>27</v>
      </c>
      <c r="C2" s="10">
        <v>2006</v>
      </c>
      <c r="D2" s="12" t="s">
        <v>414</v>
      </c>
      <c r="E2" s="10">
        <f>'2. LRAMVA Threshold'!D9</f>
        <v>2017</v>
      </c>
      <c r="F2" s="26" t="s">
        <v>170</v>
      </c>
      <c r="G2" s="12" t="s">
        <v>567</v>
      </c>
      <c r="H2" s="12" t="s">
        <v>585</v>
      </c>
    </row>
    <row r="3" spans="1:8">
      <c r="A3" s="12" t="s">
        <v>370</v>
      </c>
      <c r="B3" s="12" t="s">
        <v>27</v>
      </c>
      <c r="C3" s="10">
        <v>2007</v>
      </c>
      <c r="D3" s="12" t="s">
        <v>415</v>
      </c>
      <c r="E3" s="10">
        <f>'2. LRAMVA Threshold'!D24</f>
        <v>2013</v>
      </c>
      <c r="F3" s="12" t="s">
        <v>546</v>
      </c>
      <c r="G3" s="12" t="s">
        <v>568</v>
      </c>
      <c r="H3" s="12" t="s">
        <v>578</v>
      </c>
    </row>
    <row r="4" spans="1:8">
      <c r="A4" s="12" t="s">
        <v>371</v>
      </c>
      <c r="B4" s="12" t="s">
        <v>28</v>
      </c>
      <c r="C4" s="10">
        <v>2008</v>
      </c>
      <c r="D4" s="12" t="s">
        <v>416</v>
      </c>
      <c r="F4" s="12" t="s">
        <v>169</v>
      </c>
      <c r="G4" s="12" t="s">
        <v>569</v>
      </c>
    </row>
    <row r="5" spans="1:8">
      <c r="A5" s="12" t="s">
        <v>372</v>
      </c>
      <c r="B5" s="12" t="s">
        <v>28</v>
      </c>
      <c r="C5" s="10">
        <v>2009</v>
      </c>
      <c r="F5" s="12" t="s">
        <v>367</v>
      </c>
      <c r="G5" s="12" t="s">
        <v>570</v>
      </c>
    </row>
    <row r="6" spans="1:8">
      <c r="A6" s="12" t="s">
        <v>373</v>
      </c>
      <c r="B6" s="12" t="s">
        <v>28</v>
      </c>
      <c r="C6" s="10">
        <v>2010</v>
      </c>
      <c r="F6" s="12" t="s">
        <v>368</v>
      </c>
      <c r="G6" s="12" t="s">
        <v>571</v>
      </c>
    </row>
    <row r="7" spans="1:8">
      <c r="A7" s="12" t="s">
        <v>374</v>
      </c>
      <c r="B7" s="12" t="s">
        <v>28</v>
      </c>
      <c r="C7" s="10">
        <v>2011</v>
      </c>
      <c r="F7" s="12" t="s">
        <v>369</v>
      </c>
      <c r="G7" s="12" t="s">
        <v>572</v>
      </c>
    </row>
    <row r="8" spans="1:8">
      <c r="A8" s="12" t="s">
        <v>375</v>
      </c>
      <c r="B8" s="12" t="s">
        <v>28</v>
      </c>
      <c r="C8" s="10">
        <v>2012</v>
      </c>
      <c r="F8" s="12" t="s">
        <v>554</v>
      </c>
      <c r="G8" s="12" t="s">
        <v>573</v>
      </c>
    </row>
    <row r="9" spans="1:8">
      <c r="A9" s="12" t="s">
        <v>376</v>
      </c>
      <c r="B9" s="12" t="s">
        <v>28</v>
      </c>
      <c r="C9" s="10">
        <v>2013</v>
      </c>
      <c r="G9" s="12" t="s">
        <v>574</v>
      </c>
    </row>
    <row r="10" spans="1:8">
      <c r="A10" s="12" t="s">
        <v>377</v>
      </c>
      <c r="B10" s="12" t="s">
        <v>28</v>
      </c>
      <c r="C10" s="10">
        <v>2014</v>
      </c>
      <c r="G10" s="12" t="s">
        <v>575</v>
      </c>
    </row>
    <row r="11" spans="1:8">
      <c r="A11" s="12" t="s">
        <v>378</v>
      </c>
      <c r="B11" s="12" t="s">
        <v>28</v>
      </c>
      <c r="C11" s="10">
        <v>2015</v>
      </c>
      <c r="G11" s="12" t="s">
        <v>576</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52" zoomScale="70" zoomScaleNormal="70" workbookViewId="0">
      <selection activeCell="G107" sqref="G107"/>
    </sheetView>
  </sheetViews>
  <sheetFormatPr defaultColWidth="9" defaultRowHeight="15.6"/>
  <cols>
    <col min="1" max="1" width="2.5546875" style="9" customWidth="1"/>
    <col min="2" max="2" width="37.44140625" style="9" customWidth="1"/>
    <col min="3" max="3" width="9.21875" style="9" customWidth="1"/>
    <col min="4" max="4" width="26.1093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1002</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1003</v>
      </c>
      <c r="E14" s="128"/>
      <c r="F14" s="122" t="s">
        <v>544</v>
      </c>
      <c r="H14" s="529" t="s">
        <v>1044</v>
      </c>
      <c r="J14" s="122" t="s">
        <v>511</v>
      </c>
      <c r="L14" s="130"/>
      <c r="N14" s="101"/>
      <c r="Q14" s="97"/>
      <c r="R14" s="94"/>
    </row>
    <row r="15" spans="2:22" ht="26.25" customHeight="1" thickBot="1">
      <c r="B15" s="122" t="s">
        <v>422</v>
      </c>
      <c r="C15" s="104"/>
      <c r="D15" s="529" t="s">
        <v>1004</v>
      </c>
      <c r="F15" s="122" t="s">
        <v>412</v>
      </c>
      <c r="G15" s="125"/>
      <c r="H15" s="529" t="s">
        <v>1031</v>
      </c>
      <c r="I15" s="17"/>
      <c r="J15" s="122" t="s">
        <v>512</v>
      </c>
      <c r="L15" s="130"/>
      <c r="M15" s="101"/>
      <c r="Q15" s="106"/>
      <c r="R15" s="94"/>
    </row>
    <row r="16" spans="2:22" ht="28.5" customHeight="1" thickBot="1">
      <c r="B16" s="122" t="s">
        <v>450</v>
      </c>
      <c r="C16" s="104"/>
      <c r="D16" s="530" t="s">
        <v>180</v>
      </c>
      <c r="E16" s="101"/>
      <c r="F16" s="122" t="s">
        <v>432</v>
      </c>
      <c r="G16" s="123"/>
      <c r="H16" s="530" t="s">
        <v>1043</v>
      </c>
      <c r="I16" s="101"/>
      <c r="K16" s="192"/>
      <c r="L16" s="192"/>
      <c r="M16" s="192"/>
      <c r="N16" s="192"/>
      <c r="Q16" s="113"/>
      <c r="R16" s="94"/>
    </row>
    <row r="17" spans="1:21" ht="29.25" customHeight="1">
      <c r="B17" s="122" t="s">
        <v>419</v>
      </c>
      <c r="C17" s="104"/>
      <c r="D17" s="714">
        <v>10637</v>
      </c>
      <c r="E17" s="119"/>
      <c r="F17" s="721" t="s">
        <v>653</v>
      </c>
      <c r="G17" s="192"/>
      <c r="H17" s="715">
        <v>1</v>
      </c>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SUM(R55,R58,R61,R64,R67,R70,R73,R76,R79,R82, R85, R88)</f>
        <v>2480548.9364102217</v>
      </c>
      <c r="I19" s="17"/>
      <c r="J19" s="113"/>
      <c r="K19" s="113"/>
      <c r="L19" s="113"/>
      <c r="M19" s="113"/>
      <c r="N19" s="113"/>
      <c r="P19" s="113"/>
      <c r="Q19" s="113"/>
      <c r="R19" s="94"/>
    </row>
    <row r="20" spans="1:21" ht="27.75" customHeight="1" thickBot="1">
      <c r="E20" s="9"/>
      <c r="F20" s="122" t="s">
        <v>434</v>
      </c>
      <c r="G20" s="589" t="s">
        <v>363</v>
      </c>
      <c r="H20" s="129">
        <f>-SUM(R56,R59,R62,R65,R68,R71,R74,R77,R80,R83,R86,R89)</f>
        <v>1948887.0890000002</v>
      </c>
      <c r="I20" s="17"/>
      <c r="J20" s="113"/>
      <c r="P20" s="113"/>
      <c r="Q20" s="113"/>
      <c r="R20" s="94"/>
    </row>
    <row r="21" spans="1:21" ht="27.75" customHeight="1" thickBot="1">
      <c r="C21" s="32"/>
      <c r="D21" s="32"/>
      <c r="E21" s="32"/>
      <c r="F21" s="122" t="s">
        <v>407</v>
      </c>
      <c r="G21" s="589" t="s">
        <v>364</v>
      </c>
      <c r="H21" s="185">
        <f>R91</f>
        <v>26327.797218457898</v>
      </c>
      <c r="I21" s="101"/>
      <c r="P21" s="113"/>
      <c r="Q21" s="113"/>
      <c r="R21" s="94"/>
    </row>
    <row r="22" spans="1:21" ht="27.75" customHeight="1">
      <c r="C22" s="32"/>
      <c r="D22" s="32"/>
      <c r="E22" s="32"/>
      <c r="F22" s="803" t="s">
        <v>506</v>
      </c>
      <c r="G22" s="804" t="s">
        <v>445</v>
      </c>
      <c r="H22" s="805">
        <f>H19-H20+H21</f>
        <v>557989.6446286795</v>
      </c>
      <c r="I22" s="101"/>
      <c r="P22" s="192"/>
      <c r="Q22" s="192"/>
      <c r="R22" s="94"/>
    </row>
    <row r="23" spans="1:21" ht="35.4" customHeight="1">
      <c r="C23" s="32"/>
      <c r="D23" s="32"/>
      <c r="E23" s="32"/>
      <c r="F23" s="123" t="s">
        <v>962</v>
      </c>
      <c r="G23" s="846" t="s">
        <v>963</v>
      </c>
      <c r="H23" s="806">
        <f>R121</f>
        <v>274863.79261024576</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920" t="s">
        <v>659</v>
      </c>
      <c r="C27" s="920"/>
      <c r="D27" s="920"/>
      <c r="E27" s="920"/>
      <c r="F27" s="920"/>
      <c r="G27" s="920"/>
    </row>
    <row r="28" spans="1:21" ht="14.25" customHeight="1">
      <c r="A28" s="28"/>
      <c r="B28" s="535"/>
      <c r="C28" s="535"/>
      <c r="D28" s="525"/>
      <c r="E28" s="525"/>
      <c r="F28" s="525"/>
      <c r="G28" s="535"/>
    </row>
    <row r="29" spans="1:21" s="17" customFormat="1" ht="27" customHeight="1">
      <c r="B29" s="921" t="s">
        <v>503</v>
      </c>
      <c r="C29" s="922"/>
      <c r="D29" s="131" t="s">
        <v>41</v>
      </c>
      <c r="E29" s="132" t="s">
        <v>651</v>
      </c>
      <c r="F29" s="132" t="s">
        <v>407</v>
      </c>
      <c r="G29" s="133" t="s">
        <v>408</v>
      </c>
      <c r="T29" s="134"/>
      <c r="U29" s="134"/>
    </row>
    <row r="30" spans="1:21" ht="20.25" customHeight="1">
      <c r="B30" s="923" t="s">
        <v>29</v>
      </c>
      <c r="C30" s="924"/>
      <c r="D30" s="622" t="s">
        <v>27</v>
      </c>
      <c r="E30" s="136">
        <f>SUM(D55:D90)</f>
        <v>208022.98120182473</v>
      </c>
      <c r="F30" s="766">
        <f>D91</f>
        <v>15093.523798854752</v>
      </c>
      <c r="G30" s="136">
        <f>E30+F30</f>
        <v>223116.50500067949</v>
      </c>
    </row>
    <row r="31" spans="1:21" ht="20.25" customHeight="1">
      <c r="B31" s="923" t="s">
        <v>370</v>
      </c>
      <c r="C31" s="924"/>
      <c r="D31" s="622" t="s">
        <v>27</v>
      </c>
      <c r="E31" s="137">
        <f>SUM(E55:E90)</f>
        <v>795435.49644468317</v>
      </c>
      <c r="F31" s="764">
        <f>E91</f>
        <v>30340.533834801801</v>
      </c>
      <c r="G31" s="137">
        <f>E31+F31</f>
        <v>825776.03027948493</v>
      </c>
    </row>
    <row r="32" spans="1:21" ht="20.25" customHeight="1">
      <c r="B32" s="923" t="s">
        <v>1006</v>
      </c>
      <c r="C32" s="924"/>
      <c r="D32" s="622" t="s">
        <v>28</v>
      </c>
      <c r="E32" s="137">
        <f>SUM(F55:F90)</f>
        <v>-145704.02405861573</v>
      </c>
      <c r="F32" s="764">
        <f>F91</f>
        <v>-9281.6957077153656</v>
      </c>
      <c r="G32" s="137">
        <f>E32+F32</f>
        <v>-154985.71976633111</v>
      </c>
    </row>
    <row r="33" spans="2:22" ht="20.25" customHeight="1">
      <c r="B33" s="923" t="s">
        <v>1007</v>
      </c>
      <c r="C33" s="924"/>
      <c r="D33" s="622" t="s">
        <v>28</v>
      </c>
      <c r="E33" s="137">
        <f>SUM(G55:G90)</f>
        <v>-385923.31542967027</v>
      </c>
      <c r="F33" s="764">
        <f>G91</f>
        <v>-11893.326450760296</v>
      </c>
      <c r="G33" s="137">
        <f>E33+F33</f>
        <v>-397816.64188043057</v>
      </c>
    </row>
    <row r="34" spans="2:22" ht="20.25" customHeight="1">
      <c r="B34" s="923" t="s">
        <v>1008</v>
      </c>
      <c r="C34" s="924"/>
      <c r="D34" s="622" t="s">
        <v>28</v>
      </c>
      <c r="E34" s="137">
        <f>SUM(H55:H90)</f>
        <v>-46.037999999999997</v>
      </c>
      <c r="F34" s="765">
        <f>H91</f>
        <v>-4.1924878531250025</v>
      </c>
      <c r="G34" s="137">
        <f>E34+F34</f>
        <v>-50.230487853124998</v>
      </c>
    </row>
    <row r="35" spans="2:22" ht="20.25" customHeight="1">
      <c r="B35" s="923" t="s">
        <v>31</v>
      </c>
      <c r="C35" s="924"/>
      <c r="D35" s="622" t="s">
        <v>28</v>
      </c>
      <c r="E35" s="137">
        <f>SUM(I55:I90)</f>
        <v>60417.631751999994</v>
      </c>
      <c r="F35" s="138">
        <f>I91</f>
        <v>2122.2061855457487</v>
      </c>
      <c r="G35" s="137">
        <f t="shared" ref="G35" si="0">E35+F35</f>
        <v>62539.837937545744</v>
      </c>
    </row>
    <row r="36" spans="2:22" ht="20.25" customHeight="1">
      <c r="B36" s="923" t="s">
        <v>1009</v>
      </c>
      <c r="C36" s="924"/>
      <c r="D36" s="622" t="s">
        <v>27</v>
      </c>
      <c r="E36" s="137">
        <f>SUM(J55:J90)</f>
        <v>-540.8845</v>
      </c>
      <c r="F36" s="138">
        <f>J91</f>
        <v>-49.251954415625043</v>
      </c>
      <c r="G36" s="137">
        <f>E36+F36</f>
        <v>-590.13645441562505</v>
      </c>
    </row>
    <row r="37" spans="2:22" ht="20.25" hidden="1" customHeight="1">
      <c r="B37" s="923"/>
      <c r="C37" s="924"/>
      <c r="D37" s="622"/>
      <c r="E37" s="137">
        <f>SUM(K55:K90)</f>
        <v>0</v>
      </c>
      <c r="F37" s="138">
        <f>K91</f>
        <v>0</v>
      </c>
      <c r="G37" s="137">
        <f t="shared" ref="G37:G40" si="1">E37+F37</f>
        <v>0</v>
      </c>
    </row>
    <row r="38" spans="2:22" ht="20.25" hidden="1" customHeight="1">
      <c r="B38" s="923"/>
      <c r="C38" s="924"/>
      <c r="D38" s="622"/>
      <c r="E38" s="137">
        <f>SUM(L55:L90)</f>
        <v>0</v>
      </c>
      <c r="F38" s="138">
        <f>L91</f>
        <v>0</v>
      </c>
      <c r="G38" s="137">
        <f t="shared" si="1"/>
        <v>0</v>
      </c>
    </row>
    <row r="39" spans="2:22" ht="20.25" hidden="1" customHeight="1">
      <c r="B39" s="923"/>
      <c r="C39" s="924"/>
      <c r="D39" s="622"/>
      <c r="E39" s="137">
        <f>SUM(M55:M90)</f>
        <v>0</v>
      </c>
      <c r="F39" s="138">
        <f>M91</f>
        <v>0</v>
      </c>
      <c r="G39" s="137">
        <f t="shared" si="1"/>
        <v>0</v>
      </c>
    </row>
    <row r="40" spans="2:22" ht="20.25" hidden="1" customHeight="1">
      <c r="B40" s="923"/>
      <c r="C40" s="924"/>
      <c r="D40" s="622"/>
      <c r="E40" s="137">
        <f>SUM(N55:N90)</f>
        <v>0</v>
      </c>
      <c r="F40" s="138">
        <f>N91</f>
        <v>0</v>
      </c>
      <c r="G40" s="137">
        <f t="shared" si="1"/>
        <v>0</v>
      </c>
    </row>
    <row r="41" spans="2:22" ht="20.25" hidden="1" customHeight="1">
      <c r="B41" s="923"/>
      <c r="C41" s="924"/>
      <c r="D41" s="622"/>
      <c r="E41" s="137">
        <f>SUM(O55:O90)</f>
        <v>0</v>
      </c>
      <c r="F41" s="138">
        <f>O91</f>
        <v>0</v>
      </c>
      <c r="G41" s="137">
        <f>E41+F41</f>
        <v>0</v>
      </c>
    </row>
    <row r="42" spans="2:22" ht="20.25" hidden="1" customHeight="1">
      <c r="B42" s="923"/>
      <c r="C42" s="924"/>
      <c r="D42" s="622"/>
      <c r="E42" s="137">
        <f>SUM(P55:P90)</f>
        <v>0</v>
      </c>
      <c r="F42" s="138">
        <f>P91</f>
        <v>0</v>
      </c>
      <c r="G42" s="137">
        <f>E42+F42</f>
        <v>0</v>
      </c>
    </row>
    <row r="43" spans="2:22" ht="20.25" hidden="1" customHeight="1">
      <c r="B43" s="923"/>
      <c r="C43" s="924"/>
      <c r="D43" s="623"/>
      <c r="E43" s="139">
        <f>SUM(Q55:Q90)</f>
        <v>0</v>
      </c>
      <c r="F43" s="140">
        <f>Q91</f>
        <v>0</v>
      </c>
      <c r="G43" s="139">
        <f>E43+F43</f>
        <v>0</v>
      </c>
    </row>
    <row r="44" spans="2:22" s="8" customFormat="1" ht="21" customHeight="1">
      <c r="B44" s="927" t="s">
        <v>26</v>
      </c>
      <c r="C44" s="928"/>
      <c r="D44" s="135"/>
      <c r="E44" s="141">
        <f>SUM(E30:E43)</f>
        <v>531661.84741022193</v>
      </c>
      <c r="F44" s="141">
        <f>SUM(F30:F43)</f>
        <v>26327.797218457898</v>
      </c>
      <c r="G44" s="141"/>
      <c r="H44" s="197"/>
    </row>
    <row r="45" spans="2:22" ht="18" customHeight="1">
      <c r="D45" s="92"/>
      <c r="E45" s="9"/>
      <c r="F45" s="17"/>
      <c r="G45" s="141">
        <f>SUM(G30:G43)</f>
        <v>557989.64462867961</v>
      </c>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20" t="s">
        <v>600</v>
      </c>
      <c r="C49" s="920"/>
      <c r="D49" s="920"/>
      <c r="E49" s="920"/>
      <c r="F49" s="920"/>
      <c r="G49" s="920"/>
      <c r="H49" s="920"/>
      <c r="I49" s="920"/>
      <c r="J49" s="920"/>
      <c r="K49" s="920"/>
      <c r="L49" s="920"/>
      <c r="M49" s="602"/>
      <c r="N49" s="103"/>
      <c r="O49" s="103"/>
      <c r="P49" s="103"/>
      <c r="Q49" s="103"/>
      <c r="R49" s="103"/>
      <c r="T49" s="37"/>
      <c r="U49" s="19"/>
      <c r="V49" s="38"/>
    </row>
    <row r="50" spans="2:22" s="28" customFormat="1" ht="41.1" customHeight="1">
      <c r="B50" s="920" t="s">
        <v>558</v>
      </c>
      <c r="C50" s="920"/>
      <c r="D50" s="920"/>
      <c r="E50" s="920"/>
      <c r="F50" s="920"/>
      <c r="G50" s="920"/>
      <c r="H50" s="920"/>
      <c r="I50" s="920"/>
      <c r="J50" s="920"/>
      <c r="K50" s="920"/>
      <c r="L50" s="920"/>
      <c r="M50" s="602"/>
      <c r="N50" s="103"/>
      <c r="O50" s="103"/>
      <c r="P50" s="103"/>
      <c r="Q50" s="103"/>
      <c r="R50" s="103"/>
      <c r="T50" s="37"/>
      <c r="U50" s="19"/>
      <c r="V50" s="38"/>
    </row>
    <row r="51" spans="2:22" s="28" customFormat="1" ht="18" customHeight="1">
      <c r="B51" s="920" t="s">
        <v>946</v>
      </c>
      <c r="C51" s="920"/>
      <c r="D51" s="920"/>
      <c r="E51" s="920"/>
      <c r="F51" s="920"/>
      <c r="G51" s="920"/>
      <c r="H51" s="920"/>
      <c r="I51" s="920"/>
      <c r="J51" s="920"/>
      <c r="K51" s="920"/>
      <c r="L51" s="920"/>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Residential</v>
      </c>
      <c r="E53" s="133" t="str">
        <f>IF($B$31&lt;&gt;"",$B$31,"")</f>
        <v>GS&lt;50 kW</v>
      </c>
      <c r="F53" s="133" t="str">
        <f>IF($B$32&lt;&gt;"",$B$32,"")</f>
        <v>GS50-999 kW</v>
      </c>
      <c r="G53" s="133" t="str">
        <f>IF($B$33&lt;&gt;"",$B$33,"")</f>
        <v>General Service 1,000 - 4,999kW</v>
      </c>
      <c r="H53" s="133" t="str">
        <f>IF($B$34&lt;&gt;"",$B$34,"")</f>
        <v>Sentinel</v>
      </c>
      <c r="I53" s="133" t="str">
        <f>IF($B$35&lt;&gt;"",$B$35,"")</f>
        <v>Street Lighting</v>
      </c>
      <c r="J53" s="133" t="str">
        <f>IF($B$36&lt;&gt;"",$B$36,"")</f>
        <v>Unmetered Scatter Load</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v>
      </c>
      <c r="H54" s="563" t="str">
        <f>D34</f>
        <v>kW</v>
      </c>
      <c r="I54" s="563" t="str">
        <f>D35</f>
        <v>kW</v>
      </c>
      <c r="J54" s="563" t="str">
        <f>D36</f>
        <v>kWh</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09" t="s">
        <v>67</v>
      </c>
      <c r="C57" s="605"/>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47497.573199999999</v>
      </c>
      <c r="E67" s="161">
        <f>'5.  2015-2027 LRAM'!AF204</f>
        <v>6874.6899719999992</v>
      </c>
      <c r="F67" s="161">
        <f>'5.  2015-2027 LRAM'!AG204</f>
        <v>0</v>
      </c>
      <c r="G67" s="161">
        <f>'5.  2015-2027 LRAM'!AH204</f>
        <v>29181.060948000002</v>
      </c>
      <c r="H67" s="161">
        <f>'5.  2015-2027 LRAM'!AI204</f>
        <v>0</v>
      </c>
      <c r="I67" s="161">
        <f>'5.  2015-2027 LRAM'!AJ204</f>
        <v>11056.992419999999</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94610.31654</v>
      </c>
      <c r="U67" s="149"/>
      <c r="V67" s="150"/>
    </row>
    <row r="68" spans="2:22" s="160" customFormat="1">
      <c r="B68" s="151" t="s">
        <v>93</v>
      </c>
      <c r="C68" s="152"/>
      <c r="D68" s="161">
        <f>-'5.  2015-2027 LRAM'!AE205</f>
        <v>-45103.892399999997</v>
      </c>
      <c r="E68" s="161">
        <f>-'5.  2015-2027 LRAM'!AF205</f>
        <v>-19107.765199999998</v>
      </c>
      <c r="F68" s="161">
        <f>-'5.  2015-2027 LRAM'!AG205</f>
        <v>-21081.746999999999</v>
      </c>
      <c r="G68" s="161">
        <f>-'5.  2015-2027 LRAM'!AH205</f>
        <v>-13595.004800000001</v>
      </c>
      <c r="H68" s="161">
        <f>-'5.  2015-2027 LRAM'!AI205</f>
        <v>-18.2835</v>
      </c>
      <c r="I68" s="161">
        <f>-'5.  2015-2027 LRAM'!AJ205</f>
        <v>-2283.4794000000002</v>
      </c>
      <c r="J68" s="161">
        <f>-'5.  2015-2027 LRAM'!AK205</f>
        <v>-214.43350000000001</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-101404.60579999999</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115576.2426</v>
      </c>
      <c r="E70" s="153">
        <f>'5.  2015-2027 LRAM'!AF395</f>
        <v>32135.173977999995</v>
      </c>
      <c r="F70" s="153">
        <f>'5.  2015-2027 LRAM'!AG395</f>
        <v>3055.8384000000005</v>
      </c>
      <c r="G70" s="153">
        <f>'5.  2015-2027 LRAM'!AH395</f>
        <v>86799.947568000003</v>
      </c>
      <c r="H70" s="153">
        <f>'5.  2015-2027 LRAM'!AI395</f>
        <v>0</v>
      </c>
      <c r="I70" s="153">
        <f>'5.  2015-2027 LRAM'!AJ395</f>
        <v>19018.596959999999</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256585.79950600001</v>
      </c>
      <c r="U70" s="149"/>
      <c r="V70" s="150"/>
    </row>
    <row r="71" spans="2:22" s="160" customFormat="1">
      <c r="B71" s="151" t="s">
        <v>224</v>
      </c>
      <c r="C71" s="152"/>
      <c r="D71" s="153">
        <f>-'5.  2015-2027 LRAM'!AE396</f>
        <v>-57453.767699999997</v>
      </c>
      <c r="E71" s="153">
        <f>-'5.  2015-2027 LRAM'!AF396</f>
        <v>-28869.340899999999</v>
      </c>
      <c r="F71" s="153">
        <f>-'5.  2015-2027 LRAM'!AG396</f>
        <v>-32002.84</v>
      </c>
      <c r="G71" s="153">
        <f>-'5.  2015-2027 LRAM'!AH396</f>
        <v>-20637.539200000003</v>
      </c>
      <c r="H71" s="153">
        <f>-'5.  2015-2027 LRAM'!AI396</f>
        <v>-27.7545</v>
      </c>
      <c r="I71" s="153">
        <f>-'5.  2015-2027 LRAM'!AJ396</f>
        <v>-3466.2791999999999</v>
      </c>
      <c r="J71" s="153">
        <f>-'5.  2015-2027 LRAM'!AK396</f>
        <v>-326.45100000000002</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-142783.9725</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123212.288</v>
      </c>
      <c r="E73" s="153">
        <f>'5.  2015-2027 LRAM'!AF586</f>
        <v>150689.763805</v>
      </c>
      <c r="F73" s="153">
        <f>'5.  2015-2027 LRAM'!AG586</f>
        <v>14418.98496</v>
      </c>
      <c r="G73" s="153">
        <f>'5.  2015-2027 LRAM'!AH586</f>
        <v>105080.49392400001</v>
      </c>
      <c r="H73" s="153">
        <f>'5.  2015-2027 LRAM'!AI586</f>
        <v>0</v>
      </c>
      <c r="I73" s="153">
        <f>'5.  2015-2027 LRAM'!AJ586</f>
        <v>29218.486967999997</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422620.01765699999</v>
      </c>
      <c r="U73" s="149"/>
      <c r="V73" s="150"/>
    </row>
    <row r="74" spans="2:22" s="160" customFormat="1">
      <c r="B74" s="151" t="s">
        <v>226</v>
      </c>
      <c r="C74" s="152"/>
      <c r="D74" s="153">
        <f>-'5.  2015-2027 LRAM'!AE587</f>
        <v>-43006.864000000001</v>
      </c>
      <c r="E74" s="153">
        <f>-'5.  2015-2027 LRAM'!AF587</f>
        <v>-24526.772300000001</v>
      </c>
      <c r="F74" s="153">
        <f>-'5.  2015-2027 LRAM'!AG587</f>
        <v>-48167.193599999999</v>
      </c>
      <c r="G74" s="153">
        <f>-'5.  2015-2027 LRAM'!AH587</f>
        <v>-198875.03290000002</v>
      </c>
      <c r="H74" s="153">
        <f>-'5.  2015-2027 LRAM'!AI587</f>
        <v>0</v>
      </c>
      <c r="I74" s="153">
        <f>-'5.  2015-2027 LRAM'!AJ587</f>
        <v>-38073.384000000005</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-352649.24680000002</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80026.631999999983</v>
      </c>
      <c r="E76" s="153">
        <f>'5.  2015-2027 LRAM'!AF777</f>
        <v>189478.94711599997</v>
      </c>
      <c r="F76" s="153">
        <f>'5.  2015-2027 LRAM'!AG777</f>
        <v>32444.255746431474</v>
      </c>
      <c r="G76" s="153">
        <f>'5.  2015-2027 LRAM'!AH777</f>
        <v>116954.27419330427</v>
      </c>
      <c r="H76" s="153">
        <f>'5.  2015-2027 LRAM'!AI777</f>
        <v>0</v>
      </c>
      <c r="I76" s="153">
        <f>'5.  2015-2027 LRAM'!AJ777</f>
        <v>33249.729659999997</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452153.83871573576</v>
      </c>
      <c r="U76" s="149"/>
      <c r="V76" s="150"/>
    </row>
    <row r="77" spans="2:22" s="160" customFormat="1" ht="16.5" customHeight="1">
      <c r="B77" s="151" t="s">
        <v>228</v>
      </c>
      <c r="C77" s="152"/>
      <c r="D77" s="153">
        <f>-'5.  2015-2027 LRAM'!AE778</f>
        <v>-25804.118399999999</v>
      </c>
      <c r="E77" s="153">
        <f>-'5.  2015-2027 LRAM'!AF778</f>
        <v>-26289.1751</v>
      </c>
      <c r="F77" s="153">
        <f>-'5.  2015-2027 LRAM'!AG778</f>
        <v>-51625.845299999994</v>
      </c>
      <c r="G77" s="153">
        <f>-'5.  2015-2027 LRAM'!AH778</f>
        <v>-210501.59610000002</v>
      </c>
      <c r="H77" s="153">
        <f>-'5.  2015-2027 LRAM'!AI778</f>
        <v>0</v>
      </c>
      <c r="I77" s="153">
        <f>-'5.  2015-2027 LRAM'!AJ778</f>
        <v>-37768.26</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-351988.99490000005</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19529.917501824762</v>
      </c>
      <c r="E79" s="153">
        <f>'5.  2015-2027 LRAM'!AF973</f>
        <v>198228.63393447857</v>
      </c>
      <c r="F79" s="153">
        <f>'5.  2015-2027 LRAM'!AG973</f>
        <v>36700.510994767705</v>
      </c>
      <c r="G79" s="153">
        <f>'5.  2015-2027 LRAM'!AH973</f>
        <v>118616.35613415515</v>
      </c>
      <c r="H79" s="153">
        <f>'5.  2015-2027 LRAM'!AI973</f>
        <v>0</v>
      </c>
      <c r="I79" s="153">
        <f>'5.  2015-2027 LRAM'!AJ973</f>
        <v>45614.655636000003</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418690.07420122618</v>
      </c>
      <c r="U79" s="149"/>
      <c r="V79" s="150"/>
    </row>
    <row r="80" spans="2:22" s="160" customFormat="1">
      <c r="B80" s="151" t="s">
        <v>230</v>
      </c>
      <c r="C80" s="152"/>
      <c r="D80" s="153">
        <f>-'5.  2015-2027 LRAM'!AE974</f>
        <v>-6451.0295999999998</v>
      </c>
      <c r="E80" s="153">
        <f>-'5.  2015-2027 LRAM'!AF974</f>
        <v>-26289.1751</v>
      </c>
      <c r="F80" s="153">
        <f>-'5.  2015-2027 LRAM'!AG974</f>
        <v>-51612.078000000001</v>
      </c>
      <c r="G80" s="153">
        <f>-'5.  2015-2027 LRAM'!AH974</f>
        <v>-210864.92619999999</v>
      </c>
      <c r="H80" s="153">
        <f>-'5.  2015-2027 LRAM'!AI974</f>
        <v>0</v>
      </c>
      <c r="I80" s="153">
        <f>-'5.  2015-2027 LRAM'!AJ974</f>
        <v>-38235.252</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-333452.46089999995</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0</v>
      </c>
      <c r="E82" s="153">
        <f>'5.  2015-2027 LRAM'!AF1169</f>
        <v>198377.16490637223</v>
      </c>
      <c r="F82" s="153">
        <f>'5.  2015-2027 LRAM'!AG1169</f>
        <v>37039.972161159887</v>
      </c>
      <c r="G82" s="153">
        <f>'5.  2015-2027 LRAM'!AH1169</f>
        <v>119343.96589019074</v>
      </c>
      <c r="H82" s="153">
        <f>'5.  2015-2027 LRAM'!AI1169</f>
        <v>0</v>
      </c>
      <c r="I82" s="153">
        <f>'5.  2015-2027 LRAM'!AJ1169</f>
        <v>49401.42714</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404162.53009772283</v>
      </c>
      <c r="U82" s="149"/>
      <c r="V82" s="150"/>
    </row>
    <row r="83" spans="2:22" s="160" customFormat="1">
      <c r="B83" s="151" t="s">
        <v>232</v>
      </c>
      <c r="C83" s="152"/>
      <c r="D83" s="153">
        <f>-'5.  2015-2027 LRAM'!AE1170</f>
        <v>0</v>
      </c>
      <c r="E83" s="153">
        <f>-'5.  2015-2027 LRAM'!AF1170</f>
        <v>-26582.908900000002</v>
      </c>
      <c r="F83" s="153">
        <f>-'5.  2015-2027 LRAM'!AG1170</f>
        <v>-51925.666499999999</v>
      </c>
      <c r="G83" s="153">
        <f>-'5.  2015-2027 LRAM'!AH1170</f>
        <v>-212147.70389999999</v>
      </c>
      <c r="H83" s="153">
        <f>-'5.  2015-2027 LRAM'!AI1170</f>
        <v>0</v>
      </c>
      <c r="I83" s="153">
        <f>-'5.  2015-2027 LRAM'!AJ1170</f>
        <v>-38467.620000000003</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-329123.89929999999</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700</v>
      </c>
      <c r="C85" s="522"/>
      <c r="D85" s="153">
        <f>'5.  2015-2027 LRAM'!AE1365</f>
        <v>0</v>
      </c>
      <c r="E85" s="153">
        <f>'5.  2015-2027 LRAM'!AF1365</f>
        <v>198486.63673283238</v>
      </c>
      <c r="F85" s="153">
        <f>'5.  2015-2027 LRAM'!AG1365</f>
        <v>40311.348979025162</v>
      </c>
      <c r="G85" s="153">
        <f>'5.  2015-2027 LRAM'!AH1365</f>
        <v>122320.04441267964</v>
      </c>
      <c r="H85" s="153">
        <f>'5.  2015-2027 LRAM'!AI1365</f>
        <v>0</v>
      </c>
      <c r="I85" s="153">
        <f>'5.  2015-2027 LRAM'!AJ1365</f>
        <v>70608.329568000001</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431726.35969253717</v>
      </c>
      <c r="U85" s="149"/>
      <c r="V85" s="150"/>
    </row>
    <row r="86" spans="2:22" s="160" customFormat="1">
      <c r="B86" s="151" t="s">
        <v>701</v>
      </c>
      <c r="C86" s="152"/>
      <c r="D86" s="153">
        <f>-'5.  2015-2027 LRAM'!AE1366</f>
        <v>0</v>
      </c>
      <c r="E86" s="153">
        <f>-'5.  2015-2027 LRAM'!AF1366</f>
        <v>-27170.376499999998</v>
      </c>
      <c r="F86" s="153">
        <f>-'5.  2015-2027 LRAM'!AG1366</f>
        <v>-53259.564899999998</v>
      </c>
      <c r="G86" s="153">
        <f>-'5.  2015-2027 LRAM'!AH1366</f>
        <v>-217597.65540000002</v>
      </c>
      <c r="H86" s="153">
        <f>-'5.  2015-2027 LRAM'!AI1366</f>
        <v>0</v>
      </c>
      <c r="I86" s="153">
        <f>-'5.  2015-2027 LRAM'!AJ1366</f>
        <v>-39456.311999999998</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-337483.90879999998</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702</v>
      </c>
      <c r="C88" s="522"/>
      <c r="D88" s="153">
        <f>'5.  2015-2027 LRAM'!AE1560</f>
        <v>0</v>
      </c>
      <c r="E88" s="153">
        <v>0</v>
      </c>
      <c r="F88" s="153">
        <v>0</v>
      </c>
      <c r="G88" s="153">
        <v>0</v>
      </c>
      <c r="H88" s="153">
        <v>0</v>
      </c>
      <c r="I88" s="153">
        <v>0</v>
      </c>
      <c r="J88" s="153">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703</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56"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15093.523798854752</v>
      </c>
      <c r="E91" s="663">
        <f>'6.  Carrying Charges'!J192</f>
        <v>30340.533834801801</v>
      </c>
      <c r="F91" s="663">
        <f>'6.  Carrying Charges'!K192</f>
        <v>-9281.6957077153656</v>
      </c>
      <c r="G91" s="663">
        <f>'6.  Carrying Charges'!L192</f>
        <v>-11893.326450760296</v>
      </c>
      <c r="H91" s="663">
        <f>'6.  Carrying Charges'!M192</f>
        <v>-4.1924878531250025</v>
      </c>
      <c r="I91" s="663">
        <f>'6.  Carrying Charges'!N192</f>
        <v>2122.2061855457487</v>
      </c>
      <c r="J91" s="663">
        <f>'6.  Carrying Charges'!O192</f>
        <v>-49.251954415625043</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26327.797218457898</v>
      </c>
      <c r="U91" s="149"/>
      <c r="V91" s="150"/>
    </row>
    <row r="92" spans="2:22" s="160" customFormat="1" ht="36.6" customHeight="1">
      <c r="B92" s="763" t="s">
        <v>937</v>
      </c>
      <c r="C92" s="608"/>
      <c r="D92" s="796">
        <f>SUM(D55:D89)+D91</f>
        <v>223116.50500067949</v>
      </c>
      <c r="E92" s="796">
        <f t="shared" ref="E92:R92" si="2">SUM(E55:E89)+E91</f>
        <v>825776.03027948493</v>
      </c>
      <c r="F92" s="796">
        <f t="shared" si="2"/>
        <v>-154985.71976633111</v>
      </c>
      <c r="G92" s="796">
        <f t="shared" si="2"/>
        <v>-397816.64188043057</v>
      </c>
      <c r="H92" s="796">
        <f t="shared" si="2"/>
        <v>-50.230487853124998</v>
      </c>
      <c r="I92" s="796">
        <f t="shared" si="2"/>
        <v>62539.837937545744</v>
      </c>
      <c r="J92" s="796">
        <f t="shared" si="2"/>
        <v>-590.13645441562505</v>
      </c>
      <c r="K92" s="796">
        <f t="shared" si="2"/>
        <v>0</v>
      </c>
      <c r="L92" s="796">
        <f t="shared" si="2"/>
        <v>0</v>
      </c>
      <c r="M92" s="796">
        <f t="shared" si="2"/>
        <v>0</v>
      </c>
      <c r="N92" s="796">
        <f t="shared" si="2"/>
        <v>0</v>
      </c>
      <c r="O92" s="796">
        <f t="shared" si="2"/>
        <v>0</v>
      </c>
      <c r="P92" s="796">
        <f t="shared" si="2"/>
        <v>0</v>
      </c>
      <c r="Q92" s="796">
        <f t="shared" si="2"/>
        <v>0</v>
      </c>
      <c r="R92" s="796">
        <f t="shared" si="2"/>
        <v>557989.64462867996</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7" t="s">
        <v>902</v>
      </c>
      <c r="C95" s="808"/>
      <c r="D95" s="808"/>
      <c r="E95" s="809"/>
      <c r="F95" s="809"/>
      <c r="G95" s="809"/>
      <c r="H95" s="809"/>
      <c r="I95" s="809"/>
      <c r="J95" s="809"/>
      <c r="K95" s="809"/>
      <c r="L95" s="810"/>
      <c r="M95" s="153"/>
      <c r="N95" s="153"/>
      <c r="O95" s="153"/>
      <c r="P95" s="153"/>
      <c r="Q95" s="153"/>
      <c r="R95" s="153"/>
      <c r="U95" s="156"/>
      <c r="V95" s="150"/>
    </row>
    <row r="96" spans="2:22" s="134" customFormat="1" ht="59.1" customHeight="1">
      <c r="B96" s="925" t="s">
        <v>947</v>
      </c>
      <c r="C96" s="925"/>
      <c r="D96" s="925"/>
      <c r="E96" s="925"/>
      <c r="F96" s="925"/>
      <c r="G96" s="925"/>
      <c r="H96" s="925"/>
      <c r="I96" s="925"/>
      <c r="J96" s="925"/>
      <c r="K96" s="925"/>
      <c r="L96" s="925"/>
      <c r="M96" s="817"/>
      <c r="N96" s="817"/>
      <c r="O96" s="817"/>
      <c r="P96" s="817"/>
      <c r="Q96" s="817"/>
      <c r="R96" s="817"/>
      <c r="U96" s="156"/>
      <c r="V96" s="150"/>
    </row>
    <row r="97" spans="2:22" s="134" customFormat="1" ht="27.6" customHeight="1">
      <c r="B97" s="926" t="s">
        <v>948</v>
      </c>
      <c r="C97" s="926"/>
      <c r="D97" s="926"/>
      <c r="E97" s="926"/>
      <c r="F97" s="926"/>
      <c r="G97" s="926"/>
      <c r="H97" s="926"/>
      <c r="I97" s="926"/>
      <c r="J97" s="926"/>
      <c r="K97" s="926"/>
      <c r="L97" s="926"/>
      <c r="M97" s="817"/>
      <c r="N97" s="817"/>
      <c r="O97" s="817"/>
      <c r="P97" s="817"/>
      <c r="Q97" s="817"/>
      <c r="R97" s="817"/>
      <c r="U97" s="156"/>
      <c r="V97" s="150"/>
    </row>
    <row r="98" spans="2:22" s="134" customFormat="1" ht="33.6" customHeight="1">
      <c r="B98" s="926" t="s">
        <v>949</v>
      </c>
      <c r="C98" s="926"/>
      <c r="D98" s="926"/>
      <c r="E98" s="926"/>
      <c r="F98" s="926"/>
      <c r="G98" s="926"/>
      <c r="H98" s="926"/>
      <c r="I98" s="926"/>
      <c r="J98" s="926"/>
      <c r="K98" s="926"/>
      <c r="L98" s="926"/>
      <c r="M98" s="816"/>
      <c r="N98" s="816"/>
      <c r="O98" s="816"/>
      <c r="P98" s="816"/>
      <c r="Q98" s="816"/>
      <c r="R98" s="816"/>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5" t="s">
        <v>34</v>
      </c>
      <c r="C100" s="795" t="s">
        <v>513</v>
      </c>
      <c r="D100" s="133" t="str">
        <f>IF($B$30&lt;&gt;"",$B$30,"")</f>
        <v>Residential</v>
      </c>
      <c r="E100" s="133" t="str">
        <f>IF($B$31&lt;&gt;"",$B$31,"")</f>
        <v>GS&lt;50 kW</v>
      </c>
      <c r="F100" s="133" t="str">
        <f>IF($B$32&lt;&gt;"",$B$32,"")</f>
        <v>GS50-999 kW</v>
      </c>
      <c r="G100" s="133" t="str">
        <f>IF($B$33&lt;&gt;"",$B$33,"")</f>
        <v>General Service 1,000 - 4,999kW</v>
      </c>
      <c r="H100" s="133" t="str">
        <f>IF($B$34&lt;&gt;"",$B$34,"")</f>
        <v>Sentinel</v>
      </c>
      <c r="I100" s="133" t="str">
        <f>IF($B$35&lt;&gt;"",$B$35,"")</f>
        <v>Street Lighting</v>
      </c>
      <c r="J100" s="133" t="str">
        <f>IF($B$36&lt;&gt;"",$B$36,"")</f>
        <v>Unmetered Scatter Load</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925</v>
      </c>
      <c r="C101" s="522"/>
      <c r="D101" s="153">
        <f>'5.  2015-2027 LRAM'!AE1594</f>
        <v>0</v>
      </c>
      <c r="E101" s="153">
        <f>'5.  2015-2027 LRAM'!AF1594</f>
        <v>179706.59255969216</v>
      </c>
      <c r="F101" s="153">
        <f>'5.  2015-2027 LRAM'!AG1594</f>
        <v>37728.418954705259</v>
      </c>
      <c r="G101" s="153">
        <f>'5.  2015-2027 LRAM'!AH1594</f>
        <v>123990.71522718485</v>
      </c>
      <c r="H101" s="153">
        <f>'5.  2015-2027 LRAM'!AI1594</f>
        <v>0</v>
      </c>
      <c r="I101" s="153">
        <f>'5.  2015-2027 LRAM'!AJ1594</f>
        <v>72471.489984</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413897.21672558226</v>
      </c>
      <c r="U101" s="149"/>
      <c r="V101" s="150"/>
    </row>
    <row r="102" spans="2:22" s="160" customFormat="1">
      <c r="B102" s="151" t="s">
        <v>926</v>
      </c>
      <c r="C102" s="152"/>
      <c r="D102" s="153">
        <f>-'5.  2015-2027 LRAM'!AE1595</f>
        <v>0</v>
      </c>
      <c r="E102" s="153">
        <f>-'5.  2015-2027 LRAM'!AF1595</f>
        <v>-27904.710999999999</v>
      </c>
      <c r="F102" s="153">
        <f>-'5.  2015-2027 LRAM'!AG1595</f>
        <v>-54665.359199999999</v>
      </c>
      <c r="G102" s="153">
        <f>-'5.  2015-2027 LRAM'!AH1595</f>
        <v>-223344.2029</v>
      </c>
      <c r="H102" s="153">
        <f>-'5.  2015-2027 LRAM'!AI1595</f>
        <v>0</v>
      </c>
      <c r="I102" s="153">
        <f>-'5.  2015-2027 LRAM'!AJ1595</f>
        <v>-40497.455999999998</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-346411.7291</v>
      </c>
      <c r="S102" s="155"/>
      <c r="U102" s="149"/>
      <c r="V102" s="150"/>
    </row>
    <row r="103" spans="2:22" s="160" customFormat="1">
      <c r="B103" s="889" t="s">
        <v>956</v>
      </c>
      <c r="C103" s="890"/>
      <c r="D103" s="891">
        <f>SUM(D101:D102)</f>
        <v>0</v>
      </c>
      <c r="E103" s="891">
        <f t="shared" ref="E103:Q103" si="3">SUM(E101:E102)</f>
        <v>151801.88155969215</v>
      </c>
      <c r="F103" s="891">
        <f t="shared" si="3"/>
        <v>-16936.94024529474</v>
      </c>
      <c r="G103" s="891">
        <f t="shared" si="3"/>
        <v>-99353.487672815158</v>
      </c>
      <c r="H103" s="891">
        <f t="shared" si="3"/>
        <v>0</v>
      </c>
      <c r="I103" s="891">
        <f t="shared" si="3"/>
        <v>31974.033984000002</v>
      </c>
      <c r="J103" s="844">
        <f t="shared" si="3"/>
        <v>0</v>
      </c>
      <c r="K103" s="844">
        <f t="shared" si="3"/>
        <v>0</v>
      </c>
      <c r="L103" s="844">
        <f t="shared" si="3"/>
        <v>0</v>
      </c>
      <c r="M103" s="844">
        <f t="shared" si="3"/>
        <v>0</v>
      </c>
      <c r="N103" s="844">
        <f t="shared" si="3"/>
        <v>0</v>
      </c>
      <c r="O103" s="844">
        <f t="shared" si="3"/>
        <v>0</v>
      </c>
      <c r="P103" s="844">
        <f t="shared" si="3"/>
        <v>0</v>
      </c>
      <c r="Q103" s="844">
        <f t="shared" si="3"/>
        <v>0</v>
      </c>
      <c r="R103" s="845">
        <f>SUM(R101:R102)</f>
        <v>67485.48762558226</v>
      </c>
      <c r="S103" s="155"/>
      <c r="U103" s="149"/>
      <c r="V103" s="150"/>
    </row>
    <row r="104" spans="2:22" s="134" customFormat="1">
      <c r="B104" s="834" t="s">
        <v>67</v>
      </c>
      <c r="C104" s="663"/>
      <c r="D104" s="835"/>
      <c r="E104" s="835"/>
      <c r="F104" s="835"/>
      <c r="G104" s="835"/>
      <c r="H104" s="835"/>
      <c r="I104" s="835"/>
      <c r="J104" s="835"/>
      <c r="K104" s="836"/>
      <c r="L104" s="836"/>
      <c r="M104" s="836"/>
      <c r="N104" s="836"/>
      <c r="O104" s="836"/>
      <c r="P104" s="836"/>
      <c r="Q104" s="836"/>
      <c r="R104" s="840"/>
      <c r="U104" s="156"/>
      <c r="V104" s="150"/>
    </row>
    <row r="105" spans="2:22" s="160" customFormat="1">
      <c r="B105" s="151" t="s">
        <v>927</v>
      </c>
      <c r="C105" s="152"/>
      <c r="D105" s="153">
        <f>'5.  2015-2027 LRAM'!AE1620</f>
        <v>0</v>
      </c>
      <c r="E105" s="153">
        <f>'5.  2015-2027 LRAM'!AF1620</f>
        <v>177049.32097044325</v>
      </c>
      <c r="F105" s="153">
        <f>'5.  2015-2027 LRAM'!AG1620</f>
        <v>38350.07308377653</v>
      </c>
      <c r="G105" s="153">
        <f>'5.  2015-2027 LRAM'!AH1620</f>
        <v>124204.18736052408</v>
      </c>
      <c r="H105" s="153">
        <f>'5.  2015-2027 LRAM'!AI1620</f>
        <v>0</v>
      </c>
      <c r="I105" s="153">
        <f>'5.  2015-2027 LRAM'!AJ1620</f>
        <v>72471.489984</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412075.07139874384</v>
      </c>
      <c r="U105" s="149"/>
      <c r="V105" s="150"/>
    </row>
    <row r="106" spans="2:22" s="160" customFormat="1">
      <c r="B106" s="151" t="s">
        <v>928</v>
      </c>
      <c r="C106" s="152"/>
      <c r="D106" s="153">
        <f>-'5.  2015-2027 LRAM'!AE1621</f>
        <v>0</v>
      </c>
      <c r="E106" s="153">
        <f>-'5.  2015-2027 LRAM'!AF1621</f>
        <v>-27904.710999999999</v>
      </c>
      <c r="F106" s="153">
        <f>-'5.  2015-2027 LRAM'!AG1621</f>
        <v>-54665.359199999999</v>
      </c>
      <c r="G106" s="153">
        <f>-'5.  2015-2027 LRAM'!AH1621</f>
        <v>-223344.2029</v>
      </c>
      <c r="H106" s="153">
        <f>-'5.  2015-2027 LRAM'!AI1621</f>
        <v>0</v>
      </c>
      <c r="I106" s="153">
        <f>-'5.  2015-2027 LRAM'!AJ1621</f>
        <v>-40497.455999999998</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-346411.7291</v>
      </c>
      <c r="S106" s="155"/>
      <c r="U106" s="149"/>
      <c r="V106" s="150"/>
    </row>
    <row r="107" spans="2:22" s="160" customFormat="1">
      <c r="B107" s="842" t="s">
        <v>957</v>
      </c>
      <c r="C107" s="843"/>
      <c r="D107" s="844">
        <f>SUM(D105:D106)</f>
        <v>0</v>
      </c>
      <c r="E107" s="844">
        <f t="shared" ref="E107:Q107" si="4">SUM(E105:E106)</f>
        <v>149144.60997044324</v>
      </c>
      <c r="F107" s="844">
        <f t="shared" si="4"/>
        <v>-16315.286116223469</v>
      </c>
      <c r="G107" s="844">
        <f t="shared" si="4"/>
        <v>-99140.01553947592</v>
      </c>
      <c r="H107" s="844">
        <f t="shared" si="4"/>
        <v>0</v>
      </c>
      <c r="I107" s="844">
        <f t="shared" si="4"/>
        <v>31974.033984000002</v>
      </c>
      <c r="J107" s="844">
        <f t="shared" si="4"/>
        <v>0</v>
      </c>
      <c r="K107" s="844">
        <f t="shared" si="4"/>
        <v>0</v>
      </c>
      <c r="L107" s="844">
        <f t="shared" si="4"/>
        <v>0</v>
      </c>
      <c r="M107" s="844">
        <f t="shared" si="4"/>
        <v>0</v>
      </c>
      <c r="N107" s="844">
        <f t="shared" si="4"/>
        <v>0</v>
      </c>
      <c r="O107" s="844">
        <f t="shared" si="4"/>
        <v>0</v>
      </c>
      <c r="P107" s="844">
        <f t="shared" si="4"/>
        <v>0</v>
      </c>
      <c r="Q107" s="844">
        <f t="shared" si="4"/>
        <v>0</v>
      </c>
      <c r="R107" s="845">
        <f>SUM(R105:R106)</f>
        <v>65663.342298743839</v>
      </c>
      <c r="S107" s="155"/>
      <c r="U107" s="149"/>
      <c r="V107" s="150"/>
    </row>
    <row r="108" spans="2:22" s="134" customFormat="1">
      <c r="B108" s="834" t="s">
        <v>67</v>
      </c>
      <c r="C108" s="663"/>
      <c r="D108" s="835"/>
      <c r="E108" s="835"/>
      <c r="F108" s="835"/>
      <c r="G108" s="835"/>
      <c r="H108" s="835"/>
      <c r="I108" s="835"/>
      <c r="J108" s="835"/>
      <c r="K108" s="836"/>
      <c r="L108" s="836"/>
      <c r="M108" s="836"/>
      <c r="N108" s="836"/>
      <c r="O108" s="836"/>
      <c r="P108" s="836"/>
      <c r="Q108" s="836"/>
      <c r="R108" s="840"/>
      <c r="U108" s="156"/>
      <c r="V108" s="150"/>
    </row>
    <row r="109" spans="2:22" s="160" customFormat="1">
      <c r="B109" s="151" t="s">
        <v>929</v>
      </c>
      <c r="C109" s="152"/>
      <c r="D109" s="153">
        <f>'5.  2015-2027 LRAM'!AE1647</f>
        <v>0</v>
      </c>
      <c r="E109" s="153">
        <f>'5.  2015-2027 LRAM'!AF1647</f>
        <v>172909.39888533042</v>
      </c>
      <c r="F109" s="153">
        <f>'5.  2015-2027 LRAM'!AG1647</f>
        <v>38350.07308377653</v>
      </c>
      <c r="G109" s="153">
        <f>'5.  2015-2027 LRAM'!AH1647</f>
        <v>123303.44897652407</v>
      </c>
      <c r="H109" s="153">
        <f>'5.  2015-2027 LRAM'!AI1647</f>
        <v>0</v>
      </c>
      <c r="I109" s="153">
        <f>'5.  2015-2027 LRAM'!AJ1647</f>
        <v>72471.489984</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407034.41092963098</v>
      </c>
      <c r="U109" s="149"/>
      <c r="V109" s="150"/>
    </row>
    <row r="110" spans="2:22" s="160" customFormat="1">
      <c r="B110" s="151" t="s">
        <v>930</v>
      </c>
      <c r="C110" s="152"/>
      <c r="D110" s="153">
        <f>-'5.  2015-2027 LRAM'!AE1648</f>
        <v>0</v>
      </c>
      <c r="E110" s="153">
        <f>-'5.  2015-2027 LRAM'!AF1648</f>
        <v>-27904.710999999999</v>
      </c>
      <c r="F110" s="153">
        <f>-'5.  2015-2027 LRAM'!AG1648</f>
        <v>-54665.359199999999</v>
      </c>
      <c r="G110" s="153">
        <f>-'5.  2015-2027 LRAM'!AH1648</f>
        <v>-223344.2029</v>
      </c>
      <c r="H110" s="153">
        <f>-'5.  2015-2027 LRAM'!AI1648</f>
        <v>0</v>
      </c>
      <c r="I110" s="153">
        <f>-'5.  2015-2027 LRAM'!AJ1648</f>
        <v>-40497.455999999998</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-346411.7291</v>
      </c>
      <c r="S110" s="155"/>
      <c r="U110" s="149"/>
      <c r="V110" s="150"/>
    </row>
    <row r="111" spans="2:22" s="160" customFormat="1">
      <c r="B111" s="842" t="s">
        <v>958</v>
      </c>
      <c r="C111" s="843"/>
      <c r="D111" s="844">
        <f>SUM(D109:D110)</f>
        <v>0</v>
      </c>
      <c r="E111" s="844">
        <f t="shared" ref="E111:Q111" si="5">SUM(E109:E110)</f>
        <v>145004.68788533041</v>
      </c>
      <c r="F111" s="844">
        <f t="shared" si="5"/>
        <v>-16315.286116223469</v>
      </c>
      <c r="G111" s="844">
        <f t="shared" si="5"/>
        <v>-100040.75392347593</v>
      </c>
      <c r="H111" s="844">
        <f t="shared" si="5"/>
        <v>0</v>
      </c>
      <c r="I111" s="844">
        <f t="shared" si="5"/>
        <v>31974.033984000002</v>
      </c>
      <c r="J111" s="844">
        <f t="shared" si="5"/>
        <v>0</v>
      </c>
      <c r="K111" s="844">
        <f t="shared" si="5"/>
        <v>0</v>
      </c>
      <c r="L111" s="844">
        <f t="shared" si="5"/>
        <v>0</v>
      </c>
      <c r="M111" s="844">
        <f t="shared" si="5"/>
        <v>0</v>
      </c>
      <c r="N111" s="844">
        <f t="shared" si="5"/>
        <v>0</v>
      </c>
      <c r="O111" s="844">
        <f t="shared" si="5"/>
        <v>0</v>
      </c>
      <c r="P111" s="844">
        <f t="shared" si="5"/>
        <v>0</v>
      </c>
      <c r="Q111" s="844">
        <f t="shared" si="5"/>
        <v>0</v>
      </c>
      <c r="R111" s="845">
        <f>SUM(R109:R110)</f>
        <v>60622.681829630979</v>
      </c>
      <c r="S111" s="155"/>
      <c r="U111" s="149"/>
      <c r="V111" s="150"/>
    </row>
    <row r="112" spans="2:22" s="134" customFormat="1">
      <c r="B112" s="834" t="s">
        <v>67</v>
      </c>
      <c r="C112" s="663"/>
      <c r="D112" s="835"/>
      <c r="E112" s="835"/>
      <c r="F112" s="835"/>
      <c r="G112" s="835"/>
      <c r="H112" s="835"/>
      <c r="I112" s="835"/>
      <c r="J112" s="835"/>
      <c r="K112" s="836"/>
      <c r="L112" s="836"/>
      <c r="M112" s="836"/>
      <c r="N112" s="836"/>
      <c r="O112" s="836"/>
      <c r="P112" s="836"/>
      <c r="Q112" s="836"/>
      <c r="R112" s="840"/>
      <c r="U112" s="156"/>
      <c r="V112" s="150"/>
    </row>
    <row r="113" spans="2:22" s="160" customFormat="1">
      <c r="B113" s="151" t="s">
        <v>931</v>
      </c>
      <c r="C113" s="152"/>
      <c r="D113" s="153">
        <f>'5.  2015-2027 LRAM'!AE1674</f>
        <v>0</v>
      </c>
      <c r="E113" s="153">
        <f>'5.  2015-2027 LRAM'!AF1674</f>
        <v>168228.43076408401</v>
      </c>
      <c r="F113" s="153">
        <f>'5.  2015-2027 LRAM'!AG1674</f>
        <v>37587.07296379935</v>
      </c>
      <c r="G113" s="153">
        <f>'5.  2015-2027 LRAM'!AH1674</f>
        <v>122311.80623544962</v>
      </c>
      <c r="H113" s="153">
        <f>'5.  2015-2027 LRAM'!AI1674</f>
        <v>0</v>
      </c>
      <c r="I113" s="153">
        <f>'5.  2015-2027 LRAM'!AJ1674</f>
        <v>72471.489984</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400598.79994733294</v>
      </c>
      <c r="U113" s="149"/>
      <c r="V113" s="150"/>
    </row>
    <row r="114" spans="2:22" s="160" customFormat="1">
      <c r="B114" s="151" t="s">
        <v>932</v>
      </c>
      <c r="C114" s="152"/>
      <c r="D114" s="153">
        <f>-'5.  2015-2027 LRAM'!AE1675</f>
        <v>0</v>
      </c>
      <c r="E114" s="153">
        <f>-'5.  2015-2027 LRAM'!AF1675</f>
        <v>-27904.710999999999</v>
      </c>
      <c r="F114" s="153">
        <f>-'5.  2015-2027 LRAM'!AG1675</f>
        <v>-54665.359199999999</v>
      </c>
      <c r="G114" s="153">
        <f>-'5.  2015-2027 LRAM'!AH1675</f>
        <v>-223344.2029</v>
      </c>
      <c r="H114" s="153">
        <f>-'5.  2015-2027 LRAM'!AI1675</f>
        <v>0</v>
      </c>
      <c r="I114" s="153">
        <f>-'5.  2015-2027 LRAM'!AJ1675</f>
        <v>-40497.455999999998</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-346411.7291</v>
      </c>
      <c r="S114" s="155"/>
      <c r="U114" s="149"/>
      <c r="V114" s="150"/>
    </row>
    <row r="115" spans="2:22" s="160" customFormat="1">
      <c r="B115" s="842" t="s">
        <v>959</v>
      </c>
      <c r="C115" s="843"/>
      <c r="D115" s="844">
        <f>SUM(D113:D114)</f>
        <v>0</v>
      </c>
      <c r="E115" s="844">
        <f t="shared" ref="E115:Q115" si="6">SUM(E113:E114)</f>
        <v>140323.719764084</v>
      </c>
      <c r="F115" s="844">
        <f t="shared" si="6"/>
        <v>-17078.286236200649</v>
      </c>
      <c r="G115" s="844">
        <f t="shared" si="6"/>
        <v>-101032.39666455038</v>
      </c>
      <c r="H115" s="844">
        <f t="shared" si="6"/>
        <v>0</v>
      </c>
      <c r="I115" s="844">
        <f t="shared" si="6"/>
        <v>31974.033984000002</v>
      </c>
      <c r="J115" s="844">
        <f t="shared" si="6"/>
        <v>0</v>
      </c>
      <c r="K115" s="844">
        <f t="shared" si="6"/>
        <v>0</v>
      </c>
      <c r="L115" s="844">
        <f t="shared" si="6"/>
        <v>0</v>
      </c>
      <c r="M115" s="844">
        <f t="shared" si="6"/>
        <v>0</v>
      </c>
      <c r="N115" s="844">
        <f t="shared" si="6"/>
        <v>0</v>
      </c>
      <c r="O115" s="844">
        <f t="shared" si="6"/>
        <v>0</v>
      </c>
      <c r="P115" s="844">
        <f t="shared" si="6"/>
        <v>0</v>
      </c>
      <c r="Q115" s="844">
        <f t="shared" si="6"/>
        <v>0</v>
      </c>
      <c r="R115" s="845">
        <f>SUM(R113:R114)</f>
        <v>54187.070847332943</v>
      </c>
      <c r="S115" s="155"/>
      <c r="U115" s="149"/>
      <c r="V115" s="150"/>
    </row>
    <row r="116" spans="2:22" s="134" customFormat="1">
      <c r="B116" s="834" t="s">
        <v>67</v>
      </c>
      <c r="C116" s="663"/>
      <c r="D116" s="835"/>
      <c r="E116" s="835"/>
      <c r="F116" s="835"/>
      <c r="G116" s="835"/>
      <c r="H116" s="835"/>
      <c r="I116" s="835"/>
      <c r="J116" s="835"/>
      <c r="K116" s="836"/>
      <c r="L116" s="836"/>
      <c r="M116" s="836"/>
      <c r="N116" s="836"/>
      <c r="O116" s="836"/>
      <c r="P116" s="836"/>
      <c r="Q116" s="836"/>
      <c r="R116" s="840"/>
      <c r="U116" s="156"/>
      <c r="V116" s="150"/>
    </row>
    <row r="117" spans="2:22" s="160" customFormat="1">
      <c r="B117" s="151" t="s">
        <v>933</v>
      </c>
      <c r="C117" s="152"/>
      <c r="D117" s="153">
        <f>'5.  2015-2027 LRAM'!AE1701</f>
        <v>0</v>
      </c>
      <c r="E117" s="153">
        <f>'5.  2015-2027 LRAM'!AF1701</f>
        <v>145806.80611648539</v>
      </c>
      <c r="F117" s="153">
        <f>'5.  2015-2027 LRAM'!AG1701</f>
        <v>34169.107619403701</v>
      </c>
      <c r="G117" s="153">
        <f>'5.  2015-2027 LRAM'!AH1701</f>
        <v>120869.53538906667</v>
      </c>
      <c r="H117" s="153">
        <f>'5.  2015-2027 LRAM'!AI1701</f>
        <v>0</v>
      </c>
      <c r="I117" s="153">
        <f>'5.  2015-2027 LRAM'!AJ1701</f>
        <v>72471.489984</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373316.93910895573</v>
      </c>
      <c r="U117" s="149"/>
      <c r="V117" s="150"/>
    </row>
    <row r="118" spans="2:22" s="160" customFormat="1">
      <c r="B118" s="151" t="s">
        <v>934</v>
      </c>
      <c r="C118" s="152"/>
      <c r="D118" s="153">
        <f>-'5.  2015-2027 LRAM'!AE1702</f>
        <v>0</v>
      </c>
      <c r="E118" s="153">
        <f>-'5.  2015-2027 LRAM'!AF1702</f>
        <v>-27904.710999999999</v>
      </c>
      <c r="F118" s="153">
        <f>-'5.  2015-2027 LRAM'!AG1702</f>
        <v>-54665.359199999999</v>
      </c>
      <c r="G118" s="153">
        <f>-'5.  2015-2027 LRAM'!AH1702</f>
        <v>-223344.2029</v>
      </c>
      <c r="H118" s="153">
        <f>-'5.  2015-2027 LRAM'!AI1702</f>
        <v>0</v>
      </c>
      <c r="I118" s="153">
        <f>-'5.  2015-2027 LRAM'!AJ1702</f>
        <v>-40497.455999999998</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-346411.7291</v>
      </c>
      <c r="S118" s="155"/>
      <c r="U118" s="149"/>
      <c r="V118" s="150"/>
    </row>
    <row r="119" spans="2:22" s="160" customFormat="1">
      <c r="B119" s="842" t="s">
        <v>961</v>
      </c>
      <c r="C119" s="843"/>
      <c r="D119" s="844">
        <f>SUM(D117:D118)</f>
        <v>0</v>
      </c>
      <c r="E119" s="844">
        <f t="shared" ref="E119:Q119" si="7">SUM(E117:E118)</f>
        <v>117902.09511648539</v>
      </c>
      <c r="F119" s="844">
        <f t="shared" si="7"/>
        <v>-20496.251580596298</v>
      </c>
      <c r="G119" s="844">
        <f t="shared" si="7"/>
        <v>-102474.66751093333</v>
      </c>
      <c r="H119" s="844">
        <f t="shared" si="7"/>
        <v>0</v>
      </c>
      <c r="I119" s="844">
        <f t="shared" si="7"/>
        <v>31974.033984000002</v>
      </c>
      <c r="J119" s="844">
        <f t="shared" si="7"/>
        <v>0</v>
      </c>
      <c r="K119" s="844">
        <f t="shared" si="7"/>
        <v>0</v>
      </c>
      <c r="L119" s="844">
        <f t="shared" si="7"/>
        <v>0</v>
      </c>
      <c r="M119" s="844">
        <f t="shared" si="7"/>
        <v>0</v>
      </c>
      <c r="N119" s="844">
        <f t="shared" si="7"/>
        <v>0</v>
      </c>
      <c r="O119" s="844">
        <f t="shared" si="7"/>
        <v>0</v>
      </c>
      <c r="P119" s="844">
        <f t="shared" si="7"/>
        <v>0</v>
      </c>
      <c r="Q119" s="844">
        <f t="shared" si="7"/>
        <v>0</v>
      </c>
      <c r="R119" s="845">
        <f>SUM(R117:R118)</f>
        <v>26905.210008955735</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41"/>
      <c r="U120" s="156"/>
      <c r="V120" s="150"/>
    </row>
    <row r="121" spans="2:22" s="160" customFormat="1" ht="32.25" customHeight="1">
      <c r="B121" s="763" t="s">
        <v>935</v>
      </c>
      <c r="C121" s="608"/>
      <c r="D121" s="607">
        <f>SUM(D103,D104,D107,D108,D111,D112,D115,D116,D119,D120)</f>
        <v>0</v>
      </c>
      <c r="E121" s="607">
        <f t="shared" ref="E121:R121" si="8">SUM(E103,E104,E107,E108,E111,E112,E115,E116,E119,E120)</f>
        <v>704176.99429603515</v>
      </c>
      <c r="F121" s="607">
        <f t="shared" si="8"/>
        <v>-87142.050294538611</v>
      </c>
      <c r="G121" s="607">
        <f>SUM(G103,G104,G107,G108,G111,G112,G115,G116,G119,G120)</f>
        <v>-502041.32131125079</v>
      </c>
      <c r="H121" s="607">
        <f t="shared" si="8"/>
        <v>0</v>
      </c>
      <c r="I121" s="607">
        <f t="shared" si="8"/>
        <v>159870.16992000001</v>
      </c>
      <c r="J121" s="607">
        <f t="shared" si="8"/>
        <v>0</v>
      </c>
      <c r="K121" s="607">
        <f t="shared" si="8"/>
        <v>0</v>
      </c>
      <c r="L121" s="607">
        <f t="shared" si="8"/>
        <v>0</v>
      </c>
      <c r="M121" s="607">
        <f t="shared" si="8"/>
        <v>0</v>
      </c>
      <c r="N121" s="607">
        <f t="shared" si="8"/>
        <v>0</v>
      </c>
      <c r="O121" s="607">
        <f t="shared" si="8"/>
        <v>0</v>
      </c>
      <c r="P121" s="607">
        <f t="shared" si="8"/>
        <v>0</v>
      </c>
      <c r="Q121" s="607">
        <f t="shared" si="8"/>
        <v>0</v>
      </c>
      <c r="R121" s="607">
        <f t="shared" si="8"/>
        <v>274863.79261024576</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7" t="s">
        <v>960</v>
      </c>
      <c r="C123" s="838"/>
      <c r="D123" s="839"/>
      <c r="E123" s="839"/>
      <c r="F123" s="839"/>
      <c r="G123" s="839"/>
      <c r="H123" s="839"/>
      <c r="I123" s="839"/>
      <c r="J123" s="839"/>
      <c r="K123" s="839"/>
      <c r="L123" s="839"/>
      <c r="M123" s="839"/>
      <c r="N123" s="839"/>
      <c r="O123" s="839"/>
      <c r="P123" s="839"/>
      <c r="Q123" s="839"/>
      <c r="R123" s="839"/>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0</v>
      </c>
      <c r="D129" s="543">
        <f>SUM('4.  2011-2014 LRAM'!AM269:AZ269)</f>
        <v>0</v>
      </c>
      <c r="E129" s="543">
        <f>SUM('4.  2011-2014 LRAM'!AM405:AZ405)</f>
        <v>0</v>
      </c>
      <c r="F129" s="544">
        <f>SUM('4.  2011-2014 LRAM'!AM541:AZ541)</f>
        <v>0</v>
      </c>
      <c r="G129" s="544">
        <f>SUM('5.  2015-2027 LRAM'!AE199:AR199)</f>
        <v>0</v>
      </c>
      <c r="H129" s="543">
        <f>SUM('5.  2015-2027 LRAM'!AE389:AR389)</f>
        <v>0</v>
      </c>
      <c r="I129" s="544">
        <f>SUM('5.  2015-2027 LRAM'!AE579:AR579)</f>
        <v>0</v>
      </c>
      <c r="J129" s="543">
        <f>SUM('5.  2015-2027 LRAM'!AE769:AR769)</f>
        <v>0</v>
      </c>
      <c r="K129" s="543">
        <f>SUM('5.  2015-2027 LRAM'!AE964:AR964)</f>
        <v>0</v>
      </c>
      <c r="L129" s="543">
        <f>SUM('5.  2015-2027 LRAM'!AE1159:AR1159)</f>
        <v>0</v>
      </c>
      <c r="M129" s="543">
        <f>SUM(C129:L129)</f>
        <v>0</v>
      </c>
      <c r="T129" s="194"/>
      <c r="U129" s="194"/>
    </row>
    <row r="130" spans="2:21" s="88" customFormat="1" ht="23.25" hidden="1" customHeight="1">
      <c r="B130" s="195">
        <v>2012</v>
      </c>
      <c r="C130" s="545"/>
      <c r="D130" s="544">
        <f>SUM('4.  2011-2014 LRAM'!AM270:AZ270)</f>
        <v>0</v>
      </c>
      <c r="E130" s="543">
        <f>SUM('4.  2011-2014 LRAM'!AM406:AZ406)</f>
        <v>0</v>
      </c>
      <c r="F130" s="544">
        <f>SUM('4.  2011-2014 LRAM'!AM542:AZ542)</f>
        <v>0</v>
      </c>
      <c r="G130" s="544">
        <f>SUM('5.  2015-2027 LRAM'!AE200:AR200)</f>
        <v>0</v>
      </c>
      <c r="H130" s="543">
        <f>SUM('5.  2015-2027 LRAM'!AE390:AR390)</f>
        <v>0</v>
      </c>
      <c r="I130" s="544">
        <f>SUM('5.  2015-2027 LRAM'!AE580:AR580)</f>
        <v>0</v>
      </c>
      <c r="J130" s="543">
        <f>SUM('5.  2015-2027 LRAM'!AE770:AR770)</f>
        <v>0</v>
      </c>
      <c r="K130" s="543">
        <f>SUM('5.  2015-2027 LRAM'!AE965:AR965)</f>
        <v>0</v>
      </c>
      <c r="L130" s="543">
        <f>SUM('5.  2015-2027 LRAM'!AE1160:AR1160)</f>
        <v>0</v>
      </c>
      <c r="M130" s="543">
        <f>SUM(D130:L130)</f>
        <v>0</v>
      </c>
      <c r="T130" s="194"/>
      <c r="U130" s="194"/>
    </row>
    <row r="131" spans="2:21" s="88" customFormat="1" ht="23.25" hidden="1" customHeight="1">
      <c r="B131" s="195">
        <v>2013</v>
      </c>
      <c r="C131" s="546"/>
      <c r="D131" s="546"/>
      <c r="E131" s="544">
        <f>SUM('4.  2011-2014 LRAM'!AM407:AZ407)</f>
        <v>0</v>
      </c>
      <c r="F131" s="544">
        <f>SUM('4.  2011-2014 LRAM'!AM543:AZ543)</f>
        <v>0</v>
      </c>
      <c r="G131" s="544">
        <f>SUM('5.  2015-2027 LRAM'!AE201:AR201)</f>
        <v>0</v>
      </c>
      <c r="H131" s="543">
        <f>SUM('5.  2015-2027 LRAM'!AE391:AR391)</f>
        <v>0</v>
      </c>
      <c r="I131" s="544">
        <f>SUM('5.  2015-2027 LRAM'!AE581:AR581)</f>
        <v>0</v>
      </c>
      <c r="J131" s="543">
        <f>SUM('5.  2015-2027 LRAM'!AE771:AR771)</f>
        <v>0</v>
      </c>
      <c r="K131" s="543">
        <f>SUM('5.  2015-2027 LRAM'!AE966:AR966)</f>
        <v>0</v>
      </c>
      <c r="L131" s="543">
        <f>SUM('5.  2015-2027 LRAM'!AE1161:AR1161)</f>
        <v>0</v>
      </c>
      <c r="M131" s="543">
        <f>SUM(C131:L131)</f>
        <v>0</v>
      </c>
      <c r="T131" s="194"/>
      <c r="U131" s="194"/>
    </row>
    <row r="132" spans="2:21" s="88" customFormat="1" ht="23.25" hidden="1" customHeight="1">
      <c r="B132" s="195">
        <v>2014</v>
      </c>
      <c r="C132" s="546"/>
      <c r="D132" s="546"/>
      <c r="E132" s="546"/>
      <c r="F132" s="544">
        <f>SUM('4.  2011-2014 LRAM'!AM544:AZ544)</f>
        <v>0</v>
      </c>
      <c r="G132" s="544">
        <f>SUM('5.  2015-2027 LRAM'!AE202:AR202)</f>
        <v>0</v>
      </c>
      <c r="H132" s="543">
        <f>SUM('5.  2015-2027 LRAM'!AE392:AR392)</f>
        <v>0</v>
      </c>
      <c r="I132" s="544">
        <f>SUM('5.  2015-2027 LRAM'!AE582:AR582)</f>
        <v>0</v>
      </c>
      <c r="J132" s="543">
        <f>SUM('5.  2015-2027 LRAM'!AE772:AR772)</f>
        <v>0</v>
      </c>
      <c r="K132" s="543">
        <f>SUM('5.  2015-2027 LRAM'!AE967:AR967)</f>
        <v>0</v>
      </c>
      <c r="L132" s="543">
        <f>SUM('5.  2015-2027 LRAM'!AE1162:AR1162)</f>
        <v>0</v>
      </c>
      <c r="M132" s="543">
        <f>SUM(F132:L132)</f>
        <v>0</v>
      </c>
      <c r="T132" s="194"/>
      <c r="U132" s="194"/>
    </row>
    <row r="133" spans="2:21" s="88" customFormat="1" ht="23.25" hidden="1" customHeight="1">
      <c r="B133" s="195">
        <v>2015</v>
      </c>
      <c r="C133" s="546"/>
      <c r="D133" s="546"/>
      <c r="E133" s="546"/>
      <c r="F133" s="546"/>
      <c r="G133" s="544">
        <f>SUM('5.  2015-2027 LRAM'!AE203:AR203)</f>
        <v>94610.31654</v>
      </c>
      <c r="H133" s="543">
        <f>SUM('5.  2015-2027 LRAM'!AE393:AR393)</f>
        <v>132800.18797599999</v>
      </c>
      <c r="I133" s="544">
        <f>SUM('5.  2015-2027 LRAM'!AE583:AR583)</f>
        <v>126258.26584400001</v>
      </c>
      <c r="J133" s="543">
        <f>SUM('5.  2015-2027 LRAM'!AE773:AR773)</f>
        <v>111791.791098</v>
      </c>
      <c r="K133" s="543">
        <f>SUM('5.  2015-2027 LRAM'!AE968:AR968)</f>
        <v>91458.912810000009</v>
      </c>
      <c r="L133" s="543">
        <f>SUM('5.  2015-2027 LRAM'!AE1163:AR1163)</f>
        <v>85208.774141999995</v>
      </c>
      <c r="M133" s="543">
        <f>SUM(G133:L133)</f>
        <v>642128.24841</v>
      </c>
      <c r="T133" s="194"/>
      <c r="U133" s="194"/>
    </row>
    <row r="134" spans="2:21" s="88" customFormat="1" ht="23.25" hidden="1" customHeight="1">
      <c r="B134" s="195">
        <v>2016</v>
      </c>
      <c r="C134" s="546"/>
      <c r="D134" s="546"/>
      <c r="E134" s="546"/>
      <c r="F134" s="546"/>
      <c r="G134" s="546"/>
      <c r="H134" s="543">
        <f>SUM('5.  2015-2027 LRAM'!AE394:AR394)</f>
        <v>123785.61153000001</v>
      </c>
      <c r="I134" s="544">
        <f>SUM('5.  2015-2027 LRAM'!AE584:AR584)</f>
        <v>122223.87563399998</v>
      </c>
      <c r="J134" s="543">
        <f>SUM('5.  2015-2027 LRAM'!AE774:AR774)</f>
        <v>111099.612502</v>
      </c>
      <c r="K134" s="543">
        <f>SUM('5.  2015-2027 LRAM'!AE969:AR969)</f>
        <v>92257.393221999999</v>
      </c>
      <c r="L134" s="543">
        <f>SUM('5.  2015-2027 LRAM'!AE1164:AR1164)</f>
        <v>86545.325177999999</v>
      </c>
      <c r="M134" s="543">
        <f>SUM(H134:L134)</f>
        <v>535911.81806600001</v>
      </c>
      <c r="T134" s="194"/>
      <c r="U134" s="194"/>
    </row>
    <row r="135" spans="2:21" s="88" customFormat="1" ht="23.25" hidden="1" customHeight="1">
      <c r="B135" s="195">
        <v>2017</v>
      </c>
      <c r="C135" s="546"/>
      <c r="D135" s="546"/>
      <c r="E135" s="546"/>
      <c r="F135" s="546"/>
      <c r="G135" s="546"/>
      <c r="H135" s="546"/>
      <c r="I135" s="543">
        <f>SUM('5.  2015-2027 LRAM'!AE585:AR585)</f>
        <v>174137.87617900001</v>
      </c>
      <c r="J135" s="543">
        <f>SUM('5.  2015-2027 LRAM'!AE775:AR775)</f>
        <v>149197.81117299997</v>
      </c>
      <c r="K135" s="543">
        <f>SUM('5.  2015-2027 LRAM'!AE970:AR970)</f>
        <v>135416.89820499998</v>
      </c>
      <c r="L135" s="543">
        <f>SUM('5.  2015-2027 LRAM'!AE1165:AR1165)</f>
        <v>130326.05140699999</v>
      </c>
      <c r="M135" s="543">
        <f>SUM(I135:L135)</f>
        <v>589078.63696399995</v>
      </c>
      <c r="T135" s="194"/>
      <c r="U135" s="194"/>
    </row>
    <row r="136" spans="2:21" s="88" customFormat="1" ht="23.25" hidden="1" customHeight="1">
      <c r="B136" s="195">
        <v>2018</v>
      </c>
      <c r="C136" s="546"/>
      <c r="D136" s="546"/>
      <c r="E136" s="546"/>
      <c r="F136" s="546"/>
      <c r="G136" s="546"/>
      <c r="H136" s="546"/>
      <c r="I136" s="546"/>
      <c r="J136" s="543">
        <f>SUM('5.  2015-2027 LRAM'!AE776:AR776)</f>
        <v>80064.623942735721</v>
      </c>
      <c r="K136" s="543">
        <f>SUM('5.  2015-2027 LRAM'!AE971:AR971)</f>
        <v>74833.904076800711</v>
      </c>
      <c r="L136" s="543">
        <f>SUM('5.  2015-2027 LRAM'!AE1166:AR1166)</f>
        <v>73536.532021469073</v>
      </c>
      <c r="M136" s="543">
        <f>SUM(J136:L136)</f>
        <v>228435.06004100549</v>
      </c>
      <c r="T136" s="194"/>
      <c r="U136" s="194"/>
    </row>
    <row r="137" spans="2:21" s="88" customFormat="1" ht="23.25" hidden="1" customHeight="1">
      <c r="B137" s="195">
        <v>2019</v>
      </c>
      <c r="C137" s="546"/>
      <c r="D137" s="546"/>
      <c r="E137" s="546"/>
      <c r="F137" s="546"/>
      <c r="G137" s="546"/>
      <c r="H137" s="546"/>
      <c r="I137" s="546"/>
      <c r="J137" s="546"/>
      <c r="K137" s="543">
        <f>SUM('5.  2015-2027 LRAM'!AE972:AR972)</f>
        <v>24722.965887425511</v>
      </c>
      <c r="L137" s="543">
        <f>SUM('5.  2015-2027 LRAM'!AE1167:AR1167)</f>
        <v>24937.34238578839</v>
      </c>
      <c r="M137" s="543">
        <f>SUM(K137:L137)</f>
        <v>49660.308273213901</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3608.5049634653969</v>
      </c>
      <c r="M138" s="545">
        <f>L138</f>
        <v>3608.5049634653969</v>
      </c>
      <c r="T138" s="194"/>
      <c r="U138" s="194"/>
    </row>
    <row r="139" spans="2:21" s="193" customFormat="1" ht="24" hidden="1" customHeight="1">
      <c r="B139" s="558" t="s">
        <v>515</v>
      </c>
      <c r="C139" s="542">
        <f>C129</f>
        <v>0</v>
      </c>
      <c r="D139" s="543">
        <f>D129+D130</f>
        <v>0</v>
      </c>
      <c r="E139" s="543">
        <f>E129+E130+E131</f>
        <v>0</v>
      </c>
      <c r="F139" s="543">
        <f>F129+F130+F131+F132</f>
        <v>0</v>
      </c>
      <c r="G139" s="543">
        <f>G129+G130+G131+G132+G133</f>
        <v>94610.31654</v>
      </c>
      <c r="H139" s="543">
        <f>H129+H130+H131+H132+H133+H134</f>
        <v>256585.79950600001</v>
      </c>
      <c r="I139" s="543">
        <f>I129+I130+I131+I132+I133+I134+I135</f>
        <v>422620.01765699999</v>
      </c>
      <c r="J139" s="543">
        <f>J129+J130+J131+J132+J133+J134+J135+J136</f>
        <v>452153.83871573571</v>
      </c>
      <c r="K139" s="543">
        <f>K129+K130+K131+K132+K133+K134+K135+K136+K137</f>
        <v>418690.07420122618</v>
      </c>
      <c r="L139" s="543">
        <f>SUM(L129:L138)</f>
        <v>404162.53009772283</v>
      </c>
      <c r="M139" s="543">
        <f>SUM(M129:M138)</f>
        <v>2048822.5767176847</v>
      </c>
      <c r="T139" s="196"/>
      <c r="U139" s="196"/>
    </row>
    <row r="140" spans="2:21" s="27" customFormat="1" ht="24.75" hidden="1" customHeight="1">
      <c r="B140" s="559" t="s">
        <v>514</v>
      </c>
      <c r="C140" s="541">
        <f>'4.  2011-2014 LRAM'!BA132</f>
        <v>0</v>
      </c>
      <c r="D140" s="541">
        <f>'4.  2011-2014 LRAM'!BA272</f>
        <v>0</v>
      </c>
      <c r="E140" s="541">
        <f>'4.  2011-2014 LRAM'!BA409</f>
        <v>0</v>
      </c>
      <c r="F140" s="541">
        <f>'4.  2011-2014 LRAM'!BA546</f>
        <v>0</v>
      </c>
      <c r="G140" s="541">
        <f>'5.  2015-2027 LRAM'!AS205</f>
        <v>101404.60579999999</v>
      </c>
      <c r="H140" s="541">
        <f>'5.  2015-2027 LRAM'!AS396</f>
        <v>142783.9725</v>
      </c>
      <c r="I140" s="541">
        <f>'5.  2015-2027 LRAM'!AS587</f>
        <v>352649.24680000002</v>
      </c>
      <c r="J140" s="541">
        <f>'5.  2015-2027 LRAM'!AS778</f>
        <v>351988.99490000005</v>
      </c>
      <c r="K140" s="541">
        <f>'5.  2015-2027 LRAM'!AS974</f>
        <v>333452.46089999995</v>
      </c>
      <c r="L140" s="541">
        <f>'5.  2015-2027 LRAM'!AS1170</f>
        <v>329123.89929999999</v>
      </c>
      <c r="M140" s="543">
        <f>SUM(C140:L140)</f>
        <v>1611403.1802000001</v>
      </c>
      <c r="T140" s="87"/>
      <c r="U140" s="87"/>
    </row>
    <row r="141" spans="2:21" ht="24.75" hidden="1" customHeight="1">
      <c r="B141" s="559" t="s">
        <v>43</v>
      </c>
      <c r="C141" s="541">
        <f>'6.  Carrying Charges'!W27</f>
        <v>0</v>
      </c>
      <c r="D141" s="541">
        <f>'6.  Carrying Charges'!W42</f>
        <v>0</v>
      </c>
      <c r="E141" s="541">
        <f>'6.  Carrying Charges'!W57</f>
        <v>0</v>
      </c>
      <c r="F141" s="541">
        <f>'6.  Carrying Charges'!W72</f>
        <v>0</v>
      </c>
      <c r="G141" s="541">
        <f>'6.  Carrying Charges'!W87</f>
        <v>-34.778268149624978</v>
      </c>
      <c r="H141" s="541">
        <f>'6.  Carrying Charges'!W102</f>
        <v>464.23542781229173</v>
      </c>
      <c r="I141" s="541">
        <f>'6.  Carrying Charges'!W117</f>
        <v>2159.4041595491667</v>
      </c>
      <c r="J141" s="541">
        <f>'6.  Carrying Charges'!W132</f>
        <v>6373.5942154996692</v>
      </c>
      <c r="K141" s="541">
        <f>'6.  Carrying Charges'!W147</f>
        <v>13458.847001427032</v>
      </c>
      <c r="L141" s="541">
        <f>'6.  Carrying Charges'!W162</f>
        <v>18763.466990102577</v>
      </c>
      <c r="M141" s="543">
        <f>SUM(C141:L141)</f>
        <v>41184.769526241114</v>
      </c>
    </row>
    <row r="142" spans="2:21" ht="23.25" hidden="1" customHeight="1">
      <c r="B142" s="558" t="s">
        <v>26</v>
      </c>
      <c r="C142" s="541">
        <f>C139-C140+C141</f>
        <v>0</v>
      </c>
      <c r="D142" s="541">
        <f t="shared" ref="D142:J142" si="9">D139-D140+D141</f>
        <v>0</v>
      </c>
      <c r="E142" s="541">
        <f t="shared" si="9"/>
        <v>0</v>
      </c>
      <c r="F142" s="541">
        <f t="shared" si="9"/>
        <v>0</v>
      </c>
      <c r="G142" s="541">
        <f t="shared" si="9"/>
        <v>-6829.0675281496151</v>
      </c>
      <c r="H142" s="541">
        <f t="shared" si="9"/>
        <v>114266.0624338123</v>
      </c>
      <c r="I142" s="541">
        <f t="shared" si="9"/>
        <v>72130.175016549139</v>
      </c>
      <c r="J142" s="541">
        <f t="shared" si="9"/>
        <v>106538.43803123533</v>
      </c>
      <c r="K142" s="541">
        <f>K139-K140+K141</f>
        <v>98696.460302653257</v>
      </c>
      <c r="L142" s="541">
        <f>L139-L140+L141</f>
        <v>93802.09778782542</v>
      </c>
      <c r="M142" s="541">
        <f>M139-M140+M141</f>
        <v>478604.1660439258</v>
      </c>
    </row>
    <row r="143" spans="2:21" ht="15.6" hidden="1" customHeight="1"/>
    <row r="144" spans="2:21">
      <c r="B144" s="576"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3</xdr:col>
                    <xdr:colOff>419100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3</xdr:col>
                    <xdr:colOff>419100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3</xdr:col>
                    <xdr:colOff>419100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3</xdr:col>
                    <xdr:colOff>419100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3</xdr:col>
                    <xdr:colOff>419100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3</xdr:col>
                    <xdr:colOff>419100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3</xdr:col>
                    <xdr:colOff>419100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3</xdr:col>
                    <xdr:colOff>419100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3</xdr:col>
                    <xdr:colOff>419100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3</xdr:col>
                    <xdr:colOff>419100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3</xdr:col>
                    <xdr:colOff>419100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3</xdr:col>
                    <xdr:colOff>419100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3</xdr:col>
                    <xdr:colOff>419100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3</xdr:col>
                    <xdr:colOff>419100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3</xdr:col>
                    <xdr:colOff>419100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3</xdr:col>
                    <xdr:colOff>419100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60" workbookViewId="0"/>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605</v>
      </c>
    </row>
    <row r="20" spans="2:8" ht="13.5" customHeight="1"/>
    <row r="21" spans="2:8" ht="41.1" customHeight="1">
      <c r="B21" s="920" t="s">
        <v>658</v>
      </c>
      <c r="C21" s="920"/>
      <c r="D21" s="920"/>
      <c r="E21" s="920"/>
      <c r="F21" s="920"/>
      <c r="G21" s="920"/>
      <c r="H21" s="920"/>
    </row>
    <row r="23" spans="2:8" s="594" customFormat="1" ht="15.6">
      <c r="B23" s="604" t="s">
        <v>542</v>
      </c>
      <c r="C23" s="604" t="s">
        <v>557</v>
      </c>
      <c r="D23" s="604" t="s">
        <v>541</v>
      </c>
      <c r="E23" s="933" t="s">
        <v>34</v>
      </c>
      <c r="F23" s="934"/>
      <c r="G23" s="933" t="s">
        <v>540</v>
      </c>
      <c r="H23" s="934"/>
    </row>
    <row r="24" spans="2:8" ht="15" customHeight="1">
      <c r="B24" s="593">
        <v>1</v>
      </c>
      <c r="C24" s="628" t="s">
        <v>368</v>
      </c>
      <c r="D24" s="592" t="s">
        <v>1030</v>
      </c>
      <c r="E24" s="929" t="s">
        <v>1021</v>
      </c>
      <c r="F24" s="930"/>
      <c r="G24" s="931" t="s">
        <v>1029</v>
      </c>
      <c r="H24" s="932"/>
    </row>
    <row r="25" spans="2:8">
      <c r="B25" s="593">
        <v>2</v>
      </c>
      <c r="C25" s="628"/>
      <c r="D25" s="592"/>
      <c r="E25" s="929"/>
      <c r="F25" s="930"/>
      <c r="G25" s="931"/>
      <c r="H25" s="932"/>
    </row>
    <row r="26" spans="2:8">
      <c r="B26" s="593">
        <v>3</v>
      </c>
      <c r="C26" s="628"/>
      <c r="D26" s="592"/>
      <c r="E26" s="929"/>
      <c r="F26" s="930"/>
      <c r="G26" s="931"/>
      <c r="H26" s="932"/>
    </row>
    <row r="27" spans="2:8">
      <c r="B27" s="593">
        <v>4</v>
      </c>
      <c r="C27" s="628"/>
      <c r="D27" s="592"/>
      <c r="E27" s="929"/>
      <c r="F27" s="930"/>
      <c r="G27" s="931"/>
      <c r="H27" s="932"/>
    </row>
    <row r="28" spans="2:8">
      <c r="B28" s="593">
        <v>5</v>
      </c>
      <c r="C28" s="628"/>
      <c r="D28" s="592"/>
      <c r="E28" s="929"/>
      <c r="F28" s="930"/>
      <c r="G28" s="931"/>
      <c r="H28" s="932"/>
    </row>
    <row r="29" spans="2:8">
      <c r="B29" s="593">
        <v>6</v>
      </c>
      <c r="C29" s="628"/>
      <c r="D29" s="592"/>
      <c r="E29" s="929"/>
      <c r="F29" s="930"/>
      <c r="G29" s="931"/>
      <c r="H29" s="932"/>
    </row>
    <row r="30" spans="2:8">
      <c r="B30" s="593">
        <v>7</v>
      </c>
      <c r="C30" s="628"/>
      <c r="D30" s="592"/>
      <c r="E30" s="929"/>
      <c r="F30" s="930"/>
      <c r="G30" s="931"/>
      <c r="H30" s="932"/>
    </row>
    <row r="31" spans="2:8">
      <c r="B31" s="593">
        <v>8</v>
      </c>
      <c r="C31" s="628"/>
      <c r="D31" s="592"/>
      <c r="E31" s="929"/>
      <c r="F31" s="930"/>
      <c r="G31" s="931"/>
      <c r="H31" s="932"/>
    </row>
    <row r="32" spans="2:8">
      <c r="B32" s="593">
        <v>9</v>
      </c>
      <c r="C32" s="628"/>
      <c r="D32" s="592"/>
      <c r="E32" s="929"/>
      <c r="F32" s="930"/>
      <c r="G32" s="931"/>
      <c r="H32" s="932"/>
    </row>
    <row r="33" spans="2:8">
      <c r="B33" s="593">
        <v>10</v>
      </c>
      <c r="C33" s="628"/>
      <c r="D33" s="592"/>
      <c r="E33" s="929"/>
      <c r="F33" s="930"/>
      <c r="G33" s="931"/>
      <c r="H33" s="932"/>
    </row>
    <row r="34" spans="2:8">
      <c r="B34" s="593" t="s">
        <v>476</v>
      </c>
      <c r="C34" s="628"/>
      <c r="D34" s="592"/>
      <c r="E34" s="929"/>
      <c r="F34" s="930"/>
      <c r="G34" s="931"/>
      <c r="H34" s="932"/>
    </row>
    <row r="36" spans="2:8" ht="30.75" customHeight="1">
      <c r="B36" s="524" t="s">
        <v>601</v>
      </c>
    </row>
    <row r="37" spans="2:8" ht="23.25" customHeight="1">
      <c r="B37" s="555" t="s">
        <v>606</v>
      </c>
      <c r="C37" s="591"/>
      <c r="D37" s="591"/>
      <c r="E37" s="591"/>
      <c r="F37" s="591"/>
      <c r="G37" s="591"/>
      <c r="H37" s="591"/>
    </row>
    <row r="39" spans="2:8" s="88" customFormat="1" ht="15.6">
      <c r="B39" s="604" t="s">
        <v>542</v>
      </c>
      <c r="C39" s="604" t="s">
        <v>557</v>
      </c>
      <c r="D39" s="604" t="s">
        <v>541</v>
      </c>
      <c r="E39" s="933" t="s">
        <v>34</v>
      </c>
      <c r="F39" s="934"/>
      <c r="G39" s="933" t="s">
        <v>540</v>
      </c>
      <c r="H39" s="934"/>
    </row>
    <row r="40" spans="2:8">
      <c r="B40" s="593">
        <v>1</v>
      </c>
      <c r="C40" s="628"/>
      <c r="D40" s="592"/>
      <c r="E40" s="929"/>
      <c r="F40" s="930"/>
      <c r="G40" s="931"/>
      <c r="H40" s="932"/>
    </row>
    <row r="41" spans="2:8">
      <c r="B41" s="593">
        <v>2</v>
      </c>
      <c r="C41" s="628"/>
      <c r="D41" s="592"/>
      <c r="E41" s="929"/>
      <c r="F41" s="930"/>
      <c r="G41" s="931"/>
      <c r="H41" s="932"/>
    </row>
    <row r="42" spans="2:8">
      <c r="B42" s="593">
        <v>3</v>
      </c>
      <c r="C42" s="628"/>
      <c r="D42" s="592"/>
      <c r="E42" s="929"/>
      <c r="F42" s="930"/>
      <c r="G42" s="931"/>
      <c r="H42" s="932"/>
    </row>
    <row r="43" spans="2:8">
      <c r="B43" s="593">
        <v>4</v>
      </c>
      <c r="C43" s="628"/>
      <c r="D43" s="592"/>
      <c r="E43" s="929"/>
      <c r="F43" s="930"/>
      <c r="G43" s="931"/>
      <c r="H43" s="932"/>
    </row>
    <row r="44" spans="2:8">
      <c r="B44" s="593">
        <v>5</v>
      </c>
      <c r="C44" s="628"/>
      <c r="D44" s="592"/>
      <c r="E44" s="929"/>
      <c r="F44" s="930"/>
      <c r="G44" s="931"/>
      <c r="H44" s="932"/>
    </row>
    <row r="45" spans="2:8">
      <c r="B45" s="593">
        <v>6</v>
      </c>
      <c r="C45" s="628"/>
      <c r="D45" s="592"/>
      <c r="E45" s="929"/>
      <c r="F45" s="930"/>
      <c r="G45" s="931"/>
      <c r="H45" s="932"/>
    </row>
    <row r="46" spans="2:8">
      <c r="B46" s="593">
        <v>7</v>
      </c>
      <c r="C46" s="628"/>
      <c r="D46" s="592"/>
      <c r="E46" s="929"/>
      <c r="F46" s="930"/>
      <c r="G46" s="931"/>
      <c r="H46" s="932"/>
    </row>
    <row r="47" spans="2:8">
      <c r="B47" s="593">
        <v>8</v>
      </c>
      <c r="C47" s="628"/>
      <c r="D47" s="592"/>
      <c r="E47" s="929"/>
      <c r="F47" s="930"/>
      <c r="G47" s="931"/>
      <c r="H47" s="932"/>
    </row>
    <row r="48" spans="2:8">
      <c r="B48" s="593">
        <v>9</v>
      </c>
      <c r="C48" s="628"/>
      <c r="D48" s="592"/>
      <c r="E48" s="929"/>
      <c r="F48" s="930"/>
      <c r="G48" s="931"/>
      <c r="H48" s="932"/>
    </row>
    <row r="49" spans="2:8">
      <c r="B49" s="593">
        <v>10</v>
      </c>
      <c r="C49" s="628"/>
      <c r="D49" s="592"/>
      <c r="E49" s="929"/>
      <c r="F49" s="930"/>
      <c r="G49" s="931"/>
      <c r="H49" s="932"/>
    </row>
    <row r="50" spans="2:8">
      <c r="B50" s="593" t="s">
        <v>476</v>
      </c>
      <c r="C50" s="628"/>
      <c r="D50" s="592"/>
      <c r="E50" s="929"/>
      <c r="F50" s="930"/>
      <c r="G50" s="931"/>
      <c r="H50" s="932"/>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75" workbookViewId="0"/>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2017</v>
      </c>
    </row>
    <row r="10" spans="2:17" s="17" customFormat="1" ht="16.5" customHeight="1"/>
    <row r="11" spans="2:17" s="17" customFormat="1" ht="36.75" customHeight="1">
      <c r="B11" s="935" t="s">
        <v>885</v>
      </c>
      <c r="C11" s="935"/>
      <c r="D11" s="935"/>
      <c r="E11" s="935"/>
      <c r="F11" s="935"/>
      <c r="G11" s="935"/>
      <c r="H11" s="935"/>
      <c r="I11" s="935"/>
      <c r="J11" s="935"/>
      <c r="K11" s="935"/>
      <c r="L11" s="935"/>
      <c r="M11" s="935"/>
      <c r="N11" s="599"/>
      <c r="O11" s="599"/>
      <c r="P11" s="599"/>
      <c r="Q11" s="599"/>
    </row>
    <row r="12" spans="2:17" s="2" customFormat="1" ht="15.75" customHeight="1">
      <c r="D12" s="20"/>
    </row>
    <row r="13" spans="2:17" s="17" customFormat="1" ht="48" customHeight="1">
      <c r="C13" s="238" t="str">
        <f>'1.  LRAMVA Summary'!R53</f>
        <v>Total</v>
      </c>
      <c r="D13" s="238" t="str">
        <f>'1.  LRAMVA Summary'!D53</f>
        <v>Residential</v>
      </c>
      <c r="E13" s="238" t="str">
        <f>'1.  LRAMVA Summary'!E53</f>
        <v>GS&lt;50 kW</v>
      </c>
      <c r="F13" s="238" t="str">
        <f>'1.  LRAMVA Summary'!F53</f>
        <v>GS50-999 kW</v>
      </c>
      <c r="G13" s="238" t="str">
        <f>'1.  LRAMVA Summary'!G53</f>
        <v>General Service 1,000 - 4,999kW</v>
      </c>
      <c r="H13" s="238" t="str">
        <f>'1.  LRAMVA Summary'!H53</f>
        <v>Sentinel</v>
      </c>
      <c r="I13" s="238" t="str">
        <f>'1.  LRAMVA Summary'!I53</f>
        <v>Street Lighting</v>
      </c>
      <c r="J13" s="238" t="str">
        <f>'1.  LRAMVA Summary'!J53</f>
        <v>Unmetered Scatter Load</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v>
      </c>
      <c r="H14" s="566" t="str">
        <f>'1.  LRAMVA Summary'!H54</f>
        <v>kW</v>
      </c>
      <c r="I14" s="566" t="str">
        <f>'1.  LRAMVA Summary'!I54</f>
        <v>kW</v>
      </c>
      <c r="J14" s="566" t="str">
        <f>'1.  LRAMVA Summary'!J54</f>
        <v>kWh</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41838003</v>
      </c>
      <c r="D15" s="858">
        <v>5375858</v>
      </c>
      <c r="E15" s="858">
        <v>1468669</v>
      </c>
      <c r="F15" s="858">
        <v>6120759</v>
      </c>
      <c r="G15" s="858">
        <v>26890537</v>
      </c>
      <c r="H15" s="858">
        <v>0</v>
      </c>
      <c r="I15" s="858">
        <v>1982180</v>
      </c>
      <c r="J15" s="858"/>
      <c r="K15" s="445"/>
      <c r="L15" s="445"/>
      <c r="M15" s="445"/>
      <c r="N15" s="445"/>
      <c r="O15" s="445"/>
      <c r="P15" s="446"/>
      <c r="Q15" s="446"/>
    </row>
    <row r="16" spans="2:17" s="450" customFormat="1" ht="15.75" customHeight="1">
      <c r="B16" s="455" t="s">
        <v>28</v>
      </c>
      <c r="C16" s="610">
        <f>SUM(D16:Q16)</f>
        <v>95086</v>
      </c>
      <c r="D16" s="859"/>
      <c r="E16" s="859"/>
      <c r="F16" s="859">
        <v>15297</v>
      </c>
      <c r="G16" s="859">
        <v>74149</v>
      </c>
      <c r="H16" s="859">
        <v>0</v>
      </c>
      <c r="I16" s="859">
        <v>5640</v>
      </c>
      <c r="J16" s="859"/>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5375858</v>
      </c>
      <c r="E18" s="189">
        <f t="shared" si="0"/>
        <v>1468669</v>
      </c>
      <c r="F18" s="189">
        <f>IF(F14="kw",HLOOKUP(F14,F14:F16,3,FALSE),HLOOKUP(F14,F14:F16,2,FALSE))</f>
        <v>15297</v>
      </c>
      <c r="G18" s="189">
        <f t="shared" ref="G18:Q18" si="1">IF(G14="kw",HLOOKUP(G14,G14:G16,3,FALSE),HLOOKUP(G14,G14:G16,2,FALSE))</f>
        <v>74149</v>
      </c>
      <c r="H18" s="189">
        <f t="shared" si="1"/>
        <v>0</v>
      </c>
      <c r="I18" s="189">
        <f t="shared" si="1"/>
        <v>5640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652</v>
      </c>
      <c r="C20" s="362">
        <v>2017</v>
      </c>
      <c r="D20" s="448"/>
    </row>
    <row r="21" spans="2:17" s="432" customFormat="1" ht="21" customHeight="1">
      <c r="B21" s="454" t="s">
        <v>365</v>
      </c>
      <c r="C21" s="362" t="s">
        <v>1045</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2013</v>
      </c>
    </row>
    <row r="25" spans="2:17" s="2" customFormat="1" ht="15.75" customHeight="1">
      <c r="D25" s="20"/>
    </row>
    <row r="26" spans="2:17" s="2" customFormat="1" ht="42" customHeight="1">
      <c r="B26" s="935" t="s">
        <v>698</v>
      </c>
      <c r="C26" s="935"/>
      <c r="D26" s="935"/>
      <c r="E26" s="935"/>
      <c r="F26" s="935"/>
      <c r="G26" s="935"/>
      <c r="H26" s="935"/>
      <c r="I26" s="935"/>
      <c r="J26" s="935"/>
      <c r="K26" s="935"/>
      <c r="L26" s="935"/>
      <c r="M26" s="935"/>
      <c r="N26" s="599"/>
      <c r="O26" s="599"/>
      <c r="P26" s="599"/>
      <c r="Q26" s="599"/>
    </row>
    <row r="27" spans="2:17" s="2" customFormat="1" ht="15.75" customHeight="1">
      <c r="D27" s="20"/>
    </row>
    <row r="28" spans="2:17" s="17" customFormat="1" ht="44.25" customHeight="1">
      <c r="C28" s="238" t="str">
        <f>'1.  LRAMVA Summary'!R53</f>
        <v>Total</v>
      </c>
      <c r="D28" s="238" t="str">
        <f>'1.  LRAMVA Summary'!D53</f>
        <v>Residential</v>
      </c>
      <c r="E28" s="238" t="str">
        <f>'1.  LRAMVA Summary'!E53</f>
        <v>GS&lt;50 kW</v>
      </c>
      <c r="F28" s="238" t="str">
        <f>'1.  LRAMVA Summary'!F53</f>
        <v>GS50-999 kW</v>
      </c>
      <c r="G28" s="238" t="str">
        <f>'1.  LRAMVA Summary'!G53</f>
        <v>General Service 1,000 - 4,999kW</v>
      </c>
      <c r="H28" s="238" t="str">
        <f>'1.  LRAMVA Summary'!H53</f>
        <v>Sentinel</v>
      </c>
      <c r="I28" s="238" t="str">
        <f>'1.  LRAMVA Summary'!I53</f>
        <v>Street Lighting</v>
      </c>
      <c r="J28" s="238" t="str">
        <f>'1.  LRAMVA Summary'!J53</f>
        <v>Unmetered Scatter Load</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v>
      </c>
      <c r="H29" s="566" t="str">
        <f>'1.  LRAMVA Summary'!H54</f>
        <v>kW</v>
      </c>
      <c r="I29" s="566" t="str">
        <f>'1.  LRAMVA Summary'!I54</f>
        <v>kW</v>
      </c>
      <c r="J29" s="566" t="str">
        <f>'1.  LRAMVA Summary'!J54</f>
        <v>kWh</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15116326</v>
      </c>
      <c r="D30" s="456">
        <v>5369511</v>
      </c>
      <c r="E30" s="456">
        <v>2076931</v>
      </c>
      <c r="F30" s="456">
        <v>4558323</v>
      </c>
      <c r="G30" s="456">
        <v>2900856</v>
      </c>
      <c r="H30" s="456">
        <v>1936</v>
      </c>
      <c r="I30" s="456">
        <v>176764</v>
      </c>
      <c r="J30" s="456">
        <v>32005</v>
      </c>
      <c r="K30" s="456"/>
      <c r="L30" s="456"/>
      <c r="M30" s="456"/>
      <c r="N30" s="456"/>
      <c r="O30" s="456"/>
      <c r="P30" s="456"/>
      <c r="Q30" s="446"/>
    </row>
    <row r="31" spans="2:17" s="457" customFormat="1" ht="15" customHeight="1">
      <c r="B31" s="455" t="s">
        <v>28</v>
      </c>
      <c r="C31" s="610">
        <f>SUM(D31:Q31)</f>
        <v>21880</v>
      </c>
      <c r="D31" s="444"/>
      <c r="E31" s="444"/>
      <c r="F31" s="444">
        <v>12385</v>
      </c>
      <c r="G31" s="444">
        <v>8992</v>
      </c>
      <c r="H31" s="444">
        <v>5</v>
      </c>
      <c r="I31" s="444">
        <v>498</v>
      </c>
      <c r="J31" s="444"/>
      <c r="K31" s="446"/>
      <c r="L31" s="446"/>
      <c r="M31" s="446"/>
      <c r="N31" s="446"/>
      <c r="O31" s="446"/>
      <c r="P31" s="446"/>
      <c r="Q31" s="446"/>
    </row>
    <row r="32" spans="2:17" s="17" customFormat="1" ht="15.75" customHeight="1"/>
    <row r="33" spans="2:32" s="25" customFormat="1" ht="15.75" customHeight="1">
      <c r="B33" s="188" t="s">
        <v>447</v>
      </c>
      <c r="C33" s="189"/>
      <c r="D33" s="189">
        <f t="shared" ref="D33:J33" si="2">IF(D29="kw",HLOOKUP(D29,D29:D31,3,FALSE),HLOOKUP(D29,D29:D31,2,FALSE))</f>
        <v>5369511</v>
      </c>
      <c r="E33" s="189">
        <f t="shared" si="2"/>
        <v>2076931</v>
      </c>
      <c r="F33" s="189">
        <f t="shared" si="2"/>
        <v>12385</v>
      </c>
      <c r="G33" s="189">
        <f t="shared" si="2"/>
        <v>8992</v>
      </c>
      <c r="H33" s="189">
        <f t="shared" si="2"/>
        <v>5</v>
      </c>
      <c r="I33" s="189">
        <f t="shared" si="2"/>
        <v>498</v>
      </c>
      <c r="J33" s="189">
        <f t="shared" si="2"/>
        <v>32005</v>
      </c>
      <c r="K33" s="189">
        <f t="shared" ref="K33:Q33" si="3">IF(K29="kw",HLOOKUP(K29,K29:K31,3,FALSE),HLOOKUP(K29,K29:K31,2,FALSE))</f>
        <v>0</v>
      </c>
      <c r="L33" s="189">
        <f t="shared" si="3"/>
        <v>0</v>
      </c>
      <c r="M33" s="189">
        <f t="shared" si="3"/>
        <v>0</v>
      </c>
      <c r="N33" s="189">
        <f t="shared" si="3"/>
        <v>0</v>
      </c>
      <c r="O33" s="189">
        <f t="shared" si="3"/>
        <v>0</v>
      </c>
      <c r="P33" s="189">
        <f t="shared" si="3"/>
        <v>0</v>
      </c>
      <c r="Q33" s="189">
        <f t="shared" si="3"/>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652</v>
      </c>
      <c r="C35" s="447"/>
      <c r="D35" s="448"/>
      <c r="E35" s="91"/>
      <c r="F35" s="91"/>
      <c r="G35" s="91"/>
      <c r="H35" s="91"/>
      <c r="I35" s="91"/>
      <c r="J35" s="91"/>
      <c r="K35" s="91"/>
      <c r="L35" s="91"/>
      <c r="M35" s="91"/>
      <c r="N35" s="91"/>
      <c r="O35" s="91"/>
      <c r="P35" s="91"/>
      <c r="Q35" s="91"/>
    </row>
    <row r="36" spans="2:32" s="432" customFormat="1" ht="21" customHeight="1">
      <c r="B36" s="454" t="s">
        <v>365</v>
      </c>
      <c r="C36" s="447" t="s">
        <v>1046</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935" t="s">
        <v>599</v>
      </c>
      <c r="C40" s="935"/>
      <c r="D40" s="935"/>
      <c r="E40" s="935"/>
      <c r="F40" s="935"/>
      <c r="G40" s="935"/>
      <c r="H40" s="935"/>
      <c r="I40" s="935"/>
      <c r="J40" s="935"/>
      <c r="K40" s="935"/>
      <c r="L40" s="935"/>
      <c r="M40" s="935"/>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596</v>
      </c>
      <c r="D42" s="238" t="str">
        <f>'1.  LRAMVA Summary'!D53</f>
        <v>Residential</v>
      </c>
      <c r="E42" s="238" t="str">
        <f>'1.  LRAMVA Summary'!E53</f>
        <v>GS&lt;50 kW</v>
      </c>
      <c r="F42" s="238" t="str">
        <f>'1.  LRAMVA Summary'!F53</f>
        <v>GS50-999 kW</v>
      </c>
      <c r="G42" s="238" t="str">
        <f>'1.  LRAMVA Summary'!G53</f>
        <v>General Service 1,000 - 4,999kW</v>
      </c>
      <c r="H42" s="238" t="str">
        <f>'1.  LRAMVA Summary'!H53</f>
        <v>Sentinel</v>
      </c>
      <c r="I42" s="238" t="str">
        <f>'1.  LRAMVA Summary'!I53</f>
        <v>Street Lighting</v>
      </c>
      <c r="J42" s="238" t="str">
        <f>'1.  LRAMVA Summary'!J53</f>
        <v>Unmetered Scatter Load</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v>
      </c>
      <c r="H43" s="570" t="str">
        <f>'1.  LRAMVA Summary'!H54</f>
        <v>kW</v>
      </c>
      <c r="I43" s="570" t="str">
        <f>'1.  LRAMVA Summary'!I54</f>
        <v>kW</v>
      </c>
      <c r="J43" s="570" t="str">
        <f>'1.  LRAMVA Summary'!J54</f>
        <v>kWh</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c r="D44" s="187">
        <f t="shared" ref="D44:Q44" si="4">IF(ISBLANK($C$44),0,IF($C44=$D$9,HLOOKUP(D43,D14:D18,5,FALSE),HLOOKUP(D43,D29:D33,5,FALSE)))</f>
        <v>0</v>
      </c>
      <c r="E44" s="187">
        <f>IF(ISBLANK($C$44),0,IF($C44=$D$9,HLOOKUP(E43,E14:E18,5,FALSE),HLOOKUP(E43,E29:E33,5,FALSE)))</f>
        <v>0</v>
      </c>
      <c r="F44" s="187">
        <f t="shared" si="4"/>
        <v>0</v>
      </c>
      <c r="G44" s="187">
        <f t="shared" si="4"/>
        <v>0</v>
      </c>
      <c r="H44" s="187">
        <f t="shared" si="4"/>
        <v>0</v>
      </c>
      <c r="I44" s="187">
        <f t="shared" si="4"/>
        <v>0</v>
      </c>
      <c r="J44" s="187">
        <f t="shared" si="4"/>
        <v>0</v>
      </c>
      <c r="K44" s="187">
        <f t="shared" si="4"/>
        <v>0</v>
      </c>
      <c r="L44" s="187">
        <f t="shared" si="4"/>
        <v>0</v>
      </c>
      <c r="M44" s="187">
        <f t="shared" si="4"/>
        <v>0</v>
      </c>
      <c r="N44" s="187">
        <f t="shared" si="4"/>
        <v>0</v>
      </c>
      <c r="O44" s="187">
        <f t="shared" si="4"/>
        <v>0</v>
      </c>
      <c r="P44" s="187">
        <f t="shared" si="4"/>
        <v>0</v>
      </c>
      <c r="Q44" s="187">
        <f t="shared" si="4"/>
        <v>0</v>
      </c>
      <c r="R44" s="191"/>
    </row>
    <row r="45" spans="2:32" s="17" customFormat="1" ht="15.6">
      <c r="B45" s="167">
        <v>2012</v>
      </c>
      <c r="C45" s="521"/>
      <c r="D45" s="187">
        <f t="shared" ref="D45:Q45" si="5">IF(ISBLANK($C$45),0,IF($C$45=$D$9,HLOOKUP(D43,D14:D18,5,FALSE),HLOOKUP(D43,D29:D33,5,FALSE)))</f>
        <v>0</v>
      </c>
      <c r="E45" s="187">
        <f t="shared" si="5"/>
        <v>0</v>
      </c>
      <c r="F45" s="187">
        <f t="shared" si="5"/>
        <v>0</v>
      </c>
      <c r="G45" s="187">
        <f t="shared" si="5"/>
        <v>0</v>
      </c>
      <c r="H45" s="187">
        <f t="shared" si="5"/>
        <v>0</v>
      </c>
      <c r="I45" s="187">
        <f t="shared" si="5"/>
        <v>0</v>
      </c>
      <c r="J45" s="187">
        <f t="shared" si="5"/>
        <v>0</v>
      </c>
      <c r="K45" s="187">
        <f t="shared" si="5"/>
        <v>0</v>
      </c>
      <c r="L45" s="187">
        <f t="shared" si="5"/>
        <v>0</v>
      </c>
      <c r="M45" s="187">
        <f t="shared" si="5"/>
        <v>0</v>
      </c>
      <c r="N45" s="187">
        <f t="shared" si="5"/>
        <v>0</v>
      </c>
      <c r="O45" s="187">
        <f t="shared" si="5"/>
        <v>0</v>
      </c>
      <c r="P45" s="187">
        <f t="shared" si="5"/>
        <v>0</v>
      </c>
      <c r="Q45" s="187">
        <f t="shared" si="5"/>
        <v>0</v>
      </c>
      <c r="R45" s="160"/>
    </row>
    <row r="46" spans="2:32" s="17" customFormat="1" ht="15.6">
      <c r="B46" s="168">
        <v>2013</v>
      </c>
      <c r="C46" s="521"/>
      <c r="D46" s="187">
        <f t="shared" ref="D46:Q46" si="6">IF(ISBLANK($C$46),0,IF($C$46=$D$9,HLOOKUP(D43,D14:D18,5,FALSE),HLOOKUP(D43,D29:D33,5,FALSE)))</f>
        <v>0</v>
      </c>
      <c r="E46" s="187">
        <f t="shared" si="6"/>
        <v>0</v>
      </c>
      <c r="F46" s="187">
        <f t="shared" si="6"/>
        <v>0</v>
      </c>
      <c r="G46" s="187">
        <f t="shared" si="6"/>
        <v>0</v>
      </c>
      <c r="H46" s="187">
        <f t="shared" si="6"/>
        <v>0</v>
      </c>
      <c r="I46" s="187">
        <f t="shared" si="6"/>
        <v>0</v>
      </c>
      <c r="J46" s="187">
        <f t="shared" si="6"/>
        <v>0</v>
      </c>
      <c r="K46" s="187">
        <f t="shared" si="6"/>
        <v>0</v>
      </c>
      <c r="L46" s="187">
        <f t="shared" si="6"/>
        <v>0</v>
      </c>
      <c r="M46" s="187">
        <f t="shared" si="6"/>
        <v>0</v>
      </c>
      <c r="N46" s="187">
        <f t="shared" si="6"/>
        <v>0</v>
      </c>
      <c r="O46" s="187">
        <f t="shared" si="6"/>
        <v>0</v>
      </c>
      <c r="P46" s="187">
        <f t="shared" si="6"/>
        <v>0</v>
      </c>
      <c r="Q46" s="187">
        <f t="shared" si="6"/>
        <v>0</v>
      </c>
      <c r="R46" s="160"/>
    </row>
    <row r="47" spans="2:32" s="17" customFormat="1" ht="15.6">
      <c r="B47" s="168">
        <v>2014</v>
      </c>
      <c r="C47" s="521"/>
      <c r="D47" s="187">
        <f t="shared" ref="D47:Q47" si="7">IF(ISBLANK($C$47),0,IF($C$47=$D$9,HLOOKUP(D43,D14:D18,5,FALSE),HLOOKUP(D43,D29:D33,5,FALSE)))</f>
        <v>0</v>
      </c>
      <c r="E47" s="187">
        <f t="shared" si="7"/>
        <v>0</v>
      </c>
      <c r="F47" s="187">
        <f t="shared" si="7"/>
        <v>0</v>
      </c>
      <c r="G47" s="187">
        <f t="shared" si="7"/>
        <v>0</v>
      </c>
      <c r="H47" s="187">
        <f t="shared" si="7"/>
        <v>0</v>
      </c>
      <c r="I47" s="187">
        <f t="shared" si="7"/>
        <v>0</v>
      </c>
      <c r="J47" s="187">
        <f t="shared" si="7"/>
        <v>0</v>
      </c>
      <c r="K47" s="187">
        <f t="shared" si="7"/>
        <v>0</v>
      </c>
      <c r="L47" s="187">
        <f t="shared" si="7"/>
        <v>0</v>
      </c>
      <c r="M47" s="187">
        <f t="shared" si="7"/>
        <v>0</v>
      </c>
      <c r="N47" s="187">
        <f t="shared" si="7"/>
        <v>0</v>
      </c>
      <c r="O47" s="187">
        <f t="shared" si="7"/>
        <v>0</v>
      </c>
      <c r="P47" s="187">
        <f t="shared" si="7"/>
        <v>0</v>
      </c>
      <c r="Q47" s="187">
        <f t="shared" si="7"/>
        <v>0</v>
      </c>
      <c r="R47" s="160"/>
    </row>
    <row r="48" spans="2:32" s="17" customFormat="1" ht="15.6">
      <c r="B48" s="168">
        <v>2015</v>
      </c>
      <c r="C48" s="521">
        <v>2013</v>
      </c>
      <c r="D48" s="860">
        <v>5369511</v>
      </c>
      <c r="E48" s="860">
        <v>2076931</v>
      </c>
      <c r="F48" s="860">
        <v>12385</v>
      </c>
      <c r="G48" s="860">
        <v>8992</v>
      </c>
      <c r="H48" s="860">
        <v>5</v>
      </c>
      <c r="I48" s="860">
        <v>498</v>
      </c>
      <c r="J48" s="860">
        <v>32005</v>
      </c>
      <c r="K48" s="187">
        <f t="shared" ref="K48:Q48" si="8">IF(ISBLANK($C$48),0,IF($C$48=$D$9,HLOOKUP(K43,K14:K18,5,FALSE),HLOOKUP(K43,K29:K33,5,FALSE)))</f>
        <v>0</v>
      </c>
      <c r="L48" s="187">
        <f t="shared" si="8"/>
        <v>0</v>
      </c>
      <c r="M48" s="187">
        <f t="shared" si="8"/>
        <v>0</v>
      </c>
      <c r="N48" s="187">
        <f t="shared" si="8"/>
        <v>0</v>
      </c>
      <c r="O48" s="187">
        <f t="shared" si="8"/>
        <v>0</v>
      </c>
      <c r="P48" s="187">
        <f t="shared" si="8"/>
        <v>0</v>
      </c>
      <c r="Q48" s="187">
        <f t="shared" si="8"/>
        <v>0</v>
      </c>
      <c r="R48" s="160"/>
      <c r="AF48" s="160"/>
    </row>
    <row r="49" spans="2:32" s="17" customFormat="1" ht="15.6">
      <c r="B49" s="168">
        <v>2016</v>
      </c>
      <c r="C49" s="521">
        <v>2013</v>
      </c>
      <c r="D49" s="860">
        <v>5369511</v>
      </c>
      <c r="E49" s="860">
        <v>2076931</v>
      </c>
      <c r="F49" s="860">
        <v>12385</v>
      </c>
      <c r="G49" s="860">
        <v>8992</v>
      </c>
      <c r="H49" s="860">
        <v>5</v>
      </c>
      <c r="I49" s="860">
        <v>498</v>
      </c>
      <c r="J49" s="860">
        <v>32005</v>
      </c>
      <c r="K49" s="187">
        <f t="shared" ref="K49:Q49" si="9">IF(ISBLANK($C$49),0,IF($C$49=$D$9,HLOOKUP(K43,K14:K18,5,FALSE),HLOOKUP(K43,K29:K33,5,FALSE)))</f>
        <v>0</v>
      </c>
      <c r="L49" s="187">
        <f t="shared" si="9"/>
        <v>0</v>
      </c>
      <c r="M49" s="187">
        <f t="shared" si="9"/>
        <v>0</v>
      </c>
      <c r="N49" s="187">
        <f t="shared" si="9"/>
        <v>0</v>
      </c>
      <c r="O49" s="187">
        <f t="shared" si="9"/>
        <v>0</v>
      </c>
      <c r="P49" s="187">
        <f t="shared" si="9"/>
        <v>0</v>
      </c>
      <c r="Q49" s="187">
        <f t="shared" si="9"/>
        <v>0</v>
      </c>
      <c r="R49" s="160"/>
      <c r="AF49" s="160"/>
    </row>
    <row r="50" spans="2:32" s="17" customFormat="1" ht="15.6">
      <c r="B50" s="168">
        <v>2017</v>
      </c>
      <c r="C50" s="521">
        <v>2017</v>
      </c>
      <c r="D50" s="860">
        <v>5375858</v>
      </c>
      <c r="E50" s="860">
        <v>1468669</v>
      </c>
      <c r="F50" s="860">
        <v>15297</v>
      </c>
      <c r="G50" s="860">
        <v>74149</v>
      </c>
      <c r="H50" s="860">
        <v>0</v>
      </c>
      <c r="I50" s="860">
        <v>5640</v>
      </c>
      <c r="J50" s="860">
        <v>0</v>
      </c>
      <c r="K50" s="187">
        <f t="shared" ref="K50:Q50" si="10">IF(ISBLANK($C$50),0,IF($C$50=$D$9,HLOOKUP(K43,K14:K18,5,FALSE),HLOOKUP(K43,K29:K33,5,FALSE)))</f>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2017</v>
      </c>
      <c r="D51" s="860">
        <v>5375858</v>
      </c>
      <c r="E51" s="860">
        <v>1468669</v>
      </c>
      <c r="F51" s="860">
        <v>15297</v>
      </c>
      <c r="G51" s="860">
        <v>74149</v>
      </c>
      <c r="H51" s="860">
        <v>0</v>
      </c>
      <c r="I51" s="860">
        <v>5640</v>
      </c>
      <c r="J51" s="860">
        <v>0</v>
      </c>
      <c r="K51" s="187">
        <f t="shared" ref="K51:Q51" si="11">IF(ISBLANK($C$51),0,IF($C$51=$D$9,HLOOKUP(K43,K14:K18,5,FALSE),HLOOKUP(K43,K29:K33,5,FALSE)))</f>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2017</v>
      </c>
      <c r="D52" s="187">
        <f>IF(ISBLANK($C$52),0,IF($C$52=$D$9,HLOOKUP(D43,D14:D18,5,FALSE),HLOOKUP(D43,D29:D33,5,FALSE)))</f>
        <v>5375858</v>
      </c>
      <c r="E52" s="187">
        <f t="shared" ref="E52:Q52" si="12">IF(ISBLANK($C$52),0,IF($C$52=$D$9,HLOOKUP(E43,E14:E18,5,FALSE),HLOOKUP(E43,E29:E33,5,FALSE)))</f>
        <v>1468669</v>
      </c>
      <c r="F52" s="187">
        <f t="shared" si="12"/>
        <v>15297</v>
      </c>
      <c r="G52" s="187">
        <f t="shared" si="12"/>
        <v>74149</v>
      </c>
      <c r="H52" s="187">
        <f t="shared" si="12"/>
        <v>0</v>
      </c>
      <c r="I52" s="187">
        <f t="shared" si="12"/>
        <v>5640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2017</v>
      </c>
      <c r="D53" s="187">
        <f>IF(ISBLANK($C$53),0,IF($C$53=$D$9,HLOOKUP(D43,D14:D18,5,FALSE),HLOOKUP(D43,D29:D33,5,FALSE)))</f>
        <v>5375858</v>
      </c>
      <c r="E53" s="187">
        <f t="shared" ref="E53:Q53" si="13">IF(ISBLANK($C$53),0,IF($C$53=$D$9,HLOOKUP(E43,E14:E18,5,FALSE),HLOOKUP(E43,E29:E33,5,FALSE)))</f>
        <v>1468669</v>
      </c>
      <c r="F53" s="187">
        <f t="shared" si="13"/>
        <v>15297</v>
      </c>
      <c r="G53" s="187">
        <f t="shared" si="13"/>
        <v>74149</v>
      </c>
      <c r="H53" s="187">
        <f t="shared" si="13"/>
        <v>0</v>
      </c>
      <c r="I53" s="187">
        <f t="shared" si="13"/>
        <v>5640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2017</v>
      </c>
      <c r="D54" s="187">
        <f>IF(ISBLANK($C$54),0,IF($C$54=$D$9,HLOOKUP(D43,D14:D18,5,FALSE),HLOOKUP(D43,D29:D33,5,FALSE)))</f>
        <v>5375858</v>
      </c>
      <c r="E54" s="187">
        <f>IF(ISBLANK($C$54),0,IF($C$54=$D$9,HLOOKUP(E43,E14:E18,5,FALSE),HLOOKUP(E43,E29:E33,5,FALSE)))</f>
        <v>1468669</v>
      </c>
      <c r="F54" s="187">
        <f>IF(ISBLANK($C$54),0,IF($C$54=$D$9,HLOOKUP(F43,F14:F18,5,FALSE),HLOOKUP(F43,F29:F33,5,FALSE)))</f>
        <v>15297</v>
      </c>
      <c r="G54" s="187">
        <f>IF(ISBLANK($C$54),0,IF($C$54=$D$9,HLOOKUP(G43,G14:G18,5,FALSE),HLOOKUP(G43,G29:G33,5,FALSE)))</f>
        <v>74149</v>
      </c>
      <c r="H54" s="187">
        <f t="shared" ref="H54:Q54" si="14">IF(ISBLANK($C$54),0,IF($C$54=$D$9,HLOOKUP(H43,H14:H18,5,FALSE),HLOOKUP(H43,H29:H33,5,FALSE)))</f>
        <v>0</v>
      </c>
      <c r="I54" s="187">
        <f t="shared" si="14"/>
        <v>5640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v>2017</v>
      </c>
      <c r="D55" s="187">
        <f>IF(ISBLANK($C$55),0,IF($C$55=$D$9,HLOOKUP(D43,D14:D18,5,FALSE),HLOOKUP(D43,D29:D33,5,FALSE)))</f>
        <v>5375858</v>
      </c>
      <c r="E55" s="187">
        <f>IF(ISBLANK($C$55),0,IF($C$55=$D$9,HLOOKUP(E43,E14:E18,5,FALSE),HLOOKUP(E43,E29:E33,5,FALSE)))</f>
        <v>1468669</v>
      </c>
      <c r="F55" s="187">
        <f>IF(ISBLANK($C$55),0,IF($C$55=$D$9,HLOOKUP(F43,F14:F18,5,FALSE),HLOOKUP(F43,F29:F33,5,FALSE)))</f>
        <v>15297</v>
      </c>
      <c r="G55" s="187">
        <f t="shared" ref="G55:Q55" si="15">IF(ISBLANK($C$55),0,IF($C$55=$D$9,HLOOKUP(G43,G14:G18,5,FALSE),HLOOKUP(G43,G29:G33,5,FALSE)))</f>
        <v>74149</v>
      </c>
      <c r="H55" s="187">
        <f t="shared" si="15"/>
        <v>0</v>
      </c>
      <c r="I55" s="187">
        <f t="shared" si="15"/>
        <v>5640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v>2017</v>
      </c>
      <c r="D56" s="187">
        <f>IF(ISBLANK($C$56),0,IF($C$56=$D$9,HLOOKUP(D43,D14:D18,5,FALSE),HLOOKUP(D43,D29:D33,5,FALSE)))</f>
        <v>5375858</v>
      </c>
      <c r="E56" s="187">
        <f t="shared" ref="E56:Q56" si="16">IF(ISBLANK($C$56),0,IF($C$56=$D$9,HLOOKUP(E43,E14:E18,5,FALSE),HLOOKUP(E43,E29:E33,5,FALSE)))</f>
        <v>1468669</v>
      </c>
      <c r="F56" s="187">
        <f t="shared" si="16"/>
        <v>15297</v>
      </c>
      <c r="G56" s="187">
        <f t="shared" si="16"/>
        <v>74149</v>
      </c>
      <c r="H56" s="187">
        <f t="shared" si="16"/>
        <v>0</v>
      </c>
      <c r="I56" s="187">
        <f t="shared" si="16"/>
        <v>5640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v>2017</v>
      </c>
      <c r="D57" s="187">
        <f>IF(ISBLANK($C$57),0,IF($C$57=$D$9,HLOOKUP(D43,D14:D18,5,FALSE),HLOOKUP(D43,D29:D33,5,FALSE)))</f>
        <v>5375858</v>
      </c>
      <c r="E57" s="187">
        <f t="shared" ref="E57:Q57" si="17">IF(ISBLANK($C$57),0,IF($C$57=$D$9,HLOOKUP(E43,E14:E18,5,FALSE),HLOOKUP(E43,E29:E33,5,FALSE)))</f>
        <v>1468669</v>
      </c>
      <c r="F57" s="187">
        <f t="shared" si="17"/>
        <v>15297</v>
      </c>
      <c r="G57" s="187">
        <f>IF(ISBLANK($C$57),0,IF($C$57=$D$9,HLOOKUP(G43,G14:G18,5,FALSE),HLOOKUP(G43,G29:G33,5,FALSE)))</f>
        <v>74149</v>
      </c>
      <c r="H57" s="187">
        <f t="shared" si="17"/>
        <v>0</v>
      </c>
      <c r="I57" s="187">
        <f t="shared" si="17"/>
        <v>5640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v>2017</v>
      </c>
      <c r="D58" s="187">
        <f>IF(ISBLANK($C$58),0,IF($C$58=$D$9,HLOOKUP(D43,D14:D18,5,FALSE),HLOOKUP(D43,D29:D33,5,FALSE)))</f>
        <v>5375858</v>
      </c>
      <c r="E58" s="187">
        <f t="shared" ref="E58:Q58" si="18">IF(ISBLANK($C$58),0,IF($C$58=$D$9,HLOOKUP(E43,E14:E18,5,FALSE),HLOOKUP(E43,E29:E33,5,FALSE)))</f>
        <v>1468669</v>
      </c>
      <c r="F58" s="187">
        <f t="shared" si="18"/>
        <v>15297</v>
      </c>
      <c r="G58" s="187">
        <f t="shared" si="18"/>
        <v>74149</v>
      </c>
      <c r="H58" s="187">
        <f t="shared" si="18"/>
        <v>0</v>
      </c>
      <c r="I58" s="187">
        <f t="shared" si="18"/>
        <v>5640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v>2017</v>
      </c>
      <c r="D59" s="187">
        <f>IF(ISBLANK($C$59),0,IF($C$59=$D$9,HLOOKUP(D43,D14:D18,5,FALSE),HLOOKUP(D43,D29:D33,5,FALSE)))</f>
        <v>5375858</v>
      </c>
      <c r="E59" s="187">
        <f t="shared" ref="E59:Q59" si="19">IF(ISBLANK($C$59),0,IF($C$59=$D$9,HLOOKUP(E43,E14:E18,5,FALSE),HLOOKUP(E43,E29:E33,5,FALSE)))</f>
        <v>1468669</v>
      </c>
      <c r="F59" s="187">
        <f>IF(ISBLANK($C$59),0,IF($C$59=$D$9,HLOOKUP(F43,F14:F18,5,FALSE),HLOOKUP(F43,F29:F33,5,FALSE)))</f>
        <v>15297</v>
      </c>
      <c r="G59" s="187">
        <f t="shared" si="19"/>
        <v>74149</v>
      </c>
      <c r="H59" s="187">
        <f>IF(ISBLANK($C$59),0,IF($C$59=$D$9,HLOOKUP(H43,H14:H18,5,FALSE),HLOOKUP(H43,H29:H33,5,FALSE)))</f>
        <v>0</v>
      </c>
      <c r="I59" s="187">
        <f t="shared" si="19"/>
        <v>5640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v>2017</v>
      </c>
      <c r="D60" s="187">
        <f>IF(ISBLANK($C$60),0,IF($C$60=$D$9,HLOOKUP(D43,D14:D18,5,FALSE),HLOOKUP(D43,D29:D33,5,FALSE)))</f>
        <v>5375858</v>
      </c>
      <c r="E60" s="187">
        <f t="shared" ref="E60:Q60" si="20">IF(ISBLANK($C$60),0,IF($C$60=$D$9,HLOOKUP(E43,E14:E18,5,FALSE),HLOOKUP(E43,E29:E33,5,FALSE)))</f>
        <v>1468669</v>
      </c>
      <c r="F60" s="187">
        <f t="shared" si="20"/>
        <v>15297</v>
      </c>
      <c r="G60" s="187">
        <f t="shared" si="20"/>
        <v>74149</v>
      </c>
      <c r="H60" s="187">
        <f t="shared" si="20"/>
        <v>0</v>
      </c>
      <c r="I60" s="187">
        <f>IF(ISBLANK($C$60),0,IF($C$60=$D$9,HLOOKUP(I43,I14:I18,5,FALSE),HLOOKUP(I43,I29:I33,5,FALSE)))</f>
        <v>5640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C44:C47 C52:C60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H61" workbookViewId="0"/>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41" t="s">
        <v>171</v>
      </c>
      <c r="C4" s="83" t="s">
        <v>175</v>
      </c>
      <c r="D4" s="83"/>
      <c r="E4" s="49"/>
    </row>
    <row r="5" spans="1:25" s="18" customFormat="1" ht="26.25" hidden="1" customHeight="1" outlineLevel="1" thickBot="1">
      <c r="A5" s="4"/>
      <c r="B5" s="941"/>
      <c r="C5" s="84" t="s">
        <v>172</v>
      </c>
      <c r="D5" s="84"/>
      <c r="E5" s="49"/>
    </row>
    <row r="6" spans="1:25" ht="26.25" hidden="1" customHeight="1" outlineLevel="1" thickBot="1">
      <c r="B6" s="941"/>
      <c r="C6" s="944" t="s">
        <v>547</v>
      </c>
      <c r="D6" s="945"/>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939" t="s">
        <v>607</v>
      </c>
      <c r="C12" s="939"/>
      <c r="D12" s="939"/>
      <c r="E12" s="939"/>
      <c r="F12" s="939"/>
      <c r="G12" s="939"/>
      <c r="H12" s="939"/>
      <c r="I12" s="939"/>
      <c r="J12" s="939"/>
      <c r="K12" s="939"/>
      <c r="L12" s="939"/>
      <c r="M12" s="939"/>
      <c r="N12" s="939"/>
      <c r="O12" s="939"/>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559</v>
      </c>
      <c r="E14" s="466" t="s">
        <v>560</v>
      </c>
      <c r="F14" s="466" t="s">
        <v>561</v>
      </c>
      <c r="G14" s="466" t="s">
        <v>562</v>
      </c>
      <c r="H14" s="466" t="s">
        <v>563</v>
      </c>
      <c r="I14" s="466" t="s">
        <v>1010</v>
      </c>
      <c r="J14" s="466" t="s">
        <v>1011</v>
      </c>
      <c r="K14" s="466" t="s">
        <v>1003</v>
      </c>
      <c r="L14" s="466" t="s">
        <v>1012</v>
      </c>
      <c r="M14" s="466" t="s">
        <v>1013</v>
      </c>
      <c r="N14" s="466" t="s">
        <v>1005</v>
      </c>
      <c r="O14" s="466" t="s">
        <v>1027</v>
      </c>
      <c r="P14" s="466" t="s">
        <v>1028</v>
      </c>
    </row>
    <row r="15" spans="1:25" s="7" customFormat="1" ht="18.75" customHeight="1">
      <c r="B15" s="467" t="s">
        <v>188</v>
      </c>
      <c r="C15" s="942"/>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937"/>
      <c r="D16" s="771">
        <v>0</v>
      </c>
      <c r="E16" s="771">
        <v>0</v>
      </c>
      <c r="F16" s="771">
        <v>0</v>
      </c>
      <c r="G16" s="771">
        <v>0</v>
      </c>
      <c r="H16" s="771">
        <v>0</v>
      </c>
      <c r="I16" s="861">
        <v>4</v>
      </c>
      <c r="J16" s="861">
        <v>4</v>
      </c>
      <c r="K16" s="861">
        <v>4</v>
      </c>
      <c r="L16" s="861">
        <v>4</v>
      </c>
      <c r="M16" s="771">
        <v>4</v>
      </c>
      <c r="N16" s="771">
        <v>10</v>
      </c>
      <c r="O16" s="772">
        <v>4</v>
      </c>
      <c r="P16" s="772">
        <v>4</v>
      </c>
    </row>
    <row r="17" spans="1:16" s="109" customFormat="1" ht="17.25" customHeight="1">
      <c r="B17" s="471" t="s">
        <v>556</v>
      </c>
      <c r="C17" s="943"/>
      <c r="D17" s="110">
        <f>12-D16</f>
        <v>12</v>
      </c>
      <c r="E17" s="110">
        <f>12-E16</f>
        <v>12</v>
      </c>
      <c r="F17" s="110">
        <f t="shared" ref="F17:L17" si="0">12-F16</f>
        <v>12</v>
      </c>
      <c r="G17" s="110">
        <f t="shared" si="0"/>
        <v>12</v>
      </c>
      <c r="H17" s="110">
        <f t="shared" si="0"/>
        <v>12</v>
      </c>
      <c r="I17" s="110">
        <f t="shared" si="0"/>
        <v>8</v>
      </c>
      <c r="J17" s="110">
        <f t="shared" si="0"/>
        <v>8</v>
      </c>
      <c r="K17" s="110">
        <f t="shared" si="0"/>
        <v>8</v>
      </c>
      <c r="L17" s="110">
        <f t="shared" si="0"/>
        <v>8</v>
      </c>
      <c r="M17" s="110">
        <f t="shared" ref="M17:O17" si="1">12-M16</f>
        <v>8</v>
      </c>
      <c r="N17" s="880">
        <f>12-N16</f>
        <v>2</v>
      </c>
      <c r="O17" s="111">
        <f t="shared" si="1"/>
        <v>8</v>
      </c>
      <c r="P17" s="111">
        <f t="shared" ref="P17" si="2">12-P16</f>
        <v>8</v>
      </c>
    </row>
    <row r="18" spans="1:16" s="7" customFormat="1" ht="17.25" customHeight="1">
      <c r="B18" s="472" t="str">
        <f>'1.  LRAMVA Summary'!B30</f>
        <v>Residential</v>
      </c>
      <c r="C18" s="936" t="str">
        <f>'2. LRAMVA Threshold'!D43</f>
        <v>kWh</v>
      </c>
      <c r="D18" s="46"/>
      <c r="E18" s="46"/>
      <c r="F18" s="46"/>
      <c r="G18" s="46"/>
      <c r="H18" s="46"/>
      <c r="I18" s="46">
        <v>1.26E-2</v>
      </c>
      <c r="J18" s="46">
        <v>9.7000000000000003E-3</v>
      </c>
      <c r="K18" s="46">
        <v>7.4000000000000003E-3</v>
      </c>
      <c r="L18" s="46">
        <v>3.7000000000000002E-3</v>
      </c>
      <c r="M18" s="46">
        <v>0</v>
      </c>
      <c r="N18" s="46"/>
      <c r="O18" s="69"/>
      <c r="P18" s="69"/>
    </row>
    <row r="19" spans="1:16" s="7" customFormat="1" ht="15" customHeight="1" outlineLevel="1">
      <c r="B19" s="523" t="s">
        <v>507</v>
      </c>
      <c r="C19" s="937"/>
      <c r="D19" s="46"/>
      <c r="E19" s="46"/>
      <c r="F19" s="46"/>
      <c r="G19" s="46"/>
      <c r="H19" s="46"/>
      <c r="I19" s="46"/>
      <c r="J19" s="46"/>
      <c r="K19" s="46"/>
      <c r="L19" s="46"/>
      <c r="M19" s="46"/>
      <c r="N19" s="46"/>
      <c r="O19" s="69"/>
      <c r="P19" s="69"/>
    </row>
    <row r="20" spans="1:16" s="7" customFormat="1" ht="15" customHeight="1" outlineLevel="1">
      <c r="B20" s="523" t="s">
        <v>508</v>
      </c>
      <c r="C20" s="937"/>
      <c r="D20" s="46"/>
      <c r="E20" s="46"/>
      <c r="F20" s="46"/>
      <c r="G20" s="46"/>
      <c r="H20" s="46"/>
      <c r="I20" s="46"/>
      <c r="J20" s="46"/>
      <c r="K20" s="46">
        <v>-2.9999999999999997E-4</v>
      </c>
      <c r="L20" s="46"/>
      <c r="M20" s="46"/>
      <c r="N20" s="46"/>
      <c r="O20" s="69"/>
      <c r="P20" s="69"/>
    </row>
    <row r="21" spans="1:16" s="7" customFormat="1" ht="15" customHeight="1" outlineLevel="1">
      <c r="B21" s="523" t="s">
        <v>486</v>
      </c>
      <c r="C21" s="937"/>
      <c r="D21" s="46"/>
      <c r="E21" s="46"/>
      <c r="F21" s="46"/>
      <c r="G21" s="46"/>
      <c r="H21" s="46"/>
      <c r="I21" s="46"/>
      <c r="J21" s="46"/>
      <c r="K21" s="46"/>
      <c r="L21" s="46"/>
      <c r="M21" s="46"/>
      <c r="N21" s="46"/>
      <c r="O21" s="69"/>
      <c r="P21" s="69"/>
    </row>
    <row r="22" spans="1:16" s="7" customFormat="1" ht="14.25" customHeight="1">
      <c r="B22" s="523" t="s">
        <v>509</v>
      </c>
      <c r="C22" s="938"/>
      <c r="D22" s="65">
        <f>SUM(D18:D21)</f>
        <v>0</v>
      </c>
      <c r="E22" s="65">
        <f t="shared" ref="E22:P22" si="3">SUM(E18:E21)</f>
        <v>0</v>
      </c>
      <c r="F22" s="65">
        <f t="shared" si="3"/>
        <v>0</v>
      </c>
      <c r="G22" s="65">
        <f t="shared" si="3"/>
        <v>0</v>
      </c>
      <c r="H22" s="65">
        <f t="shared" si="3"/>
        <v>0</v>
      </c>
      <c r="I22" s="65">
        <f t="shared" si="3"/>
        <v>1.26E-2</v>
      </c>
      <c r="J22" s="65">
        <f t="shared" si="3"/>
        <v>9.7000000000000003E-3</v>
      </c>
      <c r="K22" s="65">
        <f t="shared" si="3"/>
        <v>7.1000000000000004E-3</v>
      </c>
      <c r="L22" s="65">
        <f t="shared" si="3"/>
        <v>3.7000000000000002E-3</v>
      </c>
      <c r="M22" s="65">
        <f t="shared" si="3"/>
        <v>0</v>
      </c>
      <c r="N22" s="65">
        <f t="shared" si="3"/>
        <v>0</v>
      </c>
      <c r="O22" s="65">
        <f t="shared" si="3"/>
        <v>0</v>
      </c>
      <c r="P22" s="65">
        <f t="shared" si="3"/>
        <v>0</v>
      </c>
    </row>
    <row r="23" spans="1:16" s="63" customFormat="1">
      <c r="A23" s="62"/>
      <c r="B23" s="482" t="s">
        <v>510</v>
      </c>
      <c r="C23" s="474"/>
      <c r="D23" s="475"/>
      <c r="E23" s="476">
        <f>ROUND(SUM(D22*E16+E22*E17)/12,4)</f>
        <v>0</v>
      </c>
      <c r="F23" s="476">
        <f t="shared" ref="F23:P23" si="4">ROUND(SUM(E22*F16+F22*F17)/12,4)</f>
        <v>0</v>
      </c>
      <c r="G23" s="476">
        <f t="shared" si="4"/>
        <v>0</v>
      </c>
      <c r="H23" s="476">
        <f t="shared" si="4"/>
        <v>0</v>
      </c>
      <c r="I23" s="476">
        <f t="shared" ref="I23" si="5">ROUND(SUM(H22*I16+I22*I17)/12,4)</f>
        <v>8.3999999999999995E-3</v>
      </c>
      <c r="J23" s="476">
        <f t="shared" ref="J23" si="6">ROUND(SUM(I22*J16+J22*J17)/12,4)</f>
        <v>1.0699999999999999E-2</v>
      </c>
      <c r="K23" s="476">
        <f t="shared" ref="K23" si="7">ROUND(SUM(J22*K16+K22*K17)/12,4)</f>
        <v>8.0000000000000002E-3</v>
      </c>
      <c r="L23" s="476">
        <f t="shared" ref="L23" si="8">ROUND(SUM(K22*L16+L22*L17)/12,4)</f>
        <v>4.7999999999999996E-3</v>
      </c>
      <c r="M23" s="476">
        <f t="shared" si="4"/>
        <v>1.1999999999999999E-3</v>
      </c>
      <c r="N23" s="476">
        <f t="shared" si="4"/>
        <v>0</v>
      </c>
      <c r="O23" s="476">
        <f t="shared" si="4"/>
        <v>0</v>
      </c>
      <c r="P23" s="476">
        <f t="shared" si="4"/>
        <v>0</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tr">
        <f>'1.  LRAMVA Summary'!B31</f>
        <v>GS&lt;50 kW</v>
      </c>
      <c r="C25" s="936" t="str">
        <f>'2. LRAMVA Threshold'!E43</f>
        <v>kWh</v>
      </c>
      <c r="D25" s="46"/>
      <c r="E25" s="46"/>
      <c r="F25" s="46"/>
      <c r="G25" s="46"/>
      <c r="H25" s="46"/>
      <c r="I25" s="46">
        <v>1.38E-2</v>
      </c>
      <c r="J25" s="46">
        <v>1.4E-2</v>
      </c>
      <c r="K25" s="46">
        <v>1.7600000000000001E-2</v>
      </c>
      <c r="L25" s="46">
        <v>1.78E-2</v>
      </c>
      <c r="M25" s="46">
        <v>1.7999999999999999E-2</v>
      </c>
      <c r="N25" s="46">
        <v>1.83E-2</v>
      </c>
      <c r="O25" s="46">
        <v>1.8599999999999998E-2</v>
      </c>
      <c r="P25" s="46">
        <v>1.9199999999999998E-2</v>
      </c>
    </row>
    <row r="26" spans="1:16" s="18" customFormat="1" outlineLevel="1">
      <c r="A26" s="4"/>
      <c r="B26" s="523" t="s">
        <v>507</v>
      </c>
      <c r="C26" s="937"/>
      <c r="D26" s="46"/>
      <c r="E26" s="46"/>
      <c r="F26" s="46"/>
      <c r="G26" s="46"/>
      <c r="H26" s="46"/>
      <c r="I26" s="46"/>
      <c r="J26" s="46"/>
      <c r="K26" s="46"/>
      <c r="L26" s="46"/>
      <c r="M26" s="46"/>
      <c r="N26" s="46"/>
      <c r="O26" s="46"/>
      <c r="P26" s="46"/>
    </row>
    <row r="27" spans="1:16" s="18" customFormat="1" outlineLevel="1">
      <c r="A27" s="4"/>
      <c r="B27" s="523" t="s">
        <v>508</v>
      </c>
      <c r="C27" s="937"/>
      <c r="D27" s="46"/>
      <c r="E27" s="46"/>
      <c r="F27" s="46"/>
      <c r="G27" s="46"/>
      <c r="H27" s="46"/>
      <c r="I27" s="46"/>
      <c r="J27" s="46"/>
      <c r="K27" s="46">
        <v>5.0000000000000001E-4</v>
      </c>
      <c r="L27" s="46"/>
      <c r="M27" s="46"/>
      <c r="N27" s="46"/>
      <c r="O27" s="46"/>
      <c r="P27" s="46"/>
    </row>
    <row r="28" spans="1:16" s="18" customFormat="1" outlineLevel="1">
      <c r="A28" s="4"/>
      <c r="B28" s="523" t="s">
        <v>486</v>
      </c>
      <c r="C28" s="937"/>
      <c r="D28" s="46"/>
      <c r="E28" s="46"/>
      <c r="F28" s="46"/>
      <c r="G28" s="46"/>
      <c r="H28" s="46"/>
      <c r="I28" s="46"/>
      <c r="J28" s="46"/>
      <c r="K28" s="46"/>
      <c r="L28" s="46"/>
      <c r="M28" s="46"/>
      <c r="N28" s="46"/>
      <c r="O28" s="46"/>
      <c r="P28" s="46"/>
    </row>
    <row r="29" spans="1:16" s="18" customFormat="1">
      <c r="A29" s="4"/>
      <c r="B29" s="523" t="s">
        <v>509</v>
      </c>
      <c r="C29" s="938"/>
      <c r="D29" s="65">
        <f>SUM(D25:D28)</f>
        <v>0</v>
      </c>
      <c r="E29" s="65">
        <f t="shared" ref="E29:P29" si="9">SUM(E25:E28)</f>
        <v>0</v>
      </c>
      <c r="F29" s="65">
        <f t="shared" si="9"/>
        <v>0</v>
      </c>
      <c r="G29" s="65">
        <f t="shared" si="9"/>
        <v>0</v>
      </c>
      <c r="H29" s="65">
        <f t="shared" si="9"/>
        <v>0</v>
      </c>
      <c r="I29" s="65">
        <f t="shared" ref="I29:L29" si="10">SUM(I25:I28)</f>
        <v>1.38E-2</v>
      </c>
      <c r="J29" s="65">
        <f t="shared" si="10"/>
        <v>1.4E-2</v>
      </c>
      <c r="K29" s="65">
        <f t="shared" si="10"/>
        <v>1.8100000000000002E-2</v>
      </c>
      <c r="L29" s="65">
        <f t="shared" si="10"/>
        <v>1.78E-2</v>
      </c>
      <c r="M29" s="65">
        <f t="shared" si="9"/>
        <v>1.7999999999999999E-2</v>
      </c>
      <c r="N29" s="65">
        <f t="shared" si="9"/>
        <v>1.83E-2</v>
      </c>
      <c r="O29" s="65">
        <f t="shared" si="9"/>
        <v>1.8599999999999998E-2</v>
      </c>
      <c r="P29" s="65">
        <f t="shared" si="9"/>
        <v>1.9199999999999998E-2</v>
      </c>
    </row>
    <row r="30" spans="1:16" s="18" customFormat="1">
      <c r="A30" s="4"/>
      <c r="B30" s="482" t="s">
        <v>510</v>
      </c>
      <c r="C30" s="479"/>
      <c r="D30" s="71"/>
      <c r="E30" s="476">
        <f>ROUND(SUM(D29*E16+E29*E17)/12,4)</f>
        <v>0</v>
      </c>
      <c r="F30" s="476">
        <f t="shared" ref="F30:P30" si="11">ROUND(SUM(E29*F16+F29*F17)/12,4)</f>
        <v>0</v>
      </c>
      <c r="G30" s="476">
        <f t="shared" si="11"/>
        <v>0</v>
      </c>
      <c r="H30" s="476">
        <f t="shared" si="11"/>
        <v>0</v>
      </c>
      <c r="I30" s="476">
        <f t="shared" ref="I30" si="12">ROUND(SUM(H29*I16+I29*I17)/12,4)</f>
        <v>9.1999999999999998E-3</v>
      </c>
      <c r="J30" s="476">
        <f t="shared" ref="J30" si="13">ROUND(SUM(I29*J16+J29*J17)/12,4)</f>
        <v>1.3899999999999999E-2</v>
      </c>
      <c r="K30" s="476">
        <f t="shared" ref="K30" si="14">ROUND(SUM(J29*K16+K29*K17)/12,4)</f>
        <v>1.67E-2</v>
      </c>
      <c r="L30" s="476">
        <f t="shared" ref="L30" si="15">ROUND(SUM(K29*L16+L29*L17)/12,4)</f>
        <v>1.7899999999999999E-2</v>
      </c>
      <c r="M30" s="476">
        <f t="shared" si="11"/>
        <v>1.7899999999999999E-2</v>
      </c>
      <c r="N30" s="476">
        <f t="shared" si="11"/>
        <v>1.8100000000000002E-2</v>
      </c>
      <c r="O30" s="476">
        <f t="shared" si="11"/>
        <v>1.8499999999999999E-2</v>
      </c>
      <c r="P30" s="476">
        <f t="shared" si="11"/>
        <v>1.9E-2</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tr">
        <f>'1.  LRAMVA Summary'!B32</f>
        <v>GS50-999 kW</v>
      </c>
      <c r="C32" s="936" t="str">
        <f>'2. LRAMVA Threshold'!F43</f>
        <v>kW</v>
      </c>
      <c r="D32" s="46"/>
      <c r="E32" s="46"/>
      <c r="F32" s="46"/>
      <c r="G32" s="46"/>
      <c r="H32" s="46"/>
      <c r="I32" s="46">
        <v>2.5533000000000001</v>
      </c>
      <c r="J32" s="46">
        <v>2.5992999999999999</v>
      </c>
      <c r="K32" s="46">
        <v>3.3206000000000002</v>
      </c>
      <c r="L32" s="46">
        <v>3.3504999999999998</v>
      </c>
      <c r="M32" s="46">
        <v>3.3856999999999999</v>
      </c>
      <c r="N32" s="46">
        <v>3.4382000000000001</v>
      </c>
      <c r="O32" s="46">
        <v>3.5034999999999998</v>
      </c>
      <c r="P32" s="46">
        <v>3.6086</v>
      </c>
    </row>
    <row r="33" spans="1:16" s="18" customFormat="1" outlineLevel="1">
      <c r="A33" s="4"/>
      <c r="B33" s="523" t="s">
        <v>507</v>
      </c>
      <c r="C33" s="937"/>
      <c r="D33" s="46"/>
      <c r="E33" s="46"/>
      <c r="F33" s="46"/>
      <c r="G33" s="46"/>
      <c r="H33" s="46"/>
      <c r="I33" s="46"/>
      <c r="J33" s="46"/>
      <c r="K33" s="46"/>
      <c r="L33" s="46"/>
      <c r="M33" s="46"/>
      <c r="N33" s="46"/>
      <c r="O33" s="46"/>
      <c r="P33" s="46"/>
    </row>
    <row r="34" spans="1:16" s="18" customFormat="1" outlineLevel="1">
      <c r="A34" s="4"/>
      <c r="B34" s="523" t="s">
        <v>508</v>
      </c>
      <c r="C34" s="937"/>
      <c r="D34" s="46"/>
      <c r="E34" s="46"/>
      <c r="F34" s="46"/>
      <c r="G34" s="46"/>
      <c r="H34" s="46"/>
      <c r="I34" s="46"/>
      <c r="J34" s="46"/>
      <c r="K34" s="46">
        <v>0.10299999999999999</v>
      </c>
      <c r="L34" s="46"/>
      <c r="M34" s="46"/>
      <c r="N34" s="46"/>
      <c r="O34" s="46"/>
      <c r="P34" s="46"/>
    </row>
    <row r="35" spans="1:16" s="18" customFormat="1" outlineLevel="1">
      <c r="A35" s="4"/>
      <c r="B35" s="523" t="s">
        <v>486</v>
      </c>
      <c r="C35" s="937"/>
      <c r="D35" s="46"/>
      <c r="E35" s="46"/>
      <c r="F35" s="46"/>
      <c r="G35" s="46"/>
      <c r="H35" s="46"/>
      <c r="I35" s="46"/>
      <c r="J35" s="46"/>
      <c r="K35" s="46"/>
      <c r="L35" s="46"/>
      <c r="M35" s="46"/>
      <c r="N35" s="46"/>
      <c r="O35" s="46"/>
      <c r="P35" s="46"/>
    </row>
    <row r="36" spans="1:16" s="18" customFormat="1">
      <c r="A36" s="4"/>
      <c r="B36" s="523" t="s">
        <v>509</v>
      </c>
      <c r="C36" s="938"/>
      <c r="D36" s="65">
        <f>SUM(D32:D35)</f>
        <v>0</v>
      </c>
      <c r="E36" s="65">
        <f>SUM(E32:E35)</f>
        <v>0</v>
      </c>
      <c r="F36" s="65">
        <f t="shared" ref="F36:M36" si="16">SUM(F32:F35)</f>
        <v>0</v>
      </c>
      <c r="G36" s="65">
        <f t="shared" si="16"/>
        <v>0</v>
      </c>
      <c r="H36" s="65">
        <f t="shared" si="16"/>
        <v>0</v>
      </c>
      <c r="I36" s="65">
        <f t="shared" ref="I36:L36" si="17">SUM(I32:I35)</f>
        <v>2.5533000000000001</v>
      </c>
      <c r="J36" s="65">
        <f t="shared" si="17"/>
        <v>2.5992999999999999</v>
      </c>
      <c r="K36" s="65">
        <f t="shared" si="17"/>
        <v>3.4236000000000004</v>
      </c>
      <c r="L36" s="65">
        <f t="shared" si="17"/>
        <v>3.3504999999999998</v>
      </c>
      <c r="M36" s="65">
        <f t="shared" si="16"/>
        <v>3.3856999999999999</v>
      </c>
      <c r="N36" s="65">
        <f>SUM(N32:N35)</f>
        <v>3.4382000000000001</v>
      </c>
      <c r="O36" s="65">
        <f t="shared" ref="O36:P36" si="18">SUM(O32:O35)</f>
        <v>3.5034999999999998</v>
      </c>
      <c r="P36" s="65">
        <f t="shared" si="18"/>
        <v>3.6086</v>
      </c>
    </row>
    <row r="37" spans="1:16" s="18" customFormat="1">
      <c r="A37" s="4"/>
      <c r="B37" s="482" t="s">
        <v>510</v>
      </c>
      <c r="C37" s="479"/>
      <c r="D37" s="71"/>
      <c r="E37" s="476">
        <f t="shared" ref="E37:M37" si="19">ROUND(SUM(D36*E16+E36*E17)/12,4)</f>
        <v>0</v>
      </c>
      <c r="F37" s="476">
        <f t="shared" si="19"/>
        <v>0</v>
      </c>
      <c r="G37" s="476">
        <f t="shared" si="19"/>
        <v>0</v>
      </c>
      <c r="H37" s="476">
        <f t="shared" si="19"/>
        <v>0</v>
      </c>
      <c r="I37" s="476">
        <f t="shared" ref="I37" si="20">ROUND(SUM(H36*I16+I36*I17)/12,4)</f>
        <v>1.7021999999999999</v>
      </c>
      <c r="J37" s="476">
        <f t="shared" ref="J37" si="21">ROUND(SUM(I36*J16+J36*J17)/12,4)</f>
        <v>2.5840000000000001</v>
      </c>
      <c r="K37" s="476">
        <f t="shared" ref="K37" si="22">ROUND(SUM(J36*K16+K36*K17)/12,4)</f>
        <v>3.1488</v>
      </c>
      <c r="L37" s="476">
        <f t="shared" ref="L37" si="23">ROUND(SUM(K36*L16+L36*L17)/12,4)</f>
        <v>3.3748999999999998</v>
      </c>
      <c r="M37" s="476">
        <f t="shared" si="19"/>
        <v>3.3740000000000001</v>
      </c>
      <c r="N37" s="476">
        <f>ROUND(SUM(M36*N16+N36*N17)/12,4)</f>
        <v>3.3944999999999999</v>
      </c>
      <c r="O37" s="476">
        <f t="shared" ref="O37:P37" si="24">ROUND(SUM(N36*O16+O36*O17)/12,4)</f>
        <v>3.4817</v>
      </c>
      <c r="P37" s="476">
        <f t="shared" si="24"/>
        <v>3.5735999999999999</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tr">
        <f>'1.  LRAMVA Summary'!B33</f>
        <v>General Service 1,000 - 4,999kW</v>
      </c>
      <c r="C39" s="936" t="str">
        <f>'2. LRAMVA Threshold'!G43</f>
        <v>kW</v>
      </c>
      <c r="D39" s="46"/>
      <c r="E39" s="46"/>
      <c r="F39" s="46"/>
      <c r="G39" s="46"/>
      <c r="H39" s="46"/>
      <c r="I39" s="46">
        <v>2.2679</v>
      </c>
      <c r="J39" s="46">
        <v>2.3087</v>
      </c>
      <c r="K39" s="46">
        <v>2.7988</v>
      </c>
      <c r="L39" s="46">
        <v>2.8239999999999998</v>
      </c>
      <c r="M39" s="46">
        <v>2.8536999999999999</v>
      </c>
      <c r="N39" s="46">
        <v>2.8978999999999999</v>
      </c>
      <c r="O39" s="46">
        <v>2.9529999999999998</v>
      </c>
      <c r="P39" s="46">
        <v>3.0415999999999999</v>
      </c>
    </row>
    <row r="40" spans="1:16" s="18" customFormat="1" outlineLevel="1">
      <c r="A40" s="4"/>
      <c r="B40" s="523" t="s">
        <v>507</v>
      </c>
      <c r="C40" s="937"/>
      <c r="D40" s="46"/>
      <c r="E40" s="46"/>
      <c r="F40" s="46"/>
      <c r="G40" s="46"/>
      <c r="H40" s="46"/>
      <c r="I40" s="46"/>
      <c r="J40" s="46"/>
      <c r="K40" s="46"/>
      <c r="L40" s="46"/>
      <c r="M40" s="46"/>
      <c r="N40" s="46"/>
      <c r="O40" s="46"/>
      <c r="P40" s="46"/>
    </row>
    <row r="41" spans="1:16" s="18" customFormat="1" outlineLevel="1">
      <c r="A41" s="4"/>
      <c r="B41" s="523" t="s">
        <v>508</v>
      </c>
      <c r="C41" s="937"/>
      <c r="D41" s="46"/>
      <c r="E41" s="46"/>
      <c r="F41" s="46"/>
      <c r="G41" s="46"/>
      <c r="H41" s="46"/>
      <c r="I41" s="46"/>
      <c r="J41" s="46"/>
      <c r="K41" s="46">
        <v>7.0000000000000007E-2</v>
      </c>
      <c r="L41" s="46"/>
      <c r="M41" s="46"/>
      <c r="N41" s="46"/>
      <c r="O41" s="46"/>
      <c r="P41" s="46"/>
    </row>
    <row r="42" spans="1:16" s="18" customFormat="1" outlineLevel="1">
      <c r="A42" s="4"/>
      <c r="B42" s="523" t="s">
        <v>486</v>
      </c>
      <c r="C42" s="937"/>
      <c r="D42" s="46"/>
      <c r="E42" s="46"/>
      <c r="F42" s="46"/>
      <c r="G42" s="46"/>
      <c r="H42" s="46"/>
      <c r="I42" s="46"/>
      <c r="J42" s="46"/>
      <c r="K42" s="46"/>
      <c r="L42" s="46"/>
      <c r="M42" s="46"/>
      <c r="N42" s="46"/>
      <c r="O42" s="46"/>
      <c r="P42" s="46"/>
    </row>
    <row r="43" spans="1:16" s="18" customFormat="1">
      <c r="A43" s="4"/>
      <c r="B43" s="523" t="s">
        <v>509</v>
      </c>
      <c r="C43" s="938"/>
      <c r="D43" s="65">
        <f>SUM(D39:D42)</f>
        <v>0</v>
      </c>
      <c r="E43" s="65">
        <f t="shared" ref="E43:N43" si="25">SUM(E39:E42)</f>
        <v>0</v>
      </c>
      <c r="F43" s="65">
        <f t="shared" si="25"/>
        <v>0</v>
      </c>
      <c r="G43" s="65">
        <f t="shared" si="25"/>
        <v>0</v>
      </c>
      <c r="H43" s="65">
        <f t="shared" si="25"/>
        <v>0</v>
      </c>
      <c r="I43" s="65">
        <f t="shared" ref="I43:L43" si="26">SUM(I39:I42)</f>
        <v>2.2679</v>
      </c>
      <c r="J43" s="65">
        <f t="shared" si="26"/>
        <v>2.3087</v>
      </c>
      <c r="K43" s="65">
        <f t="shared" si="26"/>
        <v>2.8687999999999998</v>
      </c>
      <c r="L43" s="65">
        <f t="shared" si="26"/>
        <v>2.8239999999999998</v>
      </c>
      <c r="M43" s="65">
        <f t="shared" si="25"/>
        <v>2.8536999999999999</v>
      </c>
      <c r="N43" s="65">
        <f t="shared" si="25"/>
        <v>2.8978999999999999</v>
      </c>
      <c r="O43" s="65">
        <f t="shared" ref="O43:P43" si="27">SUM(O39:O42)</f>
        <v>2.9529999999999998</v>
      </c>
      <c r="P43" s="65">
        <f t="shared" si="27"/>
        <v>3.0415999999999999</v>
      </c>
    </row>
    <row r="44" spans="1:16" s="14" customFormat="1">
      <c r="A44" s="72"/>
      <c r="B44" s="482" t="s">
        <v>510</v>
      </c>
      <c r="C44" s="479"/>
      <c r="D44" s="71"/>
      <c r="E44" s="476">
        <f t="shared" ref="E44:M44" si="28">ROUND(SUM(D43*E16+E43*E17)/12,4)</f>
        <v>0</v>
      </c>
      <c r="F44" s="476">
        <f t="shared" si="28"/>
        <v>0</v>
      </c>
      <c r="G44" s="476">
        <f t="shared" si="28"/>
        <v>0</v>
      </c>
      <c r="H44" s="476">
        <f t="shared" si="28"/>
        <v>0</v>
      </c>
      <c r="I44" s="476">
        <f t="shared" ref="I44" si="29">ROUND(SUM(H43*I16+I43*I17)/12,4)</f>
        <v>1.5119</v>
      </c>
      <c r="J44" s="476">
        <f t="shared" ref="J44" si="30">ROUND(SUM(I43*J16+J43*J17)/12,4)</f>
        <v>2.2951000000000001</v>
      </c>
      <c r="K44" s="476">
        <f t="shared" ref="K44" si="31">ROUND(SUM(J43*K16+K43*K17)/12,4)</f>
        <v>2.6821000000000002</v>
      </c>
      <c r="L44" s="476">
        <f t="shared" ref="L44" si="32">ROUND(SUM(K43*L16+L43*L17)/12,4)</f>
        <v>2.8389000000000002</v>
      </c>
      <c r="M44" s="476">
        <f t="shared" si="28"/>
        <v>2.8437999999999999</v>
      </c>
      <c r="N44" s="476">
        <f>ROUND(SUM(M43*N16+N43*N17)/12,4)</f>
        <v>2.8611</v>
      </c>
      <c r="O44" s="476">
        <f t="shared" ref="O44:P44" si="33">ROUND(SUM(N43*O16+O43*O17)/12,4)</f>
        <v>2.9346000000000001</v>
      </c>
      <c r="P44" s="476">
        <f t="shared" si="33"/>
        <v>3.0121000000000002</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t="str">
        <f>'1.  LRAMVA Summary'!B34</f>
        <v>Sentinel</v>
      </c>
      <c r="C46" s="936" t="str">
        <f>'2. LRAMVA Threshold'!H43</f>
        <v>kW</v>
      </c>
      <c r="D46" s="46"/>
      <c r="E46" s="46"/>
      <c r="F46" s="46"/>
      <c r="G46" s="46"/>
      <c r="H46" s="46"/>
      <c r="I46" s="46">
        <v>5.4851000000000001</v>
      </c>
      <c r="J46" s="46">
        <v>5.5838000000000001</v>
      </c>
      <c r="K46" s="46">
        <v>6.4010999999999996</v>
      </c>
      <c r="L46" s="46">
        <v>6.4587000000000003</v>
      </c>
      <c r="M46" s="46">
        <v>6.5265000000000004</v>
      </c>
      <c r="N46" s="46">
        <v>6.6276999999999999</v>
      </c>
      <c r="O46" s="46">
        <v>6.7535999999999996</v>
      </c>
      <c r="P46" s="46">
        <v>6.9561999999999999</v>
      </c>
    </row>
    <row r="47" spans="1:16" s="18" customFormat="1" outlineLevel="1">
      <c r="A47" s="4"/>
      <c r="B47" s="523" t="s">
        <v>507</v>
      </c>
      <c r="C47" s="937"/>
      <c r="D47" s="46"/>
      <c r="E47" s="46"/>
      <c r="F47" s="46"/>
      <c r="G47" s="46"/>
      <c r="H47" s="46"/>
      <c r="I47" s="46"/>
      <c r="J47" s="46"/>
      <c r="K47" s="46"/>
      <c r="L47" s="46"/>
      <c r="M47" s="46"/>
      <c r="N47" s="46"/>
      <c r="O47" s="46"/>
      <c r="P47" s="46"/>
    </row>
    <row r="48" spans="1:16" s="18" customFormat="1" outlineLevel="1">
      <c r="A48" s="4"/>
      <c r="B48" s="523" t="s">
        <v>508</v>
      </c>
      <c r="C48" s="937"/>
      <c r="D48" s="46"/>
      <c r="E48" s="46"/>
      <c r="F48" s="46"/>
      <c r="G48" s="46"/>
      <c r="H48" s="46"/>
      <c r="I48" s="46"/>
      <c r="J48" s="46"/>
      <c r="K48" s="46">
        <v>0.1168</v>
      </c>
      <c r="L48" s="46"/>
      <c r="M48" s="46"/>
      <c r="N48" s="46"/>
      <c r="O48" s="46"/>
      <c r="P48" s="46"/>
    </row>
    <row r="49" spans="1:16" s="18" customFormat="1" outlineLevel="1">
      <c r="A49" s="4"/>
      <c r="B49" s="523" t="s">
        <v>486</v>
      </c>
      <c r="C49" s="937"/>
      <c r="D49" s="46"/>
      <c r="E49" s="46"/>
      <c r="F49" s="46"/>
      <c r="G49" s="46"/>
      <c r="H49" s="46"/>
      <c r="I49" s="46"/>
      <c r="J49" s="46"/>
      <c r="K49" s="46"/>
      <c r="L49" s="46"/>
      <c r="M49" s="46"/>
      <c r="N49" s="46"/>
      <c r="O49" s="46"/>
      <c r="P49" s="46"/>
    </row>
    <row r="50" spans="1:16" s="18" customFormat="1">
      <c r="A50" s="4"/>
      <c r="B50" s="523" t="s">
        <v>509</v>
      </c>
      <c r="C50" s="938"/>
      <c r="D50" s="65">
        <f>SUM(D46:D49)</f>
        <v>0</v>
      </c>
      <c r="E50" s="65">
        <f t="shared" ref="E50:N50" si="34">SUM(E46:E49)</f>
        <v>0</v>
      </c>
      <c r="F50" s="65">
        <f t="shared" si="34"/>
        <v>0</v>
      </c>
      <c r="G50" s="65">
        <f t="shared" si="34"/>
        <v>0</v>
      </c>
      <c r="H50" s="65">
        <f t="shared" si="34"/>
        <v>0</v>
      </c>
      <c r="I50" s="65">
        <f t="shared" ref="I50:L50" si="35">SUM(I46:I49)</f>
        <v>5.4851000000000001</v>
      </c>
      <c r="J50" s="65">
        <f t="shared" si="35"/>
        <v>5.5838000000000001</v>
      </c>
      <c r="K50" s="65">
        <f t="shared" si="35"/>
        <v>6.5178999999999991</v>
      </c>
      <c r="L50" s="65">
        <f t="shared" si="35"/>
        <v>6.4587000000000003</v>
      </c>
      <c r="M50" s="65">
        <f t="shared" si="34"/>
        <v>6.5265000000000004</v>
      </c>
      <c r="N50" s="65">
        <f t="shared" si="34"/>
        <v>6.6276999999999999</v>
      </c>
      <c r="O50" s="65">
        <f t="shared" ref="O50:P50" si="36">SUM(O46:O49)</f>
        <v>6.7535999999999996</v>
      </c>
      <c r="P50" s="65">
        <f t="shared" si="36"/>
        <v>6.9561999999999999</v>
      </c>
    </row>
    <row r="51" spans="1:16" s="14" customFormat="1">
      <c r="A51" s="72"/>
      <c r="B51" s="482" t="s">
        <v>510</v>
      </c>
      <c r="C51" s="479"/>
      <c r="D51" s="71"/>
      <c r="E51" s="476">
        <f t="shared" ref="E51:M51" si="37">ROUND(SUM(D50*E16+E50*E17)/12,4)</f>
        <v>0</v>
      </c>
      <c r="F51" s="476">
        <f t="shared" si="37"/>
        <v>0</v>
      </c>
      <c r="G51" s="476">
        <f t="shared" si="37"/>
        <v>0</v>
      </c>
      <c r="H51" s="476">
        <f t="shared" si="37"/>
        <v>0</v>
      </c>
      <c r="I51" s="476">
        <f t="shared" ref="I51" si="38">ROUND(SUM(H50*I16+I50*I17)/12,4)</f>
        <v>3.6566999999999998</v>
      </c>
      <c r="J51" s="476">
        <f t="shared" ref="J51" si="39">ROUND(SUM(I50*J16+J50*J17)/12,4)</f>
        <v>5.5509000000000004</v>
      </c>
      <c r="K51" s="476">
        <f t="shared" ref="K51" si="40">ROUND(SUM(J50*K16+K50*K17)/12,4)</f>
        <v>6.2065000000000001</v>
      </c>
      <c r="L51" s="476">
        <f t="shared" ref="L51" si="41">ROUND(SUM(K50*L16+L50*L17)/12,4)</f>
        <v>6.4783999999999997</v>
      </c>
      <c r="M51" s="476">
        <f t="shared" si="37"/>
        <v>6.5038999999999998</v>
      </c>
      <c r="N51" s="476">
        <f>ROUND(SUM(M50*N16+N50*N17)/12,4)</f>
        <v>6.5434000000000001</v>
      </c>
      <c r="O51" s="476">
        <f t="shared" ref="O51:P51" si="42">ROUND(SUM(N50*O16+O50*O17)/12,4)</f>
        <v>6.7115999999999998</v>
      </c>
      <c r="P51" s="476">
        <f t="shared" si="42"/>
        <v>6.8887</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t="str">
        <f>'1.  LRAMVA Summary'!B35</f>
        <v>Street Lighting</v>
      </c>
      <c r="C53" s="936" t="str">
        <f>'2. LRAMVA Threshold'!I43</f>
        <v>kW</v>
      </c>
      <c r="D53" s="46"/>
      <c r="E53" s="46"/>
      <c r="F53" s="46"/>
      <c r="G53" s="46"/>
      <c r="H53" s="46"/>
      <c r="I53" s="46">
        <v>6.8779000000000003</v>
      </c>
      <c r="J53" s="46">
        <v>7.0016999999999996</v>
      </c>
      <c r="K53" s="46">
        <v>6.6722000000000001</v>
      </c>
      <c r="L53" s="46">
        <v>6.7321999999999997</v>
      </c>
      <c r="M53" s="46">
        <v>6.8029000000000002</v>
      </c>
      <c r="N53" s="46">
        <v>6.9082999999999997</v>
      </c>
      <c r="O53" s="46">
        <v>7.0396000000000001</v>
      </c>
      <c r="P53" s="46">
        <v>7.2507999999999999</v>
      </c>
    </row>
    <row r="54" spans="1:16" s="18" customFormat="1" outlineLevel="1">
      <c r="A54" s="4"/>
      <c r="B54" s="523" t="s">
        <v>507</v>
      </c>
      <c r="C54" s="937"/>
      <c r="D54" s="46"/>
      <c r="E54" s="46"/>
      <c r="F54" s="46"/>
      <c r="G54" s="46"/>
      <c r="H54" s="46"/>
      <c r="I54" s="46"/>
      <c r="J54" s="46"/>
      <c r="K54" s="46"/>
      <c r="L54" s="46"/>
      <c r="M54" s="46"/>
      <c r="N54" s="46"/>
      <c r="O54" s="46"/>
      <c r="P54" s="46"/>
    </row>
    <row r="55" spans="1:16" s="18" customFormat="1" outlineLevel="1">
      <c r="A55" s="4"/>
      <c r="B55" s="523" t="s">
        <v>508</v>
      </c>
      <c r="C55" s="937"/>
      <c r="D55" s="46"/>
      <c r="E55" s="46"/>
      <c r="F55" s="46"/>
      <c r="G55" s="46"/>
      <c r="H55" s="46"/>
      <c r="I55" s="46"/>
      <c r="J55" s="46"/>
      <c r="K55" s="46">
        <v>-4.7100000000000003E-2</v>
      </c>
      <c r="L55" s="46"/>
      <c r="M55" s="46"/>
      <c r="N55" s="46"/>
      <c r="O55" s="46"/>
      <c r="P55" s="46"/>
    </row>
    <row r="56" spans="1:16" s="18" customFormat="1" outlineLevel="1">
      <c r="A56" s="4"/>
      <c r="B56" s="523" t="s">
        <v>486</v>
      </c>
      <c r="C56" s="937"/>
      <c r="D56" s="46"/>
      <c r="E56" s="46"/>
      <c r="F56" s="46"/>
      <c r="G56" s="46"/>
      <c r="H56" s="46"/>
      <c r="I56" s="46"/>
      <c r="J56" s="46"/>
      <c r="K56" s="46"/>
      <c r="L56" s="46"/>
      <c r="M56" s="46"/>
      <c r="N56" s="46"/>
      <c r="O56" s="46"/>
      <c r="P56" s="46"/>
    </row>
    <row r="57" spans="1:16" s="18" customFormat="1">
      <c r="A57" s="4"/>
      <c r="B57" s="523" t="s">
        <v>509</v>
      </c>
      <c r="C57" s="938"/>
      <c r="D57" s="65">
        <f>SUM(D53:D56)</f>
        <v>0</v>
      </c>
      <c r="E57" s="65">
        <f t="shared" ref="E57:N57" si="43">SUM(E53:E56)</f>
        <v>0</v>
      </c>
      <c r="F57" s="65">
        <f t="shared" si="43"/>
        <v>0</v>
      </c>
      <c r="G57" s="65">
        <f t="shared" si="43"/>
        <v>0</v>
      </c>
      <c r="H57" s="65">
        <f t="shared" si="43"/>
        <v>0</v>
      </c>
      <c r="I57" s="65">
        <f t="shared" ref="I57:L57" si="44">SUM(I53:I56)</f>
        <v>6.8779000000000003</v>
      </c>
      <c r="J57" s="65">
        <f t="shared" si="44"/>
        <v>7.0016999999999996</v>
      </c>
      <c r="K57" s="65">
        <f t="shared" si="44"/>
        <v>6.6250999999999998</v>
      </c>
      <c r="L57" s="65">
        <f t="shared" si="44"/>
        <v>6.7321999999999997</v>
      </c>
      <c r="M57" s="65">
        <f t="shared" si="43"/>
        <v>6.8029000000000002</v>
      </c>
      <c r="N57" s="65">
        <f t="shared" si="43"/>
        <v>6.9082999999999997</v>
      </c>
      <c r="O57" s="65">
        <f t="shared" ref="O57:P57" si="45">SUM(O53:O56)</f>
        <v>7.0396000000000001</v>
      </c>
      <c r="P57" s="65">
        <f t="shared" si="45"/>
        <v>7.2507999999999999</v>
      </c>
    </row>
    <row r="58" spans="1:16" s="14" customFormat="1">
      <c r="A58" s="72"/>
      <c r="B58" s="482" t="s">
        <v>510</v>
      </c>
      <c r="C58" s="479"/>
      <c r="D58" s="71"/>
      <c r="E58" s="476">
        <f t="shared" ref="E58:H58" si="46">ROUND(SUM(D57*E16+E57*E17)/12,4)</f>
        <v>0</v>
      </c>
      <c r="F58" s="476">
        <f t="shared" si="46"/>
        <v>0</v>
      </c>
      <c r="G58" s="476">
        <f t="shared" si="46"/>
        <v>0</v>
      </c>
      <c r="H58" s="476">
        <f t="shared" si="46"/>
        <v>0</v>
      </c>
      <c r="I58" s="476">
        <f t="shared" ref="I58" si="47">ROUND(SUM(H57*I16+I57*I17)/12,4)</f>
        <v>4.5853000000000002</v>
      </c>
      <c r="J58" s="476">
        <f t="shared" ref="J58" si="48">ROUND(SUM(I57*J16+J57*J17)/12,4)</f>
        <v>6.9603999999999999</v>
      </c>
      <c r="K58" s="476">
        <f t="shared" ref="K58" si="49">ROUND(SUM(J57*K16+K57*K17)/12,4)</f>
        <v>6.7506000000000004</v>
      </c>
      <c r="L58" s="476">
        <f t="shared" ref="L58" si="50">ROUND(SUM(K57*L16+L57*L17)/12,4)</f>
        <v>6.6965000000000003</v>
      </c>
      <c r="M58" s="476">
        <f>ROUND(SUM(L57*M16+M57*M17)/12,4)</f>
        <v>6.7793000000000001</v>
      </c>
      <c r="N58" s="476">
        <f>ROUND(SUM(M57*N16+N57*N17)/12,4)</f>
        <v>6.8205</v>
      </c>
      <c r="O58" s="476">
        <f t="shared" ref="O58:P58" si="51">ROUND(SUM(N57*O16+O57*O17)/12,4)</f>
        <v>6.9958</v>
      </c>
      <c r="P58" s="476">
        <f t="shared" si="51"/>
        <v>7.1803999999999997</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t="str">
        <f>'1.  LRAMVA Summary'!B36</f>
        <v>Unmetered Scatter Load</v>
      </c>
      <c r="C60" s="936" t="str">
        <f>'2. LRAMVA Threshold'!J43</f>
        <v>kWh</v>
      </c>
      <c r="D60" s="46"/>
      <c r="E60" s="46"/>
      <c r="F60" s="46"/>
      <c r="G60" s="46"/>
      <c r="H60" s="46"/>
      <c r="I60" s="46">
        <v>1.01E-2</v>
      </c>
      <c r="J60" s="46">
        <v>1.03E-2</v>
      </c>
      <c r="K60" s="46">
        <v>1.18E-2</v>
      </c>
      <c r="L60" s="46">
        <v>1.1900000000000001E-2</v>
      </c>
      <c r="M60" s="46">
        <v>1.2E-2</v>
      </c>
      <c r="N60" s="46">
        <v>1.2200000000000001E-2</v>
      </c>
      <c r="O60" s="46">
        <v>1.24E-2</v>
      </c>
      <c r="P60" s="46">
        <v>1.2800000000000001E-2</v>
      </c>
    </row>
    <row r="61" spans="1:16" s="18" customFormat="1" outlineLevel="1">
      <c r="A61" s="4"/>
      <c r="B61" s="523" t="s">
        <v>507</v>
      </c>
      <c r="C61" s="937"/>
      <c r="D61" s="46"/>
      <c r="E61" s="46"/>
      <c r="F61" s="46"/>
      <c r="G61" s="46"/>
      <c r="H61" s="46"/>
      <c r="I61" s="46"/>
      <c r="J61" s="46"/>
      <c r="K61" s="46"/>
      <c r="L61" s="46"/>
      <c r="M61" s="46"/>
      <c r="N61" s="46"/>
      <c r="O61" s="46"/>
      <c r="P61" s="46"/>
    </row>
    <row r="62" spans="1:16" s="18" customFormat="1" outlineLevel="1">
      <c r="A62" s="4"/>
      <c r="B62" s="523" t="s">
        <v>508</v>
      </c>
      <c r="C62" s="937"/>
      <c r="D62" s="46"/>
      <c r="E62" s="46"/>
      <c r="F62" s="46"/>
      <c r="G62" s="46"/>
      <c r="H62" s="46"/>
      <c r="I62" s="46"/>
      <c r="J62" s="46"/>
      <c r="K62" s="46">
        <v>2.0000000000000001E-4</v>
      </c>
      <c r="L62" s="46"/>
      <c r="M62" s="46"/>
      <c r="N62" s="46"/>
      <c r="O62" s="46"/>
      <c r="P62" s="46"/>
    </row>
    <row r="63" spans="1:16" s="18" customFormat="1" outlineLevel="1">
      <c r="A63" s="4"/>
      <c r="B63" s="523" t="s">
        <v>486</v>
      </c>
      <c r="C63" s="937"/>
      <c r="D63" s="46"/>
      <c r="E63" s="46"/>
      <c r="F63" s="46"/>
      <c r="G63" s="46"/>
      <c r="H63" s="46"/>
      <c r="I63" s="46"/>
      <c r="J63" s="46"/>
      <c r="K63" s="46"/>
      <c r="L63" s="46"/>
      <c r="M63" s="46"/>
      <c r="N63" s="46"/>
      <c r="O63" s="46"/>
      <c r="P63" s="46"/>
    </row>
    <row r="64" spans="1:16" s="18" customFormat="1">
      <c r="A64" s="4"/>
      <c r="B64" s="523" t="s">
        <v>509</v>
      </c>
      <c r="C64" s="938"/>
      <c r="D64" s="65">
        <f>SUM(D60:D63)</f>
        <v>0</v>
      </c>
      <c r="E64" s="65">
        <f t="shared" ref="E64:N64" si="52">SUM(E60:E63)</f>
        <v>0</v>
      </c>
      <c r="F64" s="65">
        <f t="shared" si="52"/>
        <v>0</v>
      </c>
      <c r="G64" s="65">
        <f t="shared" si="52"/>
        <v>0</v>
      </c>
      <c r="H64" s="65">
        <f t="shared" si="52"/>
        <v>0</v>
      </c>
      <c r="I64" s="65">
        <f t="shared" ref="I64:L64" si="53">SUM(I60:I63)</f>
        <v>1.01E-2</v>
      </c>
      <c r="J64" s="65">
        <f t="shared" si="53"/>
        <v>1.03E-2</v>
      </c>
      <c r="K64" s="65">
        <f t="shared" si="53"/>
        <v>1.2E-2</v>
      </c>
      <c r="L64" s="65">
        <f t="shared" si="53"/>
        <v>1.1900000000000001E-2</v>
      </c>
      <c r="M64" s="65">
        <f t="shared" si="52"/>
        <v>1.2E-2</v>
      </c>
      <c r="N64" s="65">
        <f t="shared" si="52"/>
        <v>1.2200000000000001E-2</v>
      </c>
      <c r="O64" s="65">
        <f t="shared" ref="O64:P64" si="54">SUM(O60:O63)</f>
        <v>1.24E-2</v>
      </c>
      <c r="P64" s="65">
        <f t="shared" si="54"/>
        <v>1.2800000000000001E-2</v>
      </c>
    </row>
    <row r="65" spans="1:16" s="14" customFormat="1">
      <c r="A65" s="72"/>
      <c r="B65" s="482" t="s">
        <v>510</v>
      </c>
      <c r="C65" s="479"/>
      <c r="D65" s="71"/>
      <c r="E65" s="476">
        <f t="shared" ref="E65:M65" si="55">ROUND(SUM(D64*E16+E64*E17)/12,4)</f>
        <v>0</v>
      </c>
      <c r="F65" s="476">
        <f t="shared" si="55"/>
        <v>0</v>
      </c>
      <c r="G65" s="476">
        <f t="shared" si="55"/>
        <v>0</v>
      </c>
      <c r="H65" s="476">
        <f t="shared" si="55"/>
        <v>0</v>
      </c>
      <c r="I65" s="476">
        <f t="shared" ref="I65" si="56">ROUND(SUM(H64*I16+I64*I17)/12,4)</f>
        <v>6.7000000000000002E-3</v>
      </c>
      <c r="J65" s="476">
        <f t="shared" ref="J65" si="57">ROUND(SUM(I64*J16+J64*J17)/12,4)</f>
        <v>1.0200000000000001E-2</v>
      </c>
      <c r="K65" s="476">
        <f t="shared" ref="K65" si="58">ROUND(SUM(J64*K16+K64*K17)/12,4)</f>
        <v>1.14E-2</v>
      </c>
      <c r="L65" s="476">
        <f t="shared" ref="L65" si="59">ROUND(SUM(K64*L16+L64*L17)/12,4)</f>
        <v>1.1900000000000001E-2</v>
      </c>
      <c r="M65" s="476">
        <f t="shared" si="55"/>
        <v>1.2E-2</v>
      </c>
      <c r="N65" s="476">
        <f>ROUND(SUM(M64*N16+N64*N17)/12,4)</f>
        <v>1.2E-2</v>
      </c>
      <c r="O65" s="476">
        <f t="shared" ref="O65:P65" si="60">ROUND(SUM(N64*O16+O64*O17)/12,4)</f>
        <v>1.23E-2</v>
      </c>
      <c r="P65" s="476">
        <f t="shared" si="60"/>
        <v>1.2699999999999999E-2</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936">
        <f>'2. LRAMVA Threshold'!K43</f>
        <v>0</v>
      </c>
      <c r="D67" s="46"/>
      <c r="E67" s="46"/>
      <c r="F67" s="46"/>
      <c r="G67" s="46"/>
      <c r="H67" s="46"/>
      <c r="I67" s="46"/>
      <c r="J67" s="46"/>
      <c r="K67" s="46"/>
      <c r="L67" s="46"/>
      <c r="M67" s="46"/>
      <c r="N67" s="46"/>
      <c r="O67" s="46"/>
      <c r="P67" s="46"/>
    </row>
    <row r="68" spans="1:16" s="18" customFormat="1" outlineLevel="1">
      <c r="A68" s="4"/>
      <c r="B68" s="523" t="s">
        <v>507</v>
      </c>
      <c r="C68" s="937"/>
      <c r="D68" s="46"/>
      <c r="E68" s="46"/>
      <c r="F68" s="46"/>
      <c r="G68" s="46"/>
      <c r="H68" s="46"/>
      <c r="I68" s="46"/>
      <c r="J68" s="46"/>
      <c r="K68" s="46"/>
      <c r="L68" s="46"/>
      <c r="M68" s="46"/>
      <c r="N68" s="46"/>
      <c r="O68" s="46"/>
      <c r="P68" s="46"/>
    </row>
    <row r="69" spans="1:16" s="18" customFormat="1" outlineLevel="1">
      <c r="A69" s="4"/>
      <c r="B69" s="523" t="s">
        <v>508</v>
      </c>
      <c r="C69" s="937"/>
      <c r="D69" s="46"/>
      <c r="E69" s="46"/>
      <c r="F69" s="46"/>
      <c r="G69" s="46"/>
      <c r="H69" s="46"/>
      <c r="I69" s="46"/>
      <c r="J69" s="46"/>
      <c r="K69" s="46"/>
      <c r="L69" s="46"/>
      <c r="M69" s="46"/>
      <c r="N69" s="46"/>
      <c r="O69" s="46"/>
      <c r="P69" s="46"/>
    </row>
    <row r="70" spans="1:16" s="18" customFormat="1" outlineLevel="1">
      <c r="A70" s="4"/>
      <c r="B70" s="523" t="s">
        <v>486</v>
      </c>
      <c r="C70" s="937"/>
      <c r="D70" s="46"/>
      <c r="E70" s="46"/>
      <c r="F70" s="46"/>
      <c r="G70" s="46"/>
      <c r="H70" s="46"/>
      <c r="I70" s="46"/>
      <c r="J70" s="46"/>
      <c r="K70" s="46"/>
      <c r="L70" s="46"/>
      <c r="M70" s="46"/>
      <c r="N70" s="46"/>
      <c r="O70" s="46"/>
      <c r="P70" s="46"/>
    </row>
    <row r="71" spans="1:16" s="18" customFormat="1">
      <c r="A71" s="4"/>
      <c r="B71" s="523" t="s">
        <v>509</v>
      </c>
      <c r="C71" s="938"/>
      <c r="D71" s="65">
        <f>SUM(D67:D70)</f>
        <v>0</v>
      </c>
      <c r="E71" s="65">
        <f t="shared" ref="E71:N71" si="61">SUM(E67:E70)</f>
        <v>0</v>
      </c>
      <c r="F71" s="65">
        <f>SUM(F67:F70)</f>
        <v>0</v>
      </c>
      <c r="G71" s="65">
        <f t="shared" si="61"/>
        <v>0</v>
      </c>
      <c r="H71" s="65">
        <f t="shared" si="61"/>
        <v>0</v>
      </c>
      <c r="I71" s="65">
        <f t="shared" si="61"/>
        <v>0</v>
      </c>
      <c r="J71" s="65">
        <f t="shared" si="61"/>
        <v>0</v>
      </c>
      <c r="K71" s="65">
        <f t="shared" si="61"/>
        <v>0</v>
      </c>
      <c r="L71" s="65">
        <f t="shared" si="61"/>
        <v>0</v>
      </c>
      <c r="M71" s="65">
        <f t="shared" si="61"/>
        <v>0</v>
      </c>
      <c r="N71" s="65">
        <f t="shared" si="61"/>
        <v>0</v>
      </c>
      <c r="O71" s="65">
        <f t="shared" ref="O71:P71" si="62">SUM(O67:O70)</f>
        <v>0</v>
      </c>
      <c r="P71" s="65">
        <f t="shared" si="62"/>
        <v>0</v>
      </c>
    </row>
    <row r="72" spans="1:16" s="14" customFormat="1">
      <c r="A72" s="72"/>
      <c r="B72" s="482" t="s">
        <v>510</v>
      </c>
      <c r="C72" s="479"/>
      <c r="D72" s="71"/>
      <c r="E72" s="476">
        <f t="shared" ref="E72:N72" si="63">ROUND(SUM(D71*E16+E71*E17)/12,4)</f>
        <v>0</v>
      </c>
      <c r="F72" s="476">
        <f t="shared" si="63"/>
        <v>0</v>
      </c>
      <c r="G72" s="476">
        <f t="shared" si="63"/>
        <v>0</v>
      </c>
      <c r="H72" s="476">
        <f t="shared" si="63"/>
        <v>0</v>
      </c>
      <c r="I72" s="476">
        <f t="shared" si="63"/>
        <v>0</v>
      </c>
      <c r="J72" s="476">
        <f t="shared" si="63"/>
        <v>0</v>
      </c>
      <c r="K72" s="476">
        <f t="shared" si="63"/>
        <v>0</v>
      </c>
      <c r="L72" s="476">
        <f t="shared" si="63"/>
        <v>0</v>
      </c>
      <c r="M72" s="476">
        <f t="shared" si="63"/>
        <v>0</v>
      </c>
      <c r="N72" s="476">
        <f t="shared" si="63"/>
        <v>0</v>
      </c>
      <c r="O72" s="476">
        <f t="shared" ref="O72" si="64">ROUND(SUM(N71*O16+O71*O17)/12,4)</f>
        <v>0</v>
      </c>
      <c r="P72" s="476">
        <f t="shared" ref="P72" si="65">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936">
        <f>'2. LRAMVA Threshold'!L43</f>
        <v>0</v>
      </c>
      <c r="D74" s="46"/>
      <c r="E74" s="46"/>
      <c r="F74" s="46"/>
      <c r="G74" s="46"/>
      <c r="H74" s="46"/>
      <c r="I74" s="46"/>
      <c r="J74" s="46"/>
      <c r="K74" s="46"/>
      <c r="L74" s="46"/>
      <c r="M74" s="46"/>
      <c r="N74" s="46"/>
      <c r="O74" s="46"/>
      <c r="P74" s="46"/>
    </row>
    <row r="75" spans="1:16" s="18" customFormat="1" outlineLevel="1">
      <c r="A75" s="4"/>
      <c r="B75" s="523" t="s">
        <v>507</v>
      </c>
      <c r="C75" s="937"/>
      <c r="D75" s="46"/>
      <c r="E75" s="46"/>
      <c r="F75" s="46"/>
      <c r="G75" s="46"/>
      <c r="H75" s="46"/>
      <c r="I75" s="46"/>
      <c r="J75" s="46"/>
      <c r="K75" s="46"/>
      <c r="L75" s="46"/>
      <c r="M75" s="46"/>
      <c r="N75" s="46"/>
      <c r="O75" s="46"/>
      <c r="P75" s="46"/>
    </row>
    <row r="76" spans="1:16" s="18" customFormat="1" outlineLevel="1">
      <c r="A76" s="4"/>
      <c r="B76" s="523" t="s">
        <v>508</v>
      </c>
      <c r="C76" s="937"/>
      <c r="D76" s="46"/>
      <c r="E76" s="46"/>
      <c r="F76" s="46"/>
      <c r="G76" s="46"/>
      <c r="H76" s="46"/>
      <c r="I76" s="46"/>
      <c r="J76" s="46"/>
      <c r="K76" s="46"/>
      <c r="L76" s="46"/>
      <c r="M76" s="46"/>
      <c r="N76" s="46"/>
      <c r="O76" s="46"/>
      <c r="P76" s="46"/>
    </row>
    <row r="77" spans="1:16" s="18" customFormat="1" outlineLevel="1">
      <c r="A77" s="4"/>
      <c r="B77" s="523" t="s">
        <v>486</v>
      </c>
      <c r="C77" s="937"/>
      <c r="D77" s="46"/>
      <c r="E77" s="46"/>
      <c r="F77" s="46"/>
      <c r="G77" s="46"/>
      <c r="H77" s="46"/>
      <c r="I77" s="46"/>
      <c r="J77" s="46"/>
      <c r="K77" s="46"/>
      <c r="L77" s="46"/>
      <c r="M77" s="46"/>
      <c r="N77" s="46"/>
      <c r="O77" s="46"/>
      <c r="P77" s="46"/>
    </row>
    <row r="78" spans="1:16" s="18" customFormat="1">
      <c r="A78" s="4"/>
      <c r="B78" s="523" t="s">
        <v>509</v>
      </c>
      <c r="C78" s="938"/>
      <c r="D78" s="65">
        <f>SUM(D74:D77)</f>
        <v>0</v>
      </c>
      <c r="E78" s="65">
        <f>SUM(E74:E77)</f>
        <v>0</v>
      </c>
      <c r="F78" s="65">
        <f t="shared" ref="F78:N78" si="66">SUM(F74:F77)</f>
        <v>0</v>
      </c>
      <c r="G78" s="65">
        <f t="shared" si="66"/>
        <v>0</v>
      </c>
      <c r="H78" s="65">
        <f t="shared" si="66"/>
        <v>0</v>
      </c>
      <c r="I78" s="65">
        <f t="shared" si="66"/>
        <v>0</v>
      </c>
      <c r="J78" s="65">
        <f t="shared" si="66"/>
        <v>0</v>
      </c>
      <c r="K78" s="65">
        <f t="shared" si="66"/>
        <v>0</v>
      </c>
      <c r="L78" s="65">
        <f t="shared" si="66"/>
        <v>0</v>
      </c>
      <c r="M78" s="65">
        <f t="shared" si="66"/>
        <v>0</v>
      </c>
      <c r="N78" s="65">
        <f t="shared" si="66"/>
        <v>0</v>
      </c>
      <c r="O78" s="65">
        <f t="shared" ref="O78:P78" si="67">SUM(O74:O77)</f>
        <v>0</v>
      </c>
      <c r="P78" s="65">
        <f t="shared" si="67"/>
        <v>0</v>
      </c>
    </row>
    <row r="79" spans="1:16" s="14" customFormat="1">
      <c r="A79" s="72"/>
      <c r="B79" s="482" t="s">
        <v>510</v>
      </c>
      <c r="C79" s="479"/>
      <c r="D79" s="71"/>
      <c r="E79" s="476">
        <f t="shared" ref="E79:M79" si="68">ROUND(SUM(D78*E16+E78*E17)/12,4)</f>
        <v>0</v>
      </c>
      <c r="F79" s="476">
        <f t="shared" si="68"/>
        <v>0</v>
      </c>
      <c r="G79" s="476">
        <f t="shared" si="68"/>
        <v>0</v>
      </c>
      <c r="H79" s="476">
        <f t="shared" si="68"/>
        <v>0</v>
      </c>
      <c r="I79" s="476">
        <f t="shared" si="68"/>
        <v>0</v>
      </c>
      <c r="J79" s="476">
        <f t="shared" si="68"/>
        <v>0</v>
      </c>
      <c r="K79" s="476">
        <f t="shared" si="68"/>
        <v>0</v>
      </c>
      <c r="L79" s="476">
        <f t="shared" si="68"/>
        <v>0</v>
      </c>
      <c r="M79" s="476">
        <f t="shared" si="68"/>
        <v>0</v>
      </c>
      <c r="N79" s="476">
        <f>ROUND(SUM(M78*N16+N78*N17)/12,4)</f>
        <v>0</v>
      </c>
      <c r="O79" s="476">
        <f t="shared" ref="O79:P79" si="69">ROUND(SUM(N78*O16+O78*O17)/12,4)</f>
        <v>0</v>
      </c>
      <c r="P79" s="476">
        <f t="shared" si="69"/>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936">
        <f>'2. LRAMVA Threshold'!M43</f>
        <v>0</v>
      </c>
      <c r="D81" s="46"/>
      <c r="E81" s="46"/>
      <c r="F81" s="46"/>
      <c r="G81" s="46"/>
      <c r="H81" s="46"/>
      <c r="I81" s="46"/>
      <c r="J81" s="46"/>
      <c r="K81" s="46"/>
      <c r="L81" s="46"/>
      <c r="M81" s="46"/>
      <c r="N81" s="46"/>
      <c r="O81" s="46"/>
      <c r="P81" s="46"/>
    </row>
    <row r="82" spans="1:16" s="18" customFormat="1" outlineLevel="1">
      <c r="A82" s="4"/>
      <c r="B82" s="523" t="s">
        <v>507</v>
      </c>
      <c r="C82" s="937"/>
      <c r="D82" s="46"/>
      <c r="E82" s="46"/>
      <c r="F82" s="46"/>
      <c r="G82" s="46"/>
      <c r="H82" s="46"/>
      <c r="I82" s="46"/>
      <c r="J82" s="46"/>
      <c r="K82" s="46"/>
      <c r="L82" s="46"/>
      <c r="M82" s="46"/>
      <c r="N82" s="46"/>
      <c r="O82" s="46"/>
      <c r="P82" s="46"/>
    </row>
    <row r="83" spans="1:16" s="18" customFormat="1" outlineLevel="1">
      <c r="A83" s="4"/>
      <c r="B83" s="523" t="s">
        <v>508</v>
      </c>
      <c r="C83" s="937"/>
      <c r="D83" s="46"/>
      <c r="E83" s="46"/>
      <c r="F83" s="46"/>
      <c r="G83" s="46"/>
      <c r="H83" s="46"/>
      <c r="I83" s="46"/>
      <c r="J83" s="46"/>
      <c r="K83" s="46"/>
      <c r="L83" s="46"/>
      <c r="M83" s="46"/>
      <c r="N83" s="46"/>
      <c r="O83" s="46"/>
      <c r="P83" s="46"/>
    </row>
    <row r="84" spans="1:16" s="18" customFormat="1" outlineLevel="1">
      <c r="A84" s="4"/>
      <c r="B84" s="523" t="s">
        <v>486</v>
      </c>
      <c r="C84" s="937"/>
      <c r="D84" s="46"/>
      <c r="E84" s="46"/>
      <c r="F84" s="46"/>
      <c r="G84" s="46"/>
      <c r="H84" s="46"/>
      <c r="I84" s="46"/>
      <c r="J84" s="46"/>
      <c r="K84" s="46"/>
      <c r="L84" s="46"/>
      <c r="M84" s="46"/>
      <c r="N84" s="46"/>
      <c r="O84" s="46"/>
      <c r="P84" s="46"/>
    </row>
    <row r="85" spans="1:16" s="18" customFormat="1">
      <c r="A85" s="4"/>
      <c r="B85" s="523" t="s">
        <v>509</v>
      </c>
      <c r="C85" s="938"/>
      <c r="D85" s="65">
        <f>SUM(D81:D84)</f>
        <v>0</v>
      </c>
      <c r="E85" s="65">
        <f>SUM(E81:E84)</f>
        <v>0</v>
      </c>
      <c r="F85" s="65">
        <f t="shared" ref="F85:N85" si="70">SUM(F81:F84)</f>
        <v>0</v>
      </c>
      <c r="G85" s="65">
        <f t="shared" si="70"/>
        <v>0</v>
      </c>
      <c r="H85" s="65">
        <f t="shared" si="70"/>
        <v>0</v>
      </c>
      <c r="I85" s="65">
        <f t="shared" si="70"/>
        <v>0</v>
      </c>
      <c r="J85" s="65">
        <f t="shared" si="70"/>
        <v>0</v>
      </c>
      <c r="K85" s="65">
        <f t="shared" si="70"/>
        <v>0</v>
      </c>
      <c r="L85" s="65">
        <f t="shared" si="70"/>
        <v>0</v>
      </c>
      <c r="M85" s="65">
        <f t="shared" si="70"/>
        <v>0</v>
      </c>
      <c r="N85" s="65">
        <f t="shared" si="70"/>
        <v>0</v>
      </c>
      <c r="O85" s="65">
        <f t="shared" ref="O85:P85" si="71">SUM(O81:O84)</f>
        <v>0</v>
      </c>
      <c r="P85" s="65">
        <f t="shared" si="71"/>
        <v>0</v>
      </c>
    </row>
    <row r="86" spans="1:16" s="14" customFormat="1">
      <c r="A86" s="72"/>
      <c r="B86" s="482" t="s">
        <v>510</v>
      </c>
      <c r="C86" s="479"/>
      <c r="D86" s="71"/>
      <c r="E86" s="476">
        <f t="shared" ref="E86:N86" si="72">ROUND(SUM(D85*E16+E85*E17)/12,4)</f>
        <v>0</v>
      </c>
      <c r="F86" s="476">
        <f t="shared" si="72"/>
        <v>0</v>
      </c>
      <c r="G86" s="476">
        <f t="shared" si="72"/>
        <v>0</v>
      </c>
      <c r="H86" s="476">
        <f t="shared" si="72"/>
        <v>0</v>
      </c>
      <c r="I86" s="476">
        <f t="shared" si="72"/>
        <v>0</v>
      </c>
      <c r="J86" s="476">
        <f t="shared" si="72"/>
        <v>0</v>
      </c>
      <c r="K86" s="476">
        <f t="shared" si="72"/>
        <v>0</v>
      </c>
      <c r="L86" s="476">
        <f t="shared" si="72"/>
        <v>0</v>
      </c>
      <c r="M86" s="476">
        <f t="shared" si="72"/>
        <v>0</v>
      </c>
      <c r="N86" s="476">
        <f t="shared" si="72"/>
        <v>0</v>
      </c>
      <c r="O86" s="476">
        <f t="shared" ref="O86" si="73">ROUND(SUM(N85*O16+O85*O17)/12,4)</f>
        <v>0</v>
      </c>
      <c r="P86" s="476">
        <f t="shared" ref="P86" si="74">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936">
        <f>'2. LRAMVA Threshold'!N43</f>
        <v>0</v>
      </c>
      <c r="D88" s="46"/>
      <c r="E88" s="46"/>
      <c r="F88" s="46"/>
      <c r="G88" s="46"/>
      <c r="H88" s="46"/>
      <c r="I88" s="46"/>
      <c r="J88" s="46"/>
      <c r="K88" s="46"/>
      <c r="L88" s="46"/>
      <c r="M88" s="46"/>
      <c r="N88" s="46"/>
      <c r="O88" s="46"/>
      <c r="P88" s="46"/>
    </row>
    <row r="89" spans="1:16" s="18" customFormat="1" outlineLevel="1">
      <c r="A89" s="4"/>
      <c r="B89" s="523" t="s">
        <v>507</v>
      </c>
      <c r="C89" s="937"/>
      <c r="D89" s="46"/>
      <c r="E89" s="46"/>
      <c r="F89" s="46"/>
      <c r="G89" s="46"/>
      <c r="H89" s="46"/>
      <c r="I89" s="46"/>
      <c r="J89" s="46"/>
      <c r="K89" s="46"/>
      <c r="L89" s="46"/>
      <c r="M89" s="46"/>
      <c r="N89" s="46"/>
      <c r="O89" s="46"/>
      <c r="P89" s="46"/>
    </row>
    <row r="90" spans="1:16" s="18" customFormat="1" outlineLevel="1">
      <c r="A90" s="4"/>
      <c r="B90" s="523" t="s">
        <v>508</v>
      </c>
      <c r="C90" s="937"/>
      <c r="D90" s="46"/>
      <c r="E90" s="46"/>
      <c r="F90" s="46"/>
      <c r="G90" s="46"/>
      <c r="H90" s="46"/>
      <c r="I90" s="46"/>
      <c r="J90" s="46"/>
      <c r="K90" s="46"/>
      <c r="L90" s="46"/>
      <c r="M90" s="46"/>
      <c r="N90" s="46"/>
      <c r="O90" s="46"/>
      <c r="P90" s="46"/>
    </row>
    <row r="91" spans="1:16" s="18" customFormat="1" outlineLevel="1">
      <c r="A91" s="4"/>
      <c r="B91" s="523" t="s">
        <v>486</v>
      </c>
      <c r="C91" s="937"/>
      <c r="D91" s="46"/>
      <c r="E91" s="46"/>
      <c r="F91" s="46"/>
      <c r="G91" s="46"/>
      <c r="H91" s="46"/>
      <c r="I91" s="46"/>
      <c r="J91" s="46"/>
      <c r="K91" s="46"/>
      <c r="L91" s="46"/>
      <c r="M91" s="46"/>
      <c r="N91" s="46"/>
      <c r="O91" s="46"/>
      <c r="P91" s="46"/>
    </row>
    <row r="92" spans="1:16" s="18" customFormat="1">
      <c r="A92" s="4"/>
      <c r="B92" s="523" t="s">
        <v>509</v>
      </c>
      <c r="C92" s="938"/>
      <c r="D92" s="65">
        <f>SUM(D88:D91)</f>
        <v>0</v>
      </c>
      <c r="E92" s="65">
        <f>SUM(E88:E91)</f>
        <v>0</v>
      </c>
      <c r="F92" s="65">
        <f t="shared" ref="F92:N92" si="75">SUM(F88:F91)</f>
        <v>0</v>
      </c>
      <c r="G92" s="65">
        <f t="shared" si="75"/>
        <v>0</v>
      </c>
      <c r="H92" s="65">
        <f t="shared" si="75"/>
        <v>0</v>
      </c>
      <c r="I92" s="65">
        <f t="shared" si="75"/>
        <v>0</v>
      </c>
      <c r="J92" s="65">
        <f t="shared" si="75"/>
        <v>0</v>
      </c>
      <c r="K92" s="65">
        <f t="shared" si="75"/>
        <v>0</v>
      </c>
      <c r="L92" s="65">
        <f t="shared" si="75"/>
        <v>0</v>
      </c>
      <c r="M92" s="65">
        <f t="shared" si="75"/>
        <v>0</v>
      </c>
      <c r="N92" s="65">
        <f t="shared" si="75"/>
        <v>0</v>
      </c>
      <c r="O92" s="65">
        <f t="shared" ref="O92:P92" si="76">SUM(O88:O91)</f>
        <v>0</v>
      </c>
      <c r="P92" s="65">
        <f t="shared" si="76"/>
        <v>0</v>
      </c>
    </row>
    <row r="93" spans="1:16" s="14" customFormat="1">
      <c r="A93" s="72"/>
      <c r="B93" s="482" t="s">
        <v>510</v>
      </c>
      <c r="C93" s="479"/>
      <c r="D93" s="71"/>
      <c r="E93" s="476">
        <f t="shared" ref="E93:M93" si="77">ROUND(SUM(D92*E16+E92*E17)/12,4)</f>
        <v>0</v>
      </c>
      <c r="F93" s="476">
        <f t="shared" si="77"/>
        <v>0</v>
      </c>
      <c r="G93" s="476">
        <f t="shared" si="77"/>
        <v>0</v>
      </c>
      <c r="H93" s="476">
        <f t="shared" si="77"/>
        <v>0</v>
      </c>
      <c r="I93" s="476">
        <f t="shared" si="77"/>
        <v>0</v>
      </c>
      <c r="J93" s="476">
        <f t="shared" si="77"/>
        <v>0</v>
      </c>
      <c r="K93" s="476">
        <f t="shared" si="77"/>
        <v>0</v>
      </c>
      <c r="L93" s="476">
        <f t="shared" si="77"/>
        <v>0</v>
      </c>
      <c r="M93" s="476">
        <f t="shared" si="77"/>
        <v>0</v>
      </c>
      <c r="N93" s="476">
        <f>ROUND(SUM(M92*N16+N92*N17)/12,4)</f>
        <v>0</v>
      </c>
      <c r="O93" s="476">
        <f t="shared" ref="O93:P93" si="78">ROUND(SUM(N92*O16+O92*O17)/12,4)</f>
        <v>0</v>
      </c>
      <c r="P93" s="476">
        <f t="shared" si="78"/>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936">
        <f>'2. LRAMVA Threshold'!O43</f>
        <v>0</v>
      </c>
      <c r="D95" s="46"/>
      <c r="E95" s="46"/>
      <c r="F95" s="46"/>
      <c r="G95" s="46"/>
      <c r="H95" s="46"/>
      <c r="I95" s="46"/>
      <c r="J95" s="46"/>
      <c r="K95" s="46"/>
      <c r="L95" s="46"/>
      <c r="M95" s="46"/>
      <c r="N95" s="46"/>
      <c r="O95" s="46"/>
      <c r="P95" s="46"/>
    </row>
    <row r="96" spans="1:16" s="18" customFormat="1" outlineLevel="1">
      <c r="A96" s="4"/>
      <c r="B96" s="523" t="s">
        <v>507</v>
      </c>
      <c r="C96" s="937"/>
      <c r="D96" s="46"/>
      <c r="E96" s="46"/>
      <c r="F96" s="46"/>
      <c r="G96" s="46"/>
      <c r="H96" s="46"/>
      <c r="I96" s="46"/>
      <c r="J96" s="46"/>
      <c r="K96" s="46"/>
      <c r="L96" s="46"/>
      <c r="M96" s="46"/>
      <c r="N96" s="46"/>
      <c r="O96" s="46"/>
      <c r="P96" s="46"/>
    </row>
    <row r="97" spans="1:16" s="18" customFormat="1" outlineLevel="1">
      <c r="A97" s="4"/>
      <c r="B97" s="523" t="s">
        <v>508</v>
      </c>
      <c r="C97" s="937"/>
      <c r="D97" s="46"/>
      <c r="E97" s="46"/>
      <c r="F97" s="46"/>
      <c r="G97" s="46"/>
      <c r="H97" s="46"/>
      <c r="I97" s="46"/>
      <c r="J97" s="46"/>
      <c r="K97" s="46"/>
      <c r="L97" s="46"/>
      <c r="M97" s="46"/>
      <c r="N97" s="46"/>
      <c r="O97" s="46"/>
      <c r="P97" s="46"/>
    </row>
    <row r="98" spans="1:16" s="18" customFormat="1" outlineLevel="1">
      <c r="A98" s="4"/>
      <c r="B98" s="523" t="s">
        <v>486</v>
      </c>
      <c r="C98" s="937"/>
      <c r="D98" s="46"/>
      <c r="E98" s="46"/>
      <c r="F98" s="46"/>
      <c r="G98" s="46"/>
      <c r="H98" s="46"/>
      <c r="I98" s="46"/>
      <c r="J98" s="46"/>
      <c r="K98" s="46"/>
      <c r="L98" s="46"/>
      <c r="M98" s="46"/>
      <c r="N98" s="46"/>
      <c r="O98" s="46"/>
      <c r="P98" s="46"/>
    </row>
    <row r="99" spans="1:16" s="18" customFormat="1">
      <c r="A99" s="4"/>
      <c r="B99" s="523" t="s">
        <v>509</v>
      </c>
      <c r="C99" s="938"/>
      <c r="D99" s="65">
        <f>SUM(D95:D98)</f>
        <v>0</v>
      </c>
      <c r="E99" s="65">
        <f>SUM(E95:E98)</f>
        <v>0</v>
      </c>
      <c r="F99" s="65">
        <f t="shared" ref="F99:N99" si="79">SUM(F95:F98)</f>
        <v>0</v>
      </c>
      <c r="G99" s="65">
        <f t="shared" si="79"/>
        <v>0</v>
      </c>
      <c r="H99" s="65">
        <f t="shared" si="79"/>
        <v>0</v>
      </c>
      <c r="I99" s="65">
        <f t="shared" si="79"/>
        <v>0</v>
      </c>
      <c r="J99" s="65">
        <f t="shared" si="79"/>
        <v>0</v>
      </c>
      <c r="K99" s="65">
        <f t="shared" si="79"/>
        <v>0</v>
      </c>
      <c r="L99" s="65">
        <f t="shared" si="79"/>
        <v>0</v>
      </c>
      <c r="M99" s="65">
        <f t="shared" si="79"/>
        <v>0</v>
      </c>
      <c r="N99" s="65">
        <f t="shared" si="79"/>
        <v>0</v>
      </c>
      <c r="O99" s="65">
        <f t="shared" ref="O99:P99" si="80">SUM(O95:O98)</f>
        <v>0</v>
      </c>
      <c r="P99" s="65">
        <f t="shared" si="80"/>
        <v>0</v>
      </c>
    </row>
    <row r="100" spans="1:16" s="14" customFormat="1">
      <c r="A100" s="72"/>
      <c r="B100" s="482" t="s">
        <v>510</v>
      </c>
      <c r="C100" s="479"/>
      <c r="D100" s="71"/>
      <c r="E100" s="476">
        <f t="shared" ref="E100:M100" si="81">ROUND(SUM(D99*E16+E99*E17)/12,4)</f>
        <v>0</v>
      </c>
      <c r="F100" s="476">
        <f t="shared" si="81"/>
        <v>0</v>
      </c>
      <c r="G100" s="476">
        <f t="shared" si="81"/>
        <v>0</v>
      </c>
      <c r="H100" s="476">
        <f t="shared" si="81"/>
        <v>0</v>
      </c>
      <c r="I100" s="476">
        <f t="shared" si="81"/>
        <v>0</v>
      </c>
      <c r="J100" s="476">
        <f t="shared" si="81"/>
        <v>0</v>
      </c>
      <c r="K100" s="476">
        <f t="shared" si="81"/>
        <v>0</v>
      </c>
      <c r="L100" s="476">
        <f t="shared" si="81"/>
        <v>0</v>
      </c>
      <c r="M100" s="476">
        <f t="shared" si="81"/>
        <v>0</v>
      </c>
      <c r="N100" s="476">
        <f>ROUND(SUM(M99*N16+N99*N17)/12,4)</f>
        <v>0</v>
      </c>
      <c r="O100" s="476">
        <f t="shared" ref="O100:P100" si="82">ROUND(SUM(N99*O16+O99*O17)/12,4)</f>
        <v>0</v>
      </c>
      <c r="P100" s="476">
        <f t="shared" si="82"/>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936">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937"/>
      <c r="D103" s="46"/>
      <c r="E103" s="46"/>
      <c r="F103" s="46"/>
      <c r="G103" s="46"/>
      <c r="H103" s="46"/>
      <c r="I103" s="46"/>
      <c r="J103" s="46"/>
      <c r="K103" s="46"/>
      <c r="L103" s="46"/>
      <c r="M103" s="46"/>
      <c r="N103" s="46"/>
      <c r="O103" s="46"/>
      <c r="P103" s="46"/>
    </row>
    <row r="104" spans="1:16" s="18" customFormat="1" outlineLevel="1">
      <c r="A104" s="4"/>
      <c r="B104" s="523" t="s">
        <v>508</v>
      </c>
      <c r="C104" s="937"/>
      <c r="D104" s="46"/>
      <c r="E104" s="46"/>
      <c r="F104" s="46"/>
      <c r="G104" s="46"/>
      <c r="H104" s="46"/>
      <c r="I104" s="46"/>
      <c r="J104" s="46"/>
      <c r="K104" s="46"/>
      <c r="L104" s="46"/>
      <c r="M104" s="46"/>
      <c r="N104" s="46"/>
      <c r="O104" s="46"/>
      <c r="P104" s="46"/>
    </row>
    <row r="105" spans="1:16" s="18" customFormat="1" outlineLevel="1">
      <c r="A105" s="4"/>
      <c r="B105" s="523" t="s">
        <v>486</v>
      </c>
      <c r="C105" s="937"/>
      <c r="D105" s="46"/>
      <c r="E105" s="46"/>
      <c r="F105" s="46"/>
      <c r="G105" s="46"/>
      <c r="H105" s="46"/>
      <c r="I105" s="46"/>
      <c r="J105" s="46"/>
      <c r="K105" s="46"/>
      <c r="L105" s="46"/>
      <c r="M105" s="46"/>
      <c r="N105" s="46"/>
      <c r="O105" s="46"/>
      <c r="P105" s="46"/>
    </row>
    <row r="106" spans="1:16" s="18" customFormat="1">
      <c r="A106" s="4"/>
      <c r="B106" s="523" t="s">
        <v>509</v>
      </c>
      <c r="C106" s="938"/>
      <c r="D106" s="65">
        <f>SUM(D102:D105)</f>
        <v>0</v>
      </c>
      <c r="E106" s="65">
        <f>SUM(E102:E105)</f>
        <v>0</v>
      </c>
      <c r="F106" s="65">
        <f>SUM(F102:F105)</f>
        <v>0</v>
      </c>
      <c r="G106" s="65">
        <f t="shared" ref="G106:N106" si="83">SUM(G102:G105)</f>
        <v>0</v>
      </c>
      <c r="H106" s="65">
        <f t="shared" si="83"/>
        <v>0</v>
      </c>
      <c r="I106" s="65">
        <f t="shared" si="83"/>
        <v>0</v>
      </c>
      <c r="J106" s="65">
        <f t="shared" si="83"/>
        <v>0</v>
      </c>
      <c r="K106" s="65">
        <f t="shared" si="83"/>
        <v>0</v>
      </c>
      <c r="L106" s="65">
        <f t="shared" si="83"/>
        <v>0</v>
      </c>
      <c r="M106" s="65">
        <f t="shared" si="83"/>
        <v>0</v>
      </c>
      <c r="N106" s="65">
        <f t="shared" si="83"/>
        <v>0</v>
      </c>
      <c r="O106" s="65">
        <f t="shared" ref="O106:P106" si="84">SUM(O102:O105)</f>
        <v>0</v>
      </c>
      <c r="P106" s="65">
        <f t="shared" si="84"/>
        <v>0</v>
      </c>
    </row>
    <row r="107" spans="1:16" s="14" customFormat="1">
      <c r="A107" s="72"/>
      <c r="B107" s="482" t="s">
        <v>510</v>
      </c>
      <c r="C107" s="479"/>
      <c r="D107" s="71"/>
      <c r="E107" s="476">
        <f t="shared" ref="E107:M107" si="85">ROUND(SUM(D106*E16+E106*E17)/12,4)</f>
        <v>0</v>
      </c>
      <c r="F107" s="476">
        <f t="shared" si="85"/>
        <v>0</v>
      </c>
      <c r="G107" s="476">
        <f t="shared" si="85"/>
        <v>0</v>
      </c>
      <c r="H107" s="476">
        <f t="shared" si="85"/>
        <v>0</v>
      </c>
      <c r="I107" s="476">
        <f t="shared" si="85"/>
        <v>0</v>
      </c>
      <c r="J107" s="476">
        <f t="shared" si="85"/>
        <v>0</v>
      </c>
      <c r="K107" s="476">
        <f t="shared" si="85"/>
        <v>0</v>
      </c>
      <c r="L107" s="476">
        <f t="shared" si="85"/>
        <v>0</v>
      </c>
      <c r="M107" s="476">
        <f t="shared" si="85"/>
        <v>0</v>
      </c>
      <c r="N107" s="476">
        <f>ROUND(SUM(M106*N16+N106*N17)/12,4)</f>
        <v>0</v>
      </c>
      <c r="O107" s="476">
        <f t="shared" ref="O107:P107" si="86">ROUND(SUM(N106*O16+O106*O17)/12,4)</f>
        <v>0</v>
      </c>
      <c r="P107" s="476">
        <f t="shared" si="86"/>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936">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937"/>
      <c r="D110" s="46"/>
      <c r="E110" s="46"/>
      <c r="F110" s="46"/>
      <c r="G110" s="46"/>
      <c r="H110" s="46"/>
      <c r="I110" s="46"/>
      <c r="J110" s="46"/>
      <c r="K110" s="46"/>
      <c r="L110" s="46"/>
      <c r="M110" s="46"/>
      <c r="N110" s="46"/>
      <c r="O110" s="46"/>
      <c r="P110" s="46"/>
    </row>
    <row r="111" spans="1:16" s="18" customFormat="1" outlineLevel="1">
      <c r="A111" s="4"/>
      <c r="B111" s="523" t="s">
        <v>508</v>
      </c>
      <c r="C111" s="937"/>
      <c r="D111" s="46"/>
      <c r="E111" s="46"/>
      <c r="F111" s="46"/>
      <c r="G111" s="46"/>
      <c r="H111" s="46"/>
      <c r="I111" s="46"/>
      <c r="J111" s="46"/>
      <c r="K111" s="46"/>
      <c r="L111" s="46"/>
      <c r="M111" s="46"/>
      <c r="N111" s="46"/>
      <c r="O111" s="46"/>
      <c r="P111" s="46"/>
    </row>
    <row r="112" spans="1:16" s="18" customFormat="1" outlineLevel="1">
      <c r="A112" s="4"/>
      <c r="B112" s="523" t="s">
        <v>486</v>
      </c>
      <c r="C112" s="937"/>
      <c r="D112" s="46"/>
      <c r="E112" s="46"/>
      <c r="F112" s="46"/>
      <c r="G112" s="46"/>
      <c r="H112" s="46"/>
      <c r="I112" s="46"/>
      <c r="J112" s="46"/>
      <c r="K112" s="46"/>
      <c r="L112" s="46"/>
      <c r="M112" s="46"/>
      <c r="N112" s="46"/>
      <c r="O112" s="46"/>
      <c r="P112" s="46"/>
    </row>
    <row r="113" spans="1:16" s="18" customFormat="1">
      <c r="A113" s="4"/>
      <c r="B113" s="523" t="s">
        <v>509</v>
      </c>
      <c r="C113" s="938"/>
      <c r="D113" s="65">
        <f>SUM(D109:D112)</f>
        <v>0</v>
      </c>
      <c r="E113" s="65">
        <f>SUM(E109:E112)</f>
        <v>0</v>
      </c>
      <c r="F113" s="65">
        <f>SUM(F109:F112)</f>
        <v>0</v>
      </c>
      <c r="G113" s="65">
        <f>SUM(G109:G112)</f>
        <v>0</v>
      </c>
      <c r="H113" s="65">
        <f t="shared" ref="H113:N113" si="87">SUM(H109:H112)</f>
        <v>0</v>
      </c>
      <c r="I113" s="65">
        <f t="shared" si="87"/>
        <v>0</v>
      </c>
      <c r="J113" s="65">
        <f t="shared" si="87"/>
        <v>0</v>
      </c>
      <c r="K113" s="65">
        <f t="shared" si="87"/>
        <v>0</v>
      </c>
      <c r="L113" s="65">
        <f t="shared" si="87"/>
        <v>0</v>
      </c>
      <c r="M113" s="65">
        <f t="shared" si="87"/>
        <v>0</v>
      </c>
      <c r="N113" s="65">
        <f t="shared" si="87"/>
        <v>0</v>
      </c>
      <c r="O113" s="65">
        <f t="shared" ref="O113:P113" si="88">SUM(O109:O112)</f>
        <v>0</v>
      </c>
      <c r="P113" s="65">
        <f t="shared" si="88"/>
        <v>0</v>
      </c>
    </row>
    <row r="114" spans="1:16" s="14" customFormat="1">
      <c r="A114" s="72"/>
      <c r="B114" s="482" t="s">
        <v>510</v>
      </c>
      <c r="C114" s="479"/>
      <c r="D114" s="71"/>
      <c r="E114" s="476">
        <f t="shared" ref="E114:M114" si="89">ROUND(SUM(D113*E16+E113*E17)/12,4)</f>
        <v>0</v>
      </c>
      <c r="F114" s="476">
        <f t="shared" si="89"/>
        <v>0</v>
      </c>
      <c r="G114" s="476">
        <f t="shared" si="89"/>
        <v>0</v>
      </c>
      <c r="H114" s="476">
        <f t="shared" si="89"/>
        <v>0</v>
      </c>
      <c r="I114" s="476">
        <f t="shared" si="89"/>
        <v>0</v>
      </c>
      <c r="J114" s="476">
        <f t="shared" si="89"/>
        <v>0</v>
      </c>
      <c r="K114" s="476">
        <f t="shared" si="89"/>
        <v>0</v>
      </c>
      <c r="L114" s="476">
        <f t="shared" si="89"/>
        <v>0</v>
      </c>
      <c r="M114" s="476">
        <f t="shared" si="89"/>
        <v>0</v>
      </c>
      <c r="N114" s="476">
        <f>ROUND(SUM(M113*N16+N113*N17)/12,4)</f>
        <v>0</v>
      </c>
      <c r="O114" s="476">
        <f t="shared" ref="O114:P114" si="90">ROUND(SUM(N113*O16+O113*O17)/12,4)</f>
        <v>0</v>
      </c>
      <c r="P114" s="476">
        <f t="shared" si="90"/>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603</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940" t="s">
        <v>654</v>
      </c>
      <c r="C120" s="940"/>
      <c r="D120" s="940"/>
      <c r="E120" s="940"/>
      <c r="F120" s="940"/>
      <c r="G120" s="940"/>
      <c r="H120" s="940"/>
      <c r="I120" s="940"/>
      <c r="J120" s="940"/>
      <c r="K120" s="940"/>
      <c r="L120" s="940"/>
      <c r="M120" s="940"/>
      <c r="N120" s="940"/>
      <c r="O120" s="940"/>
      <c r="P120" s="940"/>
    </row>
    <row r="121" spans="1:16" s="18" customFormat="1" ht="9" customHeight="1">
      <c r="A121" s="4"/>
      <c r="B121" s="116"/>
      <c r="C121" s="76"/>
    </row>
    <row r="122" spans="1:16" ht="63.75" customHeight="1">
      <c r="B122" s="239" t="s">
        <v>234</v>
      </c>
      <c r="C122" s="239" t="str">
        <f>'1.  LRAMVA Summary'!D53</f>
        <v>Residential</v>
      </c>
      <c r="D122" s="239" t="str">
        <f>'1.  LRAMVA Summary'!E53</f>
        <v>GS&lt;50 kW</v>
      </c>
      <c r="E122" s="239" t="str">
        <f>'1.  LRAMVA Summary'!F53</f>
        <v>GS50-999 kW</v>
      </c>
      <c r="F122" s="239" t="str">
        <f>'1.  LRAMVA Summary'!G53</f>
        <v>General Service 1,000 - 4,999kW</v>
      </c>
      <c r="G122" s="239" t="str">
        <f>'1.  LRAMVA Summary'!H53</f>
        <v>Sentinel</v>
      </c>
      <c r="H122" s="239" t="str">
        <f>'1.  LRAMVA Summary'!I53</f>
        <v>Street Lighting</v>
      </c>
      <c r="I122" s="239" t="str">
        <f>'1.  LRAMVA Summary'!J53</f>
        <v>Unmetered Scatter Load</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v>
      </c>
      <c r="G123" s="573" t="str">
        <f>'1.  LRAMVA Summary'!H54</f>
        <v>kW</v>
      </c>
      <c r="H123" s="573" t="str">
        <f>'1.  LRAMVA Summary'!I54</f>
        <v>kW</v>
      </c>
      <c r="I123" s="573" t="str">
        <f>'1.  LRAMVA Summary'!J54</f>
        <v>kWh</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0</v>
      </c>
      <c r="D124" s="666">
        <f>HLOOKUP(B124,$E$15:$P$114,16,FALSE)</f>
        <v>0</v>
      </c>
      <c r="E124" s="667">
        <f t="shared" ref="E124:E135" si="91">HLOOKUP(B124,$E$15:$P$114,23,FALSE)</f>
        <v>0</v>
      </c>
      <c r="F124" s="666">
        <f t="shared" ref="F124:F135" si="92">HLOOKUP(B124,$E$15:$P$114,30,FALSE)</f>
        <v>0</v>
      </c>
      <c r="G124" s="667">
        <f t="shared" ref="G124:G135" si="93">HLOOKUP(B124,$E$15:$P$114,37,FALSE)</f>
        <v>0</v>
      </c>
      <c r="H124" s="666">
        <f t="shared" ref="H124:H135" si="94">HLOOKUP(B124,$E$15:$P$114,44,FALSE)</f>
        <v>0</v>
      </c>
      <c r="I124" s="667">
        <f t="shared" ref="I124:I135" si="95">HLOOKUP(B124,$E$15:$P$114,51,FALSE)</f>
        <v>0</v>
      </c>
      <c r="J124" s="667">
        <f t="shared" ref="J124:J135" si="96">HLOOKUP(B124,$E$15:$P$114,58,FALSE)</f>
        <v>0</v>
      </c>
      <c r="K124" s="667">
        <f t="shared" ref="K124:K135" si="97">HLOOKUP(B124,$E$15:$P$114,65,FALSE)</f>
        <v>0</v>
      </c>
      <c r="L124" s="667">
        <f t="shared" ref="L124:L135" si="98">HLOOKUP(B124,$E$15:$P$114,72,FALSE)</f>
        <v>0</v>
      </c>
      <c r="M124" s="667">
        <f t="shared" ref="M124:M135" si="99">HLOOKUP(B124,$E$15:$P$114,79,FALSE)</f>
        <v>0</v>
      </c>
      <c r="N124" s="667">
        <f t="shared" ref="N124:N135" si="100">HLOOKUP(B124,$E$15:$P$114,86,FALSE)</f>
        <v>0</v>
      </c>
      <c r="O124" s="667">
        <f t="shared" ref="O124:O135" si="101">HLOOKUP(B124,$E$15:$P$114,93,FALSE)</f>
        <v>0</v>
      </c>
      <c r="P124" s="667">
        <f t="shared" ref="P124:P135" si="102">HLOOKUP(B124,$E$15:$P$114,100,FALSE)</f>
        <v>0</v>
      </c>
    </row>
    <row r="125" spans="1:16">
      <c r="B125" s="489">
        <v>2012</v>
      </c>
      <c r="C125" s="668">
        <f>HLOOKUP(B125,$E$15:$P$114,9,FALSE)</f>
        <v>0</v>
      </c>
      <c r="D125" s="669">
        <f>HLOOKUP(B125,$E$15:$P$114,16,FALSE)</f>
        <v>0</v>
      </c>
      <c r="E125" s="670">
        <f t="shared" si="91"/>
        <v>0</v>
      </c>
      <c r="F125" s="669">
        <f t="shared" si="92"/>
        <v>0</v>
      </c>
      <c r="G125" s="670">
        <f t="shared" si="93"/>
        <v>0</v>
      </c>
      <c r="H125" s="669">
        <f t="shared" si="94"/>
        <v>0</v>
      </c>
      <c r="I125" s="670">
        <f t="shared" si="95"/>
        <v>0</v>
      </c>
      <c r="J125" s="670">
        <f t="shared" si="96"/>
        <v>0</v>
      </c>
      <c r="K125" s="670">
        <f t="shared" si="97"/>
        <v>0</v>
      </c>
      <c r="L125" s="670">
        <f t="shared" si="98"/>
        <v>0</v>
      </c>
      <c r="M125" s="670">
        <f t="shared" si="99"/>
        <v>0</v>
      </c>
      <c r="N125" s="670">
        <f t="shared" si="100"/>
        <v>0</v>
      </c>
      <c r="O125" s="670">
        <f t="shared" si="101"/>
        <v>0</v>
      </c>
      <c r="P125" s="670">
        <f t="shared" si="102"/>
        <v>0</v>
      </c>
    </row>
    <row r="126" spans="1:16">
      <c r="B126" s="489">
        <v>2013</v>
      </c>
      <c r="C126" s="668">
        <f>HLOOKUP(B126,$E$15:$P$114,9,FALSE)</f>
        <v>0</v>
      </c>
      <c r="D126" s="669">
        <f>HLOOKUP(B126,$E$15:$P$114,16,FALSE)</f>
        <v>0</v>
      </c>
      <c r="E126" s="670">
        <f t="shared" si="91"/>
        <v>0</v>
      </c>
      <c r="F126" s="669">
        <f t="shared" si="92"/>
        <v>0</v>
      </c>
      <c r="G126" s="670">
        <f t="shared" si="93"/>
        <v>0</v>
      </c>
      <c r="H126" s="669">
        <f t="shared" si="94"/>
        <v>0</v>
      </c>
      <c r="I126" s="670">
        <f t="shared" si="95"/>
        <v>0</v>
      </c>
      <c r="J126" s="670">
        <f t="shared" si="96"/>
        <v>0</v>
      </c>
      <c r="K126" s="670">
        <f t="shared" si="97"/>
        <v>0</v>
      </c>
      <c r="L126" s="670">
        <f t="shared" si="98"/>
        <v>0</v>
      </c>
      <c r="M126" s="670">
        <f t="shared" si="99"/>
        <v>0</v>
      </c>
      <c r="N126" s="670">
        <f t="shared" si="100"/>
        <v>0</v>
      </c>
      <c r="O126" s="670">
        <f t="shared" si="101"/>
        <v>0</v>
      </c>
      <c r="P126" s="670">
        <f t="shared" si="102"/>
        <v>0</v>
      </c>
    </row>
    <row r="127" spans="1:16">
      <c r="B127" s="489">
        <v>2014</v>
      </c>
      <c r="C127" s="777">
        <f t="shared" ref="C127:C135" si="103">HLOOKUP(B127,$E$15:$P$114,9,FALSE)</f>
        <v>0</v>
      </c>
      <c r="D127" s="818">
        <f t="shared" ref="D127:D134" si="104">HLOOKUP(B127,$E$15:$P$114,16,FALSE)</f>
        <v>0</v>
      </c>
      <c r="E127" s="670">
        <f t="shared" si="91"/>
        <v>0</v>
      </c>
      <c r="F127" s="669">
        <f t="shared" si="92"/>
        <v>0</v>
      </c>
      <c r="G127" s="670">
        <f t="shared" si="93"/>
        <v>0</v>
      </c>
      <c r="H127" s="669">
        <f t="shared" si="94"/>
        <v>0</v>
      </c>
      <c r="I127" s="670">
        <f t="shared" si="95"/>
        <v>0</v>
      </c>
      <c r="J127" s="670">
        <f t="shared" si="96"/>
        <v>0</v>
      </c>
      <c r="K127" s="670">
        <f t="shared" si="97"/>
        <v>0</v>
      </c>
      <c r="L127" s="670">
        <f t="shared" si="98"/>
        <v>0</v>
      </c>
      <c r="M127" s="670">
        <f t="shared" si="99"/>
        <v>0</v>
      </c>
      <c r="N127" s="670">
        <f t="shared" si="100"/>
        <v>0</v>
      </c>
      <c r="O127" s="670">
        <f t="shared" si="101"/>
        <v>0</v>
      </c>
      <c r="P127" s="670">
        <f t="shared" si="102"/>
        <v>0</v>
      </c>
    </row>
    <row r="128" spans="1:16">
      <c r="B128" s="489">
        <v>2015</v>
      </c>
      <c r="C128" s="668">
        <f t="shared" si="103"/>
        <v>8.3999999999999995E-3</v>
      </c>
      <c r="D128" s="669">
        <f t="shared" si="104"/>
        <v>9.1999999999999998E-3</v>
      </c>
      <c r="E128" s="670">
        <f t="shared" si="91"/>
        <v>1.7021999999999999</v>
      </c>
      <c r="F128" s="669">
        <f t="shared" si="92"/>
        <v>1.5119</v>
      </c>
      <c r="G128" s="670">
        <f t="shared" si="93"/>
        <v>3.6566999999999998</v>
      </c>
      <c r="H128" s="669">
        <f t="shared" si="94"/>
        <v>4.5853000000000002</v>
      </c>
      <c r="I128" s="670">
        <f t="shared" si="95"/>
        <v>6.7000000000000002E-3</v>
      </c>
      <c r="J128" s="670">
        <f t="shared" si="96"/>
        <v>0</v>
      </c>
      <c r="K128" s="670">
        <f t="shared" si="97"/>
        <v>0</v>
      </c>
      <c r="L128" s="670">
        <f t="shared" si="98"/>
        <v>0</v>
      </c>
      <c r="M128" s="670">
        <f t="shared" si="99"/>
        <v>0</v>
      </c>
      <c r="N128" s="670">
        <f t="shared" si="100"/>
        <v>0</v>
      </c>
      <c r="O128" s="670">
        <f t="shared" si="101"/>
        <v>0</v>
      </c>
      <c r="P128" s="670">
        <f t="shared" si="102"/>
        <v>0</v>
      </c>
    </row>
    <row r="129" spans="1:16">
      <c r="B129" s="489">
        <v>2016</v>
      </c>
      <c r="C129" s="777">
        <f t="shared" si="103"/>
        <v>1.0699999999999999E-2</v>
      </c>
      <c r="D129" s="669">
        <f t="shared" si="104"/>
        <v>1.3899999999999999E-2</v>
      </c>
      <c r="E129" s="670">
        <f t="shared" si="91"/>
        <v>2.5840000000000001</v>
      </c>
      <c r="F129" s="669">
        <f t="shared" si="92"/>
        <v>2.2951000000000001</v>
      </c>
      <c r="G129" s="670">
        <f t="shared" si="93"/>
        <v>5.5509000000000004</v>
      </c>
      <c r="H129" s="669">
        <f t="shared" si="94"/>
        <v>6.9603999999999999</v>
      </c>
      <c r="I129" s="670">
        <f t="shared" si="95"/>
        <v>1.0200000000000001E-2</v>
      </c>
      <c r="J129" s="670">
        <f t="shared" si="96"/>
        <v>0</v>
      </c>
      <c r="K129" s="670">
        <f t="shared" si="97"/>
        <v>0</v>
      </c>
      <c r="L129" s="670">
        <f t="shared" si="98"/>
        <v>0</v>
      </c>
      <c r="M129" s="670">
        <f t="shared" si="99"/>
        <v>0</v>
      </c>
      <c r="N129" s="670">
        <f t="shared" si="100"/>
        <v>0</v>
      </c>
      <c r="O129" s="670">
        <f t="shared" si="101"/>
        <v>0</v>
      </c>
      <c r="P129" s="670">
        <f t="shared" si="102"/>
        <v>0</v>
      </c>
    </row>
    <row r="130" spans="1:16">
      <c r="B130" s="489">
        <v>2017</v>
      </c>
      <c r="C130" s="819">
        <f t="shared" si="103"/>
        <v>8.0000000000000002E-3</v>
      </c>
      <c r="D130" s="818">
        <f t="shared" si="104"/>
        <v>1.67E-2</v>
      </c>
      <c r="E130" s="670">
        <f t="shared" si="91"/>
        <v>3.1488</v>
      </c>
      <c r="F130" s="669">
        <f t="shared" si="92"/>
        <v>2.6821000000000002</v>
      </c>
      <c r="G130" s="670">
        <f t="shared" si="93"/>
        <v>6.2065000000000001</v>
      </c>
      <c r="H130" s="669">
        <f t="shared" si="94"/>
        <v>6.7506000000000004</v>
      </c>
      <c r="I130" s="670">
        <f t="shared" si="95"/>
        <v>1.14E-2</v>
      </c>
      <c r="J130" s="670">
        <f t="shared" si="96"/>
        <v>0</v>
      </c>
      <c r="K130" s="670">
        <f t="shared" si="97"/>
        <v>0</v>
      </c>
      <c r="L130" s="670">
        <f t="shared" si="98"/>
        <v>0</v>
      </c>
      <c r="M130" s="670">
        <f t="shared" si="99"/>
        <v>0</v>
      </c>
      <c r="N130" s="670">
        <f t="shared" si="100"/>
        <v>0</v>
      </c>
      <c r="O130" s="670">
        <f t="shared" si="101"/>
        <v>0</v>
      </c>
      <c r="P130" s="670">
        <f t="shared" si="102"/>
        <v>0</v>
      </c>
    </row>
    <row r="131" spans="1:16">
      <c r="B131" s="489">
        <v>2018</v>
      </c>
      <c r="C131" s="668">
        <f t="shared" si="103"/>
        <v>4.7999999999999996E-3</v>
      </c>
      <c r="D131" s="669">
        <f t="shared" si="104"/>
        <v>1.7899999999999999E-2</v>
      </c>
      <c r="E131" s="670">
        <f t="shared" si="91"/>
        <v>3.3748999999999998</v>
      </c>
      <c r="F131" s="669">
        <f t="shared" si="92"/>
        <v>2.8389000000000002</v>
      </c>
      <c r="G131" s="670">
        <f t="shared" si="93"/>
        <v>6.4783999999999997</v>
      </c>
      <c r="H131" s="669">
        <f t="shared" si="94"/>
        <v>6.6965000000000003</v>
      </c>
      <c r="I131" s="670">
        <f t="shared" si="95"/>
        <v>1.1900000000000001E-2</v>
      </c>
      <c r="J131" s="670">
        <f t="shared" si="96"/>
        <v>0</v>
      </c>
      <c r="K131" s="670">
        <f t="shared" si="97"/>
        <v>0</v>
      </c>
      <c r="L131" s="670">
        <f t="shared" si="98"/>
        <v>0</v>
      </c>
      <c r="M131" s="670">
        <f t="shared" si="99"/>
        <v>0</v>
      </c>
      <c r="N131" s="670">
        <f t="shared" si="100"/>
        <v>0</v>
      </c>
      <c r="O131" s="670">
        <f t="shared" si="101"/>
        <v>0</v>
      </c>
      <c r="P131" s="670">
        <f t="shared" si="102"/>
        <v>0</v>
      </c>
    </row>
    <row r="132" spans="1:16">
      <c r="B132" s="489">
        <v>2019</v>
      </c>
      <c r="C132" s="668">
        <f t="shared" si="103"/>
        <v>1.1999999999999999E-3</v>
      </c>
      <c r="D132" s="669">
        <f t="shared" si="104"/>
        <v>1.7899999999999999E-2</v>
      </c>
      <c r="E132" s="670">
        <f t="shared" si="91"/>
        <v>3.3740000000000001</v>
      </c>
      <c r="F132" s="669">
        <f t="shared" si="92"/>
        <v>2.8437999999999999</v>
      </c>
      <c r="G132" s="670">
        <f t="shared" si="93"/>
        <v>6.5038999999999998</v>
      </c>
      <c r="H132" s="669">
        <f t="shared" si="94"/>
        <v>6.7793000000000001</v>
      </c>
      <c r="I132" s="670">
        <f t="shared" si="95"/>
        <v>1.2E-2</v>
      </c>
      <c r="J132" s="670">
        <f t="shared" si="96"/>
        <v>0</v>
      </c>
      <c r="K132" s="670">
        <f t="shared" si="97"/>
        <v>0</v>
      </c>
      <c r="L132" s="670">
        <f t="shared" si="98"/>
        <v>0</v>
      </c>
      <c r="M132" s="670">
        <f t="shared" si="99"/>
        <v>0</v>
      </c>
      <c r="N132" s="670">
        <f t="shared" si="100"/>
        <v>0</v>
      </c>
      <c r="O132" s="670">
        <f t="shared" si="101"/>
        <v>0</v>
      </c>
      <c r="P132" s="670">
        <f t="shared" si="102"/>
        <v>0</v>
      </c>
    </row>
    <row r="133" spans="1:16">
      <c r="B133" s="489">
        <v>2020</v>
      </c>
      <c r="C133" s="777">
        <f t="shared" si="103"/>
        <v>0</v>
      </c>
      <c r="D133" s="818">
        <f t="shared" si="104"/>
        <v>1.8100000000000002E-2</v>
      </c>
      <c r="E133" s="670">
        <f t="shared" si="91"/>
        <v>3.3944999999999999</v>
      </c>
      <c r="F133" s="669">
        <f t="shared" si="92"/>
        <v>2.8611</v>
      </c>
      <c r="G133" s="670">
        <f t="shared" si="93"/>
        <v>6.5434000000000001</v>
      </c>
      <c r="H133" s="669">
        <f t="shared" si="94"/>
        <v>6.8205</v>
      </c>
      <c r="I133" s="670">
        <f t="shared" si="95"/>
        <v>1.2E-2</v>
      </c>
      <c r="J133" s="670">
        <f t="shared" si="96"/>
        <v>0</v>
      </c>
      <c r="K133" s="670">
        <f t="shared" si="97"/>
        <v>0</v>
      </c>
      <c r="L133" s="670">
        <f t="shared" si="98"/>
        <v>0</v>
      </c>
      <c r="M133" s="670">
        <f t="shared" si="99"/>
        <v>0</v>
      </c>
      <c r="N133" s="670">
        <f t="shared" si="100"/>
        <v>0</v>
      </c>
      <c r="O133" s="670">
        <f t="shared" si="101"/>
        <v>0</v>
      </c>
      <c r="P133" s="670">
        <f t="shared" si="102"/>
        <v>0</v>
      </c>
    </row>
    <row r="134" spans="1:16" s="18" customFormat="1">
      <c r="A134" s="4"/>
      <c r="B134" s="776">
        <v>2021</v>
      </c>
      <c r="C134" s="668">
        <f t="shared" si="103"/>
        <v>0</v>
      </c>
      <c r="D134" s="669">
        <f t="shared" si="104"/>
        <v>1.8499999999999999E-2</v>
      </c>
      <c r="E134" s="779">
        <f t="shared" si="91"/>
        <v>3.4817</v>
      </c>
      <c r="F134" s="778">
        <f t="shared" si="92"/>
        <v>2.9346000000000001</v>
      </c>
      <c r="G134" s="779">
        <f t="shared" si="93"/>
        <v>6.7115999999999998</v>
      </c>
      <c r="H134" s="778">
        <f t="shared" si="94"/>
        <v>6.9958</v>
      </c>
      <c r="I134" s="779">
        <f t="shared" si="95"/>
        <v>1.23E-2</v>
      </c>
      <c r="J134" s="779">
        <f t="shared" si="96"/>
        <v>0</v>
      </c>
      <c r="K134" s="779">
        <f t="shared" si="97"/>
        <v>0</v>
      </c>
      <c r="L134" s="779">
        <f t="shared" si="98"/>
        <v>0</v>
      </c>
      <c r="M134" s="779">
        <f t="shared" si="99"/>
        <v>0</v>
      </c>
      <c r="N134" s="779">
        <f t="shared" si="100"/>
        <v>0</v>
      </c>
      <c r="O134" s="779">
        <f t="shared" si="101"/>
        <v>0</v>
      </c>
      <c r="P134" s="779">
        <f t="shared" si="102"/>
        <v>0</v>
      </c>
    </row>
    <row r="135" spans="1:16" s="18" customFormat="1">
      <c r="A135" s="4"/>
      <c r="B135" s="773">
        <v>2022</v>
      </c>
      <c r="C135" s="822">
        <f t="shared" si="103"/>
        <v>0</v>
      </c>
      <c r="D135" s="820">
        <f>HLOOKUP(B135,$E$15:$P$114,16,FALSE)</f>
        <v>1.9E-2</v>
      </c>
      <c r="E135" s="775">
        <f t="shared" si="91"/>
        <v>3.5735999999999999</v>
      </c>
      <c r="F135" s="774">
        <f t="shared" si="92"/>
        <v>3.0121000000000002</v>
      </c>
      <c r="G135" s="775">
        <f t="shared" si="93"/>
        <v>6.8887</v>
      </c>
      <c r="H135" s="774">
        <f t="shared" si="94"/>
        <v>7.1803999999999997</v>
      </c>
      <c r="I135" s="775">
        <f t="shared" si="95"/>
        <v>1.2699999999999999E-2</v>
      </c>
      <c r="J135" s="775">
        <f t="shared" si="96"/>
        <v>0</v>
      </c>
      <c r="K135" s="775">
        <f t="shared" si="97"/>
        <v>0</v>
      </c>
      <c r="L135" s="775">
        <f t="shared" si="98"/>
        <v>0</v>
      </c>
      <c r="M135" s="775">
        <f t="shared" si="99"/>
        <v>0</v>
      </c>
      <c r="N135" s="775">
        <f t="shared" si="100"/>
        <v>0</v>
      </c>
      <c r="O135" s="775">
        <f t="shared" si="101"/>
        <v>0</v>
      </c>
      <c r="P135" s="775">
        <f t="shared" si="102"/>
        <v>0</v>
      </c>
    </row>
    <row r="136" spans="1:16" ht="18.75" customHeight="1">
      <c r="B136" s="486" t="s">
        <v>618</v>
      </c>
      <c r="C136" s="821"/>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workbookViewId="0"/>
  </sheetViews>
  <sheetFormatPr defaultColWidth="9" defaultRowHeight="13.8" outlineLevelRow="1" outlineLevelCol="1"/>
  <cols>
    <col min="1" max="1" width="4.5546875" style="496" customWidth="1"/>
    <col min="2" max="2" width="43.5546875" style="249" customWidth="1"/>
    <col min="3" max="3" width="14" style="249" customWidth="1"/>
    <col min="4" max="4" width="18" style="248" customWidth="1"/>
    <col min="5" max="8" width="10.44140625" style="248" hidden="1" customWidth="1" outlineLevel="1"/>
    <col min="9" max="20" width="9" style="248" hidden="1" customWidth="1" outlineLevel="1"/>
    <col min="21" max="21" width="12.44140625" style="248" hidden="1" customWidth="1" outlineLevel="1"/>
    <col min="22" max="22" width="17.5546875" style="248" customWidth="1" collapsed="1"/>
    <col min="23"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950"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950"/>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944" t="s">
        <v>547</v>
      </c>
      <c r="D5" s="945"/>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950" t="s">
        <v>501</v>
      </c>
      <c r="C7" s="951" t="s">
        <v>884</v>
      </c>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422"/>
      <c r="AN7" s="422"/>
      <c r="AO7" s="422"/>
      <c r="AP7" s="422"/>
      <c r="AQ7" s="422"/>
      <c r="AR7" s="422"/>
      <c r="AS7" s="422"/>
      <c r="AT7" s="422"/>
      <c r="AU7" s="422"/>
      <c r="AV7" s="422"/>
      <c r="AW7" s="422"/>
      <c r="AX7" s="422"/>
      <c r="AY7" s="422"/>
      <c r="AZ7" s="422"/>
      <c r="BA7" s="422"/>
    </row>
    <row r="8" spans="1:53" s="266" customFormat="1" ht="58.5" customHeight="1">
      <c r="A8" s="496"/>
      <c r="B8" s="950"/>
      <c r="C8" s="951" t="s">
        <v>565</v>
      </c>
      <c r="D8" s="951"/>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422"/>
      <c r="AN8" s="422"/>
      <c r="AO8" s="422"/>
      <c r="AP8" s="422"/>
      <c r="AQ8" s="422"/>
      <c r="AR8" s="422"/>
      <c r="AS8" s="422"/>
      <c r="AT8" s="422"/>
      <c r="AU8" s="422"/>
      <c r="AV8" s="422"/>
      <c r="AW8" s="422"/>
      <c r="AX8" s="422"/>
      <c r="AY8" s="422"/>
      <c r="AZ8" s="422"/>
      <c r="BA8" s="422"/>
    </row>
    <row r="9" spans="1:53" s="266" customFormat="1" ht="57.75" customHeight="1">
      <c r="A9" s="496"/>
      <c r="B9" s="268"/>
      <c r="C9" s="951" t="s">
        <v>564</v>
      </c>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422"/>
      <c r="AN9" s="422"/>
      <c r="AO9" s="422"/>
      <c r="AP9" s="422"/>
      <c r="AQ9" s="422"/>
      <c r="AR9" s="422"/>
      <c r="AS9" s="422"/>
      <c r="AT9" s="422"/>
      <c r="AU9" s="422"/>
      <c r="AV9" s="422"/>
      <c r="AW9" s="422"/>
      <c r="AX9" s="422"/>
      <c r="AY9" s="422"/>
      <c r="AZ9" s="422"/>
      <c r="BA9" s="422"/>
    </row>
    <row r="10" spans="1:53" ht="41.25" customHeight="1">
      <c r="B10" s="270"/>
      <c r="C10" s="951" t="s">
        <v>620</v>
      </c>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422"/>
      <c r="AN10" s="422"/>
      <c r="AO10" s="422"/>
      <c r="AP10" s="422"/>
      <c r="AQ10" s="422"/>
      <c r="AR10" s="422"/>
      <c r="AS10" s="422"/>
      <c r="AT10" s="422"/>
      <c r="AU10" s="422"/>
      <c r="AV10" s="422"/>
      <c r="AW10" s="422"/>
      <c r="AX10" s="422"/>
      <c r="AY10" s="422"/>
      <c r="AZ10" s="422"/>
      <c r="BA10" s="422"/>
    </row>
    <row r="11" spans="1:53" ht="53.25" customHeight="1">
      <c r="C11" s="951" t="s">
        <v>608</v>
      </c>
      <c r="D11" s="951"/>
      <c r="E11" s="951"/>
      <c r="F11" s="951"/>
      <c r="G11" s="951"/>
      <c r="H11" s="951"/>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1"/>
      <c r="AL11" s="951"/>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950"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950"/>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946" t="s">
        <v>211</v>
      </c>
      <c r="C19" s="948" t="s">
        <v>33</v>
      </c>
      <c r="D19" s="279" t="s">
        <v>420</v>
      </c>
      <c r="E19" s="957" t="s">
        <v>209</v>
      </c>
      <c r="F19" s="958"/>
      <c r="G19" s="958"/>
      <c r="H19" s="958"/>
      <c r="I19" s="958"/>
      <c r="J19" s="958"/>
      <c r="K19" s="958"/>
      <c r="L19" s="958"/>
      <c r="M19" s="958"/>
      <c r="N19" s="958"/>
      <c r="O19" s="958"/>
      <c r="P19" s="958"/>
      <c r="Q19" s="958"/>
      <c r="R19" s="958"/>
      <c r="S19" s="958"/>
      <c r="T19" s="959"/>
      <c r="U19" s="955" t="s">
        <v>213</v>
      </c>
      <c r="V19" s="279" t="s">
        <v>421</v>
      </c>
      <c r="W19" s="952" t="s">
        <v>212</v>
      </c>
      <c r="X19" s="953"/>
      <c r="Y19" s="953"/>
      <c r="Z19" s="953"/>
      <c r="AA19" s="953"/>
      <c r="AB19" s="953"/>
      <c r="AC19" s="953"/>
      <c r="AD19" s="953"/>
      <c r="AE19" s="953"/>
      <c r="AF19" s="953"/>
      <c r="AG19" s="953"/>
      <c r="AH19" s="953"/>
      <c r="AI19" s="953"/>
      <c r="AJ19" s="953"/>
      <c r="AK19" s="953"/>
      <c r="AL19" s="960"/>
      <c r="AM19" s="952" t="s">
        <v>242</v>
      </c>
      <c r="AN19" s="953"/>
      <c r="AO19" s="953"/>
      <c r="AP19" s="953"/>
      <c r="AQ19" s="953"/>
      <c r="AR19" s="953"/>
      <c r="AS19" s="953"/>
      <c r="AT19" s="953"/>
      <c r="AU19" s="953"/>
      <c r="AV19" s="953"/>
      <c r="AW19" s="953"/>
      <c r="AX19" s="953"/>
      <c r="AY19" s="953"/>
      <c r="AZ19" s="953"/>
      <c r="BA19" s="954"/>
    </row>
    <row r="20" spans="1:53" s="278" customFormat="1" ht="59.25" customHeight="1">
      <c r="A20" s="496"/>
      <c r="B20" s="947"/>
      <c r="C20" s="949"/>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956"/>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Residential</v>
      </c>
      <c r="AN20" s="281" t="str">
        <f>'1.  LRAMVA Summary'!E53</f>
        <v>GS&lt;50 kW</v>
      </c>
      <c r="AO20" s="281" t="str">
        <f>'1.  LRAMVA Summary'!F53</f>
        <v>GS50-999 kW</v>
      </c>
      <c r="AP20" s="281" t="str">
        <f>'1.  LRAMVA Summary'!G53</f>
        <v>General Service 1,000 - 4,999kW</v>
      </c>
      <c r="AQ20" s="281" t="str">
        <f>'1.  LRAMVA Summary'!H53</f>
        <v>Sentinel</v>
      </c>
      <c r="AR20" s="281" t="str">
        <f>'1.  LRAMVA Summary'!I53</f>
        <v>Street Lighting</v>
      </c>
      <c r="AS20" s="281" t="str">
        <f>'1.  LRAMVA Summary'!J53</f>
        <v>Unmetered Scatter Load</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v>
      </c>
      <c r="AQ21" s="286" t="str">
        <f>'1.  LRAMVA Summary'!H54</f>
        <v>kW</v>
      </c>
      <c r="AR21" s="286" t="str">
        <f>'1.  LRAMVA Summary'!I54</f>
        <v>kW</v>
      </c>
      <c r="AS21" s="286" t="str">
        <f>'1.  LRAMVA Summary'!J54</f>
        <v>kWh</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hidden="1" customHeight="1" outlineLevel="1">
      <c r="A22" s="496">
        <v>1</v>
      </c>
      <c r="B22" s="289" t="s">
        <v>1</v>
      </c>
      <c r="C22" s="286" t="s">
        <v>25</v>
      </c>
      <c r="D22" s="290"/>
      <c r="E22" s="290"/>
      <c r="F22" s="290"/>
      <c r="G22" s="290"/>
      <c r="H22" s="290"/>
      <c r="I22" s="290"/>
      <c r="J22" s="290"/>
      <c r="K22" s="290"/>
      <c r="L22" s="290"/>
      <c r="M22" s="290"/>
      <c r="N22" s="290"/>
      <c r="O22" s="290"/>
      <c r="P22" s="290"/>
      <c r="Q22" s="290"/>
      <c r="R22" s="290"/>
      <c r="S22" s="290"/>
      <c r="T22" s="290"/>
      <c r="U22" s="286"/>
      <c r="V22" s="290"/>
      <c r="W22" s="290"/>
      <c r="X22" s="290"/>
      <c r="Y22" s="290"/>
      <c r="Z22" s="290"/>
      <c r="AA22" s="290"/>
      <c r="AB22" s="290"/>
      <c r="AC22" s="290"/>
      <c r="AD22" s="290"/>
      <c r="AE22" s="290"/>
      <c r="AF22" s="290"/>
      <c r="AG22" s="290"/>
      <c r="AH22" s="290"/>
      <c r="AI22" s="290"/>
      <c r="AJ22" s="290"/>
      <c r="AK22" s="290"/>
      <c r="AL22" s="290"/>
      <c r="AM22" s="404"/>
      <c r="AN22" s="404"/>
      <c r="AO22" s="404"/>
      <c r="AP22" s="404"/>
      <c r="AQ22" s="404"/>
      <c r="AR22" s="404"/>
      <c r="AS22" s="404"/>
      <c r="AT22" s="404"/>
      <c r="AU22" s="404"/>
      <c r="AV22" s="404"/>
      <c r="AW22" s="404"/>
      <c r="AX22" s="404"/>
      <c r="AY22" s="404"/>
      <c r="AZ22" s="404"/>
      <c r="BA22" s="291">
        <f>SUM(AM22:AZ22)</f>
        <v>0</v>
      </c>
    </row>
    <row r="23" spans="1:53" s="278" customFormat="1" ht="15" hidden="1"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0</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hidden="1"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hidden="1" outlineLevel="1">
      <c r="A25" s="496">
        <v>2</v>
      </c>
      <c r="B25" s="289" t="s">
        <v>2</v>
      </c>
      <c r="C25" s="286" t="s">
        <v>25</v>
      </c>
      <c r="D25" s="290"/>
      <c r="E25" s="290"/>
      <c r="F25" s="290"/>
      <c r="G25" s="290"/>
      <c r="H25" s="290"/>
      <c r="I25" s="290"/>
      <c r="J25" s="290"/>
      <c r="K25" s="290"/>
      <c r="L25" s="290"/>
      <c r="M25" s="290"/>
      <c r="N25" s="290"/>
      <c r="O25" s="290"/>
      <c r="P25" s="290"/>
      <c r="Q25" s="290"/>
      <c r="R25" s="290"/>
      <c r="S25" s="290"/>
      <c r="T25" s="290"/>
      <c r="U25" s="286"/>
      <c r="V25" s="290"/>
      <c r="W25" s="290"/>
      <c r="X25" s="290"/>
      <c r="Y25" s="290"/>
      <c r="Z25" s="290"/>
      <c r="AA25" s="290"/>
      <c r="AB25" s="290"/>
      <c r="AC25" s="290"/>
      <c r="AD25" s="290"/>
      <c r="AE25" s="290"/>
      <c r="AF25" s="290"/>
      <c r="AG25" s="290"/>
      <c r="AH25" s="290"/>
      <c r="AI25" s="290"/>
      <c r="AJ25" s="290"/>
      <c r="AK25" s="290"/>
      <c r="AL25" s="290"/>
      <c r="AM25" s="404"/>
      <c r="AN25" s="404"/>
      <c r="AO25" s="404"/>
      <c r="AP25" s="404"/>
      <c r="AQ25" s="404"/>
      <c r="AR25" s="404"/>
      <c r="AS25" s="404"/>
      <c r="AT25" s="404"/>
      <c r="AU25" s="404"/>
      <c r="AV25" s="404"/>
      <c r="AW25" s="404"/>
      <c r="AX25" s="404"/>
      <c r="AY25" s="404"/>
      <c r="AZ25" s="404"/>
      <c r="BA25" s="291">
        <f>SUM(AM25:AZ25)</f>
        <v>0</v>
      </c>
    </row>
    <row r="26" spans="1:53" s="278" customFormat="1" ht="15" hidden="1"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290"/>
      <c r="W26" s="290"/>
      <c r="X26" s="290"/>
      <c r="Y26" s="290"/>
      <c r="Z26" s="290"/>
      <c r="AA26" s="290"/>
      <c r="AB26" s="290"/>
      <c r="AC26" s="290"/>
      <c r="AD26" s="290"/>
      <c r="AE26" s="290"/>
      <c r="AF26" s="290"/>
      <c r="AG26" s="290"/>
      <c r="AH26" s="290"/>
      <c r="AI26" s="290"/>
      <c r="AJ26" s="290"/>
      <c r="AK26" s="290"/>
      <c r="AL26" s="290"/>
      <c r="AM26" s="405">
        <f>AM25</f>
        <v>0</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hidden="1" outlineLevel="1">
      <c r="A27" s="498"/>
      <c r="B27" s="293"/>
      <c r="C27" s="294"/>
      <c r="D27" s="299"/>
      <c r="E27" s="299"/>
      <c r="F27" s="299"/>
      <c r="G27" s="299"/>
      <c r="H27" s="299"/>
      <c r="I27" s="299"/>
      <c r="J27" s="299"/>
      <c r="K27" s="299"/>
      <c r="L27" s="299"/>
      <c r="M27" s="299"/>
      <c r="N27" s="299"/>
      <c r="O27" s="299"/>
      <c r="P27" s="299"/>
      <c r="Q27" s="299"/>
      <c r="R27" s="299"/>
      <c r="S27" s="299"/>
      <c r="T27" s="299"/>
      <c r="V27" s="299"/>
      <c r="W27" s="299"/>
      <c r="X27" s="299"/>
      <c r="Y27" s="299"/>
      <c r="Z27" s="299"/>
      <c r="AA27" s="299"/>
      <c r="AB27" s="299"/>
      <c r="AC27" s="299"/>
      <c r="AD27" s="299"/>
      <c r="AE27" s="299"/>
      <c r="AF27" s="299"/>
      <c r="AG27" s="299"/>
      <c r="AH27" s="299"/>
      <c r="AI27" s="299"/>
      <c r="AJ27" s="299"/>
      <c r="AK27" s="299"/>
      <c r="AL27" s="299"/>
      <c r="AM27" s="406"/>
      <c r="AN27" s="407"/>
      <c r="AO27" s="407"/>
      <c r="AP27" s="407"/>
      <c r="AQ27" s="407"/>
      <c r="AR27" s="407"/>
      <c r="AS27" s="407"/>
      <c r="AT27" s="407"/>
      <c r="AU27" s="407"/>
      <c r="AV27" s="407"/>
      <c r="AW27" s="407"/>
      <c r="AX27" s="407"/>
      <c r="AY27" s="407"/>
      <c r="AZ27" s="407"/>
      <c r="BA27" s="297"/>
    </row>
    <row r="28" spans="1:53" s="278" customFormat="1" ht="15" hidden="1" outlineLevel="1">
      <c r="A28" s="496">
        <v>3</v>
      </c>
      <c r="B28" s="289" t="s">
        <v>3</v>
      </c>
      <c r="C28" s="286" t="s">
        <v>25</v>
      </c>
      <c r="D28" s="290"/>
      <c r="E28" s="290"/>
      <c r="F28" s="290"/>
      <c r="G28" s="290"/>
      <c r="H28" s="290"/>
      <c r="I28" s="290"/>
      <c r="J28" s="290"/>
      <c r="K28" s="290"/>
      <c r="L28" s="290"/>
      <c r="M28" s="290"/>
      <c r="N28" s="290"/>
      <c r="O28" s="290"/>
      <c r="P28" s="290"/>
      <c r="Q28" s="290"/>
      <c r="R28" s="290"/>
      <c r="S28" s="290"/>
      <c r="T28" s="290"/>
      <c r="U28" s="286"/>
      <c r="V28" s="290"/>
      <c r="W28" s="290"/>
      <c r="X28" s="290"/>
      <c r="Y28" s="290"/>
      <c r="Z28" s="290"/>
      <c r="AA28" s="290"/>
      <c r="AB28" s="290"/>
      <c r="AC28" s="290"/>
      <c r="AD28" s="290"/>
      <c r="AE28" s="290"/>
      <c r="AF28" s="290"/>
      <c r="AG28" s="290"/>
      <c r="AH28" s="290"/>
      <c r="AI28" s="290"/>
      <c r="AJ28" s="290"/>
      <c r="AK28" s="290"/>
      <c r="AL28" s="290"/>
      <c r="AM28" s="404"/>
      <c r="AN28" s="404"/>
      <c r="AO28" s="404"/>
      <c r="AP28" s="404"/>
      <c r="AQ28" s="404"/>
      <c r="AR28" s="404"/>
      <c r="AS28" s="404"/>
      <c r="AT28" s="404"/>
      <c r="AU28" s="404"/>
      <c r="AV28" s="404"/>
      <c r="AW28" s="404"/>
      <c r="AX28" s="404"/>
      <c r="AY28" s="404"/>
      <c r="AZ28" s="404"/>
      <c r="BA28" s="291">
        <f>SUM(AM28:AZ28)</f>
        <v>0</v>
      </c>
    </row>
    <row r="29" spans="1:53" s="278" customFormat="1" ht="15" hidden="1" outlineLevel="1">
      <c r="A29" s="496"/>
      <c r="B29" s="289" t="s">
        <v>214</v>
      </c>
      <c r="C29" s="286" t="s">
        <v>163</v>
      </c>
      <c r="D29" s="290"/>
      <c r="E29" s="290"/>
      <c r="F29" s="290"/>
      <c r="G29" s="290"/>
      <c r="H29" s="290"/>
      <c r="I29" s="290"/>
      <c r="J29" s="290"/>
      <c r="K29" s="290"/>
      <c r="L29" s="290"/>
      <c r="M29" s="290"/>
      <c r="N29" s="290"/>
      <c r="O29" s="290"/>
      <c r="P29" s="290"/>
      <c r="Q29" s="290"/>
      <c r="R29" s="290"/>
      <c r="S29" s="290"/>
      <c r="T29" s="290"/>
      <c r="U29" s="462"/>
      <c r="V29" s="290"/>
      <c r="W29" s="290"/>
      <c r="X29" s="290"/>
      <c r="Y29" s="290"/>
      <c r="Z29" s="290"/>
      <c r="AA29" s="290"/>
      <c r="AB29" s="290"/>
      <c r="AC29" s="290"/>
      <c r="AD29" s="290"/>
      <c r="AE29" s="290"/>
      <c r="AF29" s="290"/>
      <c r="AG29" s="290"/>
      <c r="AH29" s="290"/>
      <c r="AI29" s="290"/>
      <c r="AJ29" s="290"/>
      <c r="AK29" s="290"/>
      <c r="AL29" s="290"/>
      <c r="AM29" s="405">
        <f>AM28</f>
        <v>0</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hidden="1" outlineLevel="1">
      <c r="A30" s="496"/>
      <c r="B30" s="289"/>
      <c r="C30" s="300"/>
      <c r="D30" s="286"/>
      <c r="E30" s="286"/>
      <c r="F30" s="286"/>
      <c r="G30" s="286"/>
      <c r="H30" s="286"/>
      <c r="I30" s="286"/>
      <c r="J30" s="286"/>
      <c r="K30" s="286"/>
      <c r="L30" s="286"/>
      <c r="M30" s="286"/>
      <c r="N30" s="286"/>
      <c r="O30" s="286"/>
      <c r="P30" s="286"/>
      <c r="Q30" s="286"/>
      <c r="R30" s="286"/>
      <c r="S30" s="286"/>
      <c r="T30" s="286"/>
      <c r="V30" s="286"/>
      <c r="W30" s="286"/>
      <c r="X30" s="286"/>
      <c r="Y30" s="286"/>
      <c r="Z30" s="286"/>
      <c r="AA30" s="286"/>
      <c r="AB30" s="286"/>
      <c r="AC30" s="286"/>
      <c r="AD30" s="286"/>
      <c r="AE30" s="286"/>
      <c r="AF30" s="286"/>
      <c r="AG30" s="286"/>
      <c r="AH30" s="286"/>
      <c r="AI30" s="286"/>
      <c r="AJ30" s="286"/>
      <c r="AK30" s="286"/>
      <c r="AL30" s="286"/>
      <c r="AM30" s="406"/>
      <c r="AN30" s="406"/>
      <c r="AO30" s="406"/>
      <c r="AP30" s="406"/>
      <c r="AQ30" s="406"/>
      <c r="AR30" s="406"/>
      <c r="AS30" s="406"/>
      <c r="AT30" s="406"/>
      <c r="AU30" s="406"/>
      <c r="AV30" s="406"/>
      <c r="AW30" s="406"/>
      <c r="AX30" s="406"/>
      <c r="AY30" s="406"/>
      <c r="AZ30" s="406"/>
      <c r="BA30" s="301"/>
    </row>
    <row r="31" spans="1:53" s="278" customFormat="1" ht="15" hidden="1" outlineLevel="1">
      <c r="A31" s="496">
        <v>4</v>
      </c>
      <c r="B31" s="289" t="s">
        <v>4</v>
      </c>
      <c r="C31" s="286" t="s">
        <v>25</v>
      </c>
      <c r="D31" s="290"/>
      <c r="E31" s="290"/>
      <c r="F31" s="290"/>
      <c r="G31" s="290"/>
      <c r="H31" s="290"/>
      <c r="I31" s="290"/>
      <c r="J31" s="290"/>
      <c r="K31" s="290"/>
      <c r="L31" s="290"/>
      <c r="M31" s="290"/>
      <c r="N31" s="290"/>
      <c r="O31" s="290"/>
      <c r="P31" s="290"/>
      <c r="Q31" s="290"/>
      <c r="R31" s="290"/>
      <c r="S31" s="290"/>
      <c r="T31" s="290"/>
      <c r="U31" s="286"/>
      <c r="V31" s="290"/>
      <c r="W31" s="290"/>
      <c r="X31" s="290"/>
      <c r="Y31" s="290"/>
      <c r="Z31" s="290"/>
      <c r="AA31" s="290"/>
      <c r="AB31" s="290"/>
      <c r="AC31" s="290"/>
      <c r="AD31" s="290"/>
      <c r="AE31" s="290"/>
      <c r="AF31" s="290"/>
      <c r="AG31" s="290"/>
      <c r="AH31" s="290"/>
      <c r="AI31" s="290"/>
      <c r="AJ31" s="290"/>
      <c r="AK31" s="290"/>
      <c r="AL31" s="290"/>
      <c r="AM31" s="404"/>
      <c r="AN31" s="404"/>
      <c r="AO31" s="404"/>
      <c r="AP31" s="404"/>
      <c r="AQ31" s="404"/>
      <c r="AR31" s="404"/>
      <c r="AS31" s="404"/>
      <c r="AT31" s="404"/>
      <c r="AU31" s="404"/>
      <c r="AV31" s="404"/>
      <c r="AW31" s="404"/>
      <c r="AX31" s="404"/>
      <c r="AY31" s="404"/>
      <c r="AZ31" s="404"/>
      <c r="BA31" s="291">
        <f>SUM(AM31:AZ31)</f>
        <v>0</v>
      </c>
    </row>
    <row r="32" spans="1:53" s="278" customFormat="1" ht="15" hidden="1" outlineLevel="1">
      <c r="A32" s="496"/>
      <c r="B32" s="289" t="s">
        <v>214</v>
      </c>
      <c r="C32" s="286" t="s">
        <v>163</v>
      </c>
      <c r="D32" s="290"/>
      <c r="E32" s="290"/>
      <c r="F32" s="290"/>
      <c r="G32" s="290"/>
      <c r="H32" s="290"/>
      <c r="I32" s="290"/>
      <c r="J32" s="290"/>
      <c r="K32" s="290"/>
      <c r="L32" s="290"/>
      <c r="M32" s="290"/>
      <c r="N32" s="290"/>
      <c r="O32" s="290"/>
      <c r="P32" s="290"/>
      <c r="Q32" s="290"/>
      <c r="R32" s="290"/>
      <c r="S32" s="290"/>
      <c r="T32" s="290"/>
      <c r="U32" s="462"/>
      <c r="V32" s="290"/>
      <c r="W32" s="290"/>
      <c r="X32" s="290"/>
      <c r="Y32" s="290"/>
      <c r="Z32" s="290"/>
      <c r="AA32" s="290"/>
      <c r="AB32" s="290"/>
      <c r="AC32" s="290"/>
      <c r="AD32" s="290"/>
      <c r="AE32" s="290"/>
      <c r="AF32" s="290"/>
      <c r="AG32" s="290"/>
      <c r="AH32" s="290"/>
      <c r="AI32" s="290"/>
      <c r="AJ32" s="290"/>
      <c r="AK32" s="290"/>
      <c r="AL32" s="290"/>
      <c r="AM32" s="405">
        <f>AM31</f>
        <v>0</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hidden="1" outlineLevel="1">
      <c r="A33" s="496"/>
      <c r="B33" s="289"/>
      <c r="C33" s="300"/>
      <c r="D33" s="299"/>
      <c r="E33" s="299"/>
      <c r="F33" s="299"/>
      <c r="G33" s="299"/>
      <c r="H33" s="299"/>
      <c r="I33" s="299"/>
      <c r="J33" s="299"/>
      <c r="K33" s="299"/>
      <c r="L33" s="299"/>
      <c r="M33" s="299"/>
      <c r="N33" s="299"/>
      <c r="O33" s="299"/>
      <c r="P33" s="299"/>
      <c r="Q33" s="299"/>
      <c r="R33" s="299"/>
      <c r="S33" s="299"/>
      <c r="T33" s="299"/>
      <c r="U33" s="286"/>
      <c r="V33" s="299"/>
      <c r="W33" s="299"/>
      <c r="X33" s="299"/>
      <c r="Y33" s="299"/>
      <c r="Z33" s="299"/>
      <c r="AA33" s="299"/>
      <c r="AB33" s="299"/>
      <c r="AC33" s="299"/>
      <c r="AD33" s="299"/>
      <c r="AE33" s="299"/>
      <c r="AF33" s="299"/>
      <c r="AG33" s="299"/>
      <c r="AH33" s="299"/>
      <c r="AI33" s="299"/>
      <c r="AJ33" s="299"/>
      <c r="AK33" s="299"/>
      <c r="AL33" s="299"/>
      <c r="AM33" s="406"/>
      <c r="AN33" s="406"/>
      <c r="AO33" s="406"/>
      <c r="AP33" s="406"/>
      <c r="AQ33" s="406"/>
      <c r="AR33" s="406"/>
      <c r="AS33" s="406"/>
      <c r="AT33" s="406"/>
      <c r="AU33" s="406"/>
      <c r="AV33" s="406"/>
      <c r="AW33" s="406"/>
      <c r="AX33" s="406"/>
      <c r="AY33" s="406"/>
      <c r="AZ33" s="406"/>
      <c r="BA33" s="301"/>
    </row>
    <row r="34" spans="1:53" s="278" customFormat="1" ht="15" hidden="1" outlineLevel="1">
      <c r="A34" s="496">
        <v>5</v>
      </c>
      <c r="B34" s="289" t="s">
        <v>5</v>
      </c>
      <c r="C34" s="286" t="s">
        <v>25</v>
      </c>
      <c r="D34" s="290"/>
      <c r="E34" s="290"/>
      <c r="F34" s="290"/>
      <c r="G34" s="290"/>
      <c r="H34" s="290"/>
      <c r="I34" s="290"/>
      <c r="J34" s="290"/>
      <c r="K34" s="290"/>
      <c r="L34" s="290"/>
      <c r="M34" s="290"/>
      <c r="N34" s="290"/>
      <c r="O34" s="290"/>
      <c r="P34" s="290"/>
      <c r="Q34" s="290"/>
      <c r="R34" s="290"/>
      <c r="S34" s="290"/>
      <c r="T34" s="290"/>
      <c r="U34" s="286"/>
      <c r="V34" s="290"/>
      <c r="W34" s="290"/>
      <c r="X34" s="290"/>
      <c r="Y34" s="290"/>
      <c r="Z34" s="290"/>
      <c r="AA34" s="290"/>
      <c r="AB34" s="290"/>
      <c r="AC34" s="290"/>
      <c r="AD34" s="290"/>
      <c r="AE34" s="290"/>
      <c r="AF34" s="290"/>
      <c r="AG34" s="290"/>
      <c r="AH34" s="290"/>
      <c r="AI34" s="290"/>
      <c r="AJ34" s="290"/>
      <c r="AK34" s="290"/>
      <c r="AL34" s="290"/>
      <c r="AM34" s="404"/>
      <c r="AN34" s="404"/>
      <c r="AO34" s="404"/>
      <c r="AP34" s="404"/>
      <c r="AQ34" s="404"/>
      <c r="AR34" s="404"/>
      <c r="AS34" s="404"/>
      <c r="AT34" s="404"/>
      <c r="AU34" s="404"/>
      <c r="AV34" s="404"/>
      <c r="AW34" s="404"/>
      <c r="AX34" s="404"/>
      <c r="AY34" s="404"/>
      <c r="AZ34" s="404"/>
      <c r="BA34" s="291">
        <f>SUM(AM34:AZ34)</f>
        <v>0</v>
      </c>
    </row>
    <row r="35" spans="1:53" s="278" customFormat="1" ht="15" hidden="1" outlineLevel="1">
      <c r="A35" s="496"/>
      <c r="B35" s="289" t="s">
        <v>214</v>
      </c>
      <c r="C35" s="286" t="s">
        <v>163</v>
      </c>
      <c r="D35" s="290"/>
      <c r="E35" s="290"/>
      <c r="F35" s="290"/>
      <c r="G35" s="290"/>
      <c r="H35" s="290"/>
      <c r="I35" s="290"/>
      <c r="J35" s="290"/>
      <c r="K35" s="290"/>
      <c r="L35" s="290"/>
      <c r="M35" s="290"/>
      <c r="N35" s="290"/>
      <c r="O35" s="290"/>
      <c r="P35" s="290"/>
      <c r="Q35" s="290"/>
      <c r="R35" s="290"/>
      <c r="S35" s="290"/>
      <c r="T35" s="290"/>
      <c r="U35" s="462"/>
      <c r="V35" s="290"/>
      <c r="W35" s="290"/>
      <c r="X35" s="290"/>
      <c r="Y35" s="290"/>
      <c r="Z35" s="290"/>
      <c r="AA35" s="290"/>
      <c r="AB35" s="290"/>
      <c r="AC35" s="290"/>
      <c r="AD35" s="290"/>
      <c r="AE35" s="290"/>
      <c r="AF35" s="290"/>
      <c r="AG35" s="290"/>
      <c r="AH35" s="290"/>
      <c r="AI35" s="290"/>
      <c r="AJ35" s="290"/>
      <c r="AK35" s="290"/>
      <c r="AL35" s="290"/>
      <c r="AM35" s="405">
        <f>AM34</f>
        <v>0</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hidden="1" outlineLevel="1">
      <c r="A36" s="496"/>
      <c r="B36" s="289"/>
      <c r="C36" s="300"/>
      <c r="D36" s="299"/>
      <c r="E36" s="299"/>
      <c r="F36" s="299"/>
      <c r="G36" s="299"/>
      <c r="H36" s="299"/>
      <c r="I36" s="299"/>
      <c r="J36" s="299"/>
      <c r="K36" s="299"/>
      <c r="L36" s="299"/>
      <c r="M36" s="299"/>
      <c r="N36" s="299"/>
      <c r="O36" s="299"/>
      <c r="P36" s="299"/>
      <c r="Q36" s="299"/>
      <c r="R36" s="299"/>
      <c r="S36" s="299"/>
      <c r="T36" s="299"/>
      <c r="U36" s="286"/>
      <c r="V36" s="299"/>
      <c r="W36" s="299"/>
      <c r="X36" s="299"/>
      <c r="Y36" s="299"/>
      <c r="Z36" s="299"/>
      <c r="AA36" s="299"/>
      <c r="AB36" s="299"/>
      <c r="AC36" s="299"/>
      <c r="AD36" s="299"/>
      <c r="AE36" s="299"/>
      <c r="AF36" s="299"/>
      <c r="AG36" s="299"/>
      <c r="AH36" s="299"/>
      <c r="AI36" s="299"/>
      <c r="AJ36" s="299"/>
      <c r="AK36" s="299"/>
      <c r="AL36" s="299"/>
      <c r="AM36" s="406"/>
      <c r="AN36" s="406"/>
      <c r="AO36" s="406"/>
      <c r="AP36" s="406"/>
      <c r="AQ36" s="406"/>
      <c r="AR36" s="406"/>
      <c r="AS36" s="406"/>
      <c r="AT36" s="406"/>
      <c r="AU36" s="406"/>
      <c r="AV36" s="406"/>
      <c r="AW36" s="406"/>
      <c r="AX36" s="406"/>
      <c r="AY36" s="406"/>
      <c r="AZ36" s="406"/>
      <c r="BA36" s="301"/>
    </row>
    <row r="37" spans="1:53" s="278" customFormat="1" ht="15" hidden="1" outlineLevel="1">
      <c r="A37" s="496">
        <v>6</v>
      </c>
      <c r="B37" s="289" t="s">
        <v>6</v>
      </c>
      <c r="C37" s="286" t="s">
        <v>25</v>
      </c>
      <c r="D37" s="290"/>
      <c r="E37" s="290"/>
      <c r="F37" s="290"/>
      <c r="G37" s="290"/>
      <c r="H37" s="290"/>
      <c r="I37" s="290"/>
      <c r="J37" s="290"/>
      <c r="K37" s="290"/>
      <c r="L37" s="290"/>
      <c r="M37" s="290"/>
      <c r="N37" s="290"/>
      <c r="O37" s="290"/>
      <c r="P37" s="290"/>
      <c r="Q37" s="290"/>
      <c r="R37" s="290"/>
      <c r="S37" s="290"/>
      <c r="T37" s="290"/>
      <c r="U37" s="286"/>
      <c r="V37" s="290"/>
      <c r="W37" s="290"/>
      <c r="X37" s="290"/>
      <c r="Y37" s="290"/>
      <c r="Z37" s="290"/>
      <c r="AA37" s="290"/>
      <c r="AB37" s="290"/>
      <c r="AC37" s="290"/>
      <c r="AD37" s="290"/>
      <c r="AE37" s="290"/>
      <c r="AF37" s="290"/>
      <c r="AG37" s="290"/>
      <c r="AH37" s="290"/>
      <c r="AI37" s="290"/>
      <c r="AJ37" s="290"/>
      <c r="AK37" s="290"/>
      <c r="AL37" s="290"/>
      <c r="AM37" s="404"/>
      <c r="AN37" s="404"/>
      <c r="AO37" s="404"/>
      <c r="AP37" s="404"/>
      <c r="AQ37" s="404"/>
      <c r="AR37" s="404"/>
      <c r="AS37" s="404"/>
      <c r="AT37" s="404"/>
      <c r="AU37" s="404"/>
      <c r="AV37" s="404"/>
      <c r="AW37" s="404"/>
      <c r="AX37" s="404"/>
      <c r="AY37" s="404"/>
      <c r="AZ37" s="404"/>
      <c r="BA37" s="291">
        <f>SUM(AM37:AZ37)</f>
        <v>0</v>
      </c>
    </row>
    <row r="38" spans="1:53" s="278" customFormat="1" ht="15" hidden="1"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0</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hidden="1"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hidden="1"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hidden="1"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hidden="1"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hidden="1"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hidden="1"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hidden="1"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hidden="1"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hidden="1"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hidden="1"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hidden="1"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hidden="1"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hidden="1"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hidden="1"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hidden="1" outlineLevel="1">
      <c r="A53" s="496">
        <v>11</v>
      </c>
      <c r="B53" s="309" t="s">
        <v>21</v>
      </c>
      <c r="C53" s="286" t="s">
        <v>25</v>
      </c>
      <c r="D53" s="290"/>
      <c r="E53" s="290"/>
      <c r="F53" s="290"/>
      <c r="G53" s="290"/>
      <c r="H53" s="290"/>
      <c r="I53" s="290"/>
      <c r="J53" s="290"/>
      <c r="K53" s="290"/>
      <c r="L53" s="290"/>
      <c r="M53" s="290"/>
      <c r="N53" s="290"/>
      <c r="O53" s="290"/>
      <c r="P53" s="290"/>
      <c r="Q53" s="290"/>
      <c r="R53" s="290"/>
      <c r="S53" s="290"/>
      <c r="T53" s="290"/>
      <c r="U53" s="290">
        <v>12</v>
      </c>
      <c r="V53" s="290"/>
      <c r="W53" s="290"/>
      <c r="X53" s="290"/>
      <c r="Y53" s="290"/>
      <c r="Z53" s="290"/>
      <c r="AA53" s="290"/>
      <c r="AB53" s="290"/>
      <c r="AC53" s="290"/>
      <c r="AD53" s="290"/>
      <c r="AE53" s="290"/>
      <c r="AF53" s="290"/>
      <c r="AG53" s="290"/>
      <c r="AH53" s="290"/>
      <c r="AI53" s="290"/>
      <c r="AJ53" s="290"/>
      <c r="AK53" s="290"/>
      <c r="AL53" s="290"/>
      <c r="AM53" s="409"/>
      <c r="AN53" s="409"/>
      <c r="AO53" s="409"/>
      <c r="AP53" s="409"/>
      <c r="AQ53" s="409"/>
      <c r="AR53" s="409"/>
      <c r="AS53" s="409"/>
      <c r="AT53" s="409"/>
      <c r="AU53" s="409"/>
      <c r="AV53" s="409"/>
      <c r="AW53" s="409"/>
      <c r="AX53" s="409"/>
      <c r="AY53" s="409"/>
      <c r="AZ53" s="409"/>
      <c r="BA53" s="291">
        <f>SUM(AM53:AZ53)</f>
        <v>0</v>
      </c>
    </row>
    <row r="54" spans="1:56" s="278" customFormat="1" ht="15" hidden="1"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0</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hidden="1"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hidden="1"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hidden="1"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hidden="1"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hidden="1" outlineLevel="1">
      <c r="A59" s="496">
        <v>13</v>
      </c>
      <c r="B59" s="309" t="s">
        <v>24</v>
      </c>
      <c r="C59" s="286" t="s">
        <v>25</v>
      </c>
      <c r="D59" s="290"/>
      <c r="E59" s="290"/>
      <c r="F59" s="290"/>
      <c r="G59" s="290"/>
      <c r="H59" s="290"/>
      <c r="I59" s="290"/>
      <c r="J59" s="290"/>
      <c r="K59" s="290"/>
      <c r="L59" s="290"/>
      <c r="M59" s="290"/>
      <c r="N59" s="290"/>
      <c r="O59" s="290"/>
      <c r="P59" s="290"/>
      <c r="Q59" s="290"/>
      <c r="R59" s="290"/>
      <c r="S59" s="290"/>
      <c r="T59" s="290"/>
      <c r="U59" s="290">
        <v>12</v>
      </c>
      <c r="V59" s="290"/>
      <c r="W59" s="290"/>
      <c r="X59" s="290"/>
      <c r="Y59" s="290"/>
      <c r="Z59" s="290"/>
      <c r="AA59" s="290"/>
      <c r="AB59" s="290"/>
      <c r="AC59" s="290"/>
      <c r="AD59" s="290"/>
      <c r="AE59" s="290"/>
      <c r="AF59" s="290"/>
      <c r="AG59" s="290"/>
      <c r="AH59" s="290"/>
      <c r="AI59" s="290"/>
      <c r="AJ59" s="290"/>
      <c r="AK59" s="290"/>
      <c r="AL59" s="290"/>
      <c r="AM59" s="409"/>
      <c r="AN59" s="409"/>
      <c r="AO59" s="409"/>
      <c r="AP59" s="409"/>
      <c r="AQ59" s="409"/>
      <c r="AR59" s="409"/>
      <c r="AS59" s="409"/>
      <c r="AT59" s="409"/>
      <c r="AU59" s="409"/>
      <c r="AV59" s="409"/>
      <c r="AW59" s="409"/>
      <c r="AX59" s="409"/>
      <c r="AY59" s="409"/>
      <c r="AZ59" s="409"/>
      <c r="BA59" s="291">
        <f>SUM(AM59:AZ59)</f>
        <v>0</v>
      </c>
    </row>
    <row r="60" spans="1:56" s="278" customFormat="1" ht="15" hidden="1"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290"/>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0</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hidden="1"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hidden="1"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hidden="1"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hidden="1"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hidden="1"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hidden="1"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hidden="1"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hidden="1"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hidden="1" outlineLevel="1">
      <c r="A69" s="496"/>
      <c r="B69" s="310" t="s">
        <v>214</v>
      </c>
      <c r="C69" s="286" t="s">
        <v>163</v>
      </c>
      <c r="D69" s="290"/>
      <c r="E69" s="2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hidden="1" outlineLevel="1">
      <c r="A70" s="496"/>
      <c r="B70" s="309"/>
      <c r="C70" s="307"/>
      <c r="D70" s="311"/>
      <c r="E70" s="311"/>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hidden="1" outlineLevel="1">
      <c r="A71" s="496">
        <v>17</v>
      </c>
      <c r="B71" s="309" t="s">
        <v>9</v>
      </c>
      <c r="C71" s="286" t="s">
        <v>25</v>
      </c>
      <c r="D71" s="290"/>
      <c r="E71" s="2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hidden="1" outlineLevel="1">
      <c r="A72" s="496"/>
      <c r="B72" s="310" t="s">
        <v>214</v>
      </c>
      <c r="C72" s="286" t="s">
        <v>163</v>
      </c>
      <c r="D72" s="290"/>
      <c r="E72" s="2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hidden="1" outlineLevel="1">
      <c r="A73" s="496"/>
      <c r="B73" s="310"/>
      <c r="C73" s="300"/>
      <c r="D73" s="286"/>
      <c r="E73" s="286"/>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hidden="1" outlineLevel="1">
      <c r="A74" s="497"/>
      <c r="B74" s="283" t="s">
        <v>10</v>
      </c>
      <c r="C74" s="284"/>
      <c r="D74" s="284"/>
      <c r="E74" s="284"/>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hidden="1" outlineLevel="1">
      <c r="A75" s="496">
        <v>18</v>
      </c>
      <c r="B75" s="310" t="s">
        <v>11</v>
      </c>
      <c r="C75" s="286" t="s">
        <v>25</v>
      </c>
      <c r="D75" s="290"/>
      <c r="E75" s="2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hidden="1" outlineLevel="1">
      <c r="A76" s="496"/>
      <c r="B76" s="310" t="s">
        <v>214</v>
      </c>
      <c r="C76" s="286" t="s">
        <v>163</v>
      </c>
      <c r="D76" s="290"/>
      <c r="E76" s="2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hidden="1" outlineLevel="1">
      <c r="A77" s="499"/>
      <c r="B77" s="310"/>
      <c r="C77" s="300"/>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hidden="1" outlineLevel="1">
      <c r="A78" s="496">
        <v>19</v>
      </c>
      <c r="B78" s="310" t="s">
        <v>12</v>
      </c>
      <c r="C78" s="286" t="s">
        <v>25</v>
      </c>
      <c r="D78" s="290"/>
      <c r="E78" s="2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hidden="1" outlineLevel="1">
      <c r="A79" s="496"/>
      <c r="B79" s="310" t="s">
        <v>214</v>
      </c>
      <c r="C79" s="286" t="s">
        <v>163</v>
      </c>
      <c r="D79" s="290"/>
      <c r="E79" s="2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hidden="1" outlineLevel="1">
      <c r="A80" s="496"/>
      <c r="B80" s="310"/>
      <c r="C80" s="300"/>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hidden="1" outlineLevel="1">
      <c r="A81" s="496">
        <v>20</v>
      </c>
      <c r="B81" s="310" t="s">
        <v>13</v>
      </c>
      <c r="C81" s="286" t="s">
        <v>25</v>
      </c>
      <c r="D81" s="290"/>
      <c r="E81" s="2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hidden="1" outlineLevel="1">
      <c r="A82" s="496"/>
      <c r="B82" s="310" t="s">
        <v>214</v>
      </c>
      <c r="C82" s="286" t="s">
        <v>163</v>
      </c>
      <c r="D82" s="290"/>
      <c r="E82" s="2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hidden="1" outlineLevel="1">
      <c r="A83" s="496"/>
      <c r="B83" s="310"/>
      <c r="C83" s="300"/>
      <c r="D83" s="286"/>
      <c r="E83" s="286"/>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hidden="1" outlineLevel="1">
      <c r="A84" s="496">
        <v>21</v>
      </c>
      <c r="B84" s="310" t="s">
        <v>22</v>
      </c>
      <c r="C84" s="286" t="s">
        <v>25</v>
      </c>
      <c r="D84" s="290"/>
      <c r="E84" s="2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hidden="1" outlineLevel="1">
      <c r="A85" s="496"/>
      <c r="B85" s="310" t="s">
        <v>214</v>
      </c>
      <c r="C85" s="286" t="s">
        <v>163</v>
      </c>
      <c r="D85" s="290"/>
      <c r="E85" s="2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hidden="1" outlineLevel="1">
      <c r="A86" s="496"/>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hidden="1" outlineLevel="1">
      <c r="A87" s="496">
        <v>22</v>
      </c>
      <c r="B87" s="310" t="s">
        <v>9</v>
      </c>
      <c r="C87" s="286" t="s">
        <v>25</v>
      </c>
      <c r="D87" s="290"/>
      <c r="E87" s="2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hidden="1" outlineLevel="1">
      <c r="A88" s="496"/>
      <c r="B88" s="310" t="s">
        <v>214</v>
      </c>
      <c r="C88" s="286" t="s">
        <v>163</v>
      </c>
      <c r="D88" s="290"/>
      <c r="E88" s="2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hidden="1" outlineLevel="1">
      <c r="A89" s="496"/>
      <c r="B89" s="310"/>
      <c r="C89" s="300"/>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hidden="1" outlineLevel="1">
      <c r="A90" s="497"/>
      <c r="B90" s="283" t="s">
        <v>14</v>
      </c>
      <c r="C90" s="284"/>
      <c r="D90" s="285"/>
      <c r="E90" s="285"/>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hidden="1" outlineLevel="1">
      <c r="A91" s="496">
        <v>23</v>
      </c>
      <c r="B91" s="310" t="s">
        <v>14</v>
      </c>
      <c r="C91" s="286" t="s">
        <v>25</v>
      </c>
      <c r="D91" s="290"/>
      <c r="E91" s="2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hidden="1" outlineLevel="1">
      <c r="A92" s="496"/>
      <c r="B92" s="310" t="s">
        <v>214</v>
      </c>
      <c r="C92" s="286" t="s">
        <v>163</v>
      </c>
      <c r="D92" s="290"/>
      <c r="E92" s="2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hidden="1" outlineLevel="1">
      <c r="A93" s="496"/>
      <c r="B93" s="310"/>
      <c r="C93" s="300"/>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hidden="1" outlineLevel="1">
      <c r="A94" s="497"/>
      <c r="B94" s="283" t="s">
        <v>484</v>
      </c>
      <c r="C94" s="284"/>
      <c r="D94" s="285"/>
      <c r="E94" s="285"/>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hidden="1" outlineLevel="1">
      <c r="A95" s="496">
        <v>24</v>
      </c>
      <c r="B95" s="310" t="s">
        <v>14</v>
      </c>
      <c r="C95" s="286" t="s">
        <v>25</v>
      </c>
      <c r="D95" s="290"/>
      <c r="E95" s="2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hidden="1" outlineLevel="1">
      <c r="A96" s="496"/>
      <c r="B96" s="310" t="s">
        <v>214</v>
      </c>
      <c r="C96" s="286" t="s">
        <v>163</v>
      </c>
      <c r="D96" s="290"/>
      <c r="E96" s="2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hidden="1" outlineLevel="1">
      <c r="A97" s="496"/>
      <c r="B97" s="310"/>
      <c r="C97" s="300"/>
      <c r="D97" s="286"/>
      <c r="E97" s="286"/>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hidden="1" outlineLevel="1">
      <c r="A98" s="496">
        <v>25</v>
      </c>
      <c r="B98" s="309" t="s">
        <v>21</v>
      </c>
      <c r="C98" s="286" t="s">
        <v>25</v>
      </c>
      <c r="D98" s="290"/>
      <c r="E98" s="2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hidden="1" outlineLevel="1">
      <c r="A99" s="496"/>
      <c r="B99" s="310" t="s">
        <v>214</v>
      </c>
      <c r="C99" s="286" t="s">
        <v>163</v>
      </c>
      <c r="D99" s="290"/>
      <c r="E99" s="2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hidden="1" outlineLevel="1">
      <c r="A100" s="496"/>
      <c r="B100" s="309"/>
      <c r="C100" s="307"/>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hidden="1" outlineLevel="1">
      <c r="A101" s="497"/>
      <c r="B101" s="283" t="s">
        <v>15</v>
      </c>
      <c r="C101" s="315"/>
      <c r="D101" s="285"/>
      <c r="E101" s="284"/>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hidden="1" outlineLevel="1">
      <c r="A102" s="496">
        <v>26</v>
      </c>
      <c r="B102" s="316" t="s">
        <v>16</v>
      </c>
      <c r="C102" s="286" t="s">
        <v>25</v>
      </c>
      <c r="D102" s="290"/>
      <c r="E102" s="2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hidden="1" outlineLevel="1">
      <c r="A103" s="496"/>
      <c r="B103" s="310" t="s">
        <v>214</v>
      </c>
      <c r="C103" s="286" t="s">
        <v>163</v>
      </c>
      <c r="D103" s="290"/>
      <c r="E103" s="2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hidden="1" outlineLevel="1">
      <c r="A104" s="499"/>
      <c r="B104" s="317"/>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hidden="1" outlineLevel="1">
      <c r="A105" s="496">
        <v>27</v>
      </c>
      <c r="B105" s="316" t="s">
        <v>17</v>
      </c>
      <c r="C105" s="286" t="s">
        <v>25</v>
      </c>
      <c r="D105" s="290"/>
      <c r="E105" s="2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hidden="1" outlineLevel="1">
      <c r="A106" s="496"/>
      <c r="B106" s="310" t="s">
        <v>214</v>
      </c>
      <c r="C106" s="286" t="s">
        <v>163</v>
      </c>
      <c r="D106" s="290"/>
      <c r="E106" s="2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hidden="1"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hidden="1"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hidden="1"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hidden="1"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hidden="1"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hidden="1"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hidden="1"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hidden="1"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hidden="1"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hidden="1"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hidden="1"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hidden="1"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hidden="1"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hidden="1"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hidden="1"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hidden="1"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hidden="1"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hidden="1"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hidden="1"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hidden="1"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ollapsed="1">
      <c r="A127" s="496"/>
      <c r="B127" s="322" t="s">
        <v>237</v>
      </c>
      <c r="C127" s="323"/>
      <c r="D127" s="323">
        <f>SUM(D22:D125)</f>
        <v>0</v>
      </c>
      <c r="E127" s="323"/>
      <c r="F127" s="323"/>
      <c r="G127" s="323"/>
      <c r="H127" s="323"/>
      <c r="I127" s="323"/>
      <c r="J127" s="323"/>
      <c r="K127" s="323"/>
      <c r="L127" s="323"/>
      <c r="M127" s="323"/>
      <c r="N127" s="323"/>
      <c r="O127" s="323"/>
      <c r="P127" s="323"/>
      <c r="Q127" s="323"/>
      <c r="R127" s="323"/>
      <c r="S127" s="323"/>
      <c r="T127" s="323"/>
      <c r="U127" s="323"/>
      <c r="V127" s="323">
        <f>SUM(V22:V125)</f>
        <v>0</v>
      </c>
      <c r="W127" s="323"/>
      <c r="X127" s="323"/>
      <c r="Y127" s="323"/>
      <c r="Z127" s="323"/>
      <c r="AA127" s="323"/>
      <c r="AB127" s="323"/>
      <c r="AC127" s="323"/>
      <c r="AD127" s="323"/>
      <c r="AE127" s="323"/>
      <c r="AF127" s="324"/>
      <c r="AG127" s="324"/>
      <c r="AH127" s="324"/>
      <c r="AI127" s="324"/>
      <c r="AJ127" s="324"/>
      <c r="AK127" s="324"/>
      <c r="AL127" s="324"/>
      <c r="AM127" s="324">
        <f>IF(AM21="kWh",SUMPRODUCT(D22:D125,AM22:AM125))</f>
        <v>0</v>
      </c>
      <c r="AN127" s="324">
        <f>IF(AN21="kWh",SUMPRODUCT(D22:D125,AN22:AN125))</f>
        <v>0</v>
      </c>
      <c r="AO127" s="324">
        <f>IF(AO21="kW",SUMPRODUCT(U22:U125,V22:V125,AO22:AO125),SUMPRODUCT(D22:D125,AO22:AO125))</f>
        <v>0</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0</v>
      </c>
      <c r="AN128" s="323">
        <f>HLOOKUP(AN20,'2. LRAMVA Threshold'!$B$42:$Q$53,3,FALSE)</f>
        <v>0</v>
      </c>
      <c r="AO128" s="323">
        <f>HLOOKUP(AO20,'2. LRAMVA Threshold'!$B$42:$Q$53,3,FALSE)</f>
        <v>0</v>
      </c>
      <c r="AP128" s="323">
        <f>HLOOKUP(AP20,'2. LRAMVA Threshold'!$B$42:$Q$53,3,FALSE)</f>
        <v>0</v>
      </c>
      <c r="AQ128" s="323">
        <f>HLOOKUP(AQ20,'2. LRAMVA Threshold'!$B$42:$Q$53,3,FALSE)</f>
        <v>0</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23">
        <f>HLOOKUP(AM$20,'3.  Distribution Rates'!$C$122:$P$133,3,FALSE)</f>
        <v>0</v>
      </c>
      <c r="AN130" s="823">
        <f>HLOOKUP(AN$20,'3.  Distribution Rates'!$C$122:$P$133,3,FALSE)</f>
        <v>0</v>
      </c>
      <c r="AO130" s="336">
        <f>HLOOKUP(AO$20,'3.  Distribution Rates'!$C$122:$P$133,3,FALSE)</f>
        <v>0</v>
      </c>
      <c r="AP130" s="336">
        <f>HLOOKUP(AP$20,'3.  Distribution Rates'!$C$122:$P$133,3,FALSE)</f>
        <v>0</v>
      </c>
      <c r="AQ130" s="336">
        <f>HLOOKUP(AQ$20,'3.  Distribution Rates'!$C$122:$P$133,3,FALSE)</f>
        <v>0</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0</v>
      </c>
      <c r="AN131" s="341">
        <f t="shared" si="33"/>
        <v>0</v>
      </c>
      <c r="AO131" s="342">
        <f t="shared" si="33"/>
        <v>0</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0</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0</v>
      </c>
      <c r="AN132" s="342">
        <f t="shared" si="35"/>
        <v>0</v>
      </c>
      <c r="AO132" s="342">
        <f t="shared" si="35"/>
        <v>0</v>
      </c>
      <c r="AP132" s="342">
        <f t="shared" si="35"/>
        <v>0</v>
      </c>
      <c r="AQ132" s="342">
        <f t="shared" si="35"/>
        <v>0</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0</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0</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0</v>
      </c>
      <c r="AN135" s="286">
        <f>SUMPRODUCT($E$22:$E$125,AN22:AN125)</f>
        <v>0</v>
      </c>
      <c r="AO135" s="286">
        <f>IF(AO21="kW",SUMPRODUCT($U$22:$U$125,$W$22:$W$125,AO22:AO125),SUMPRODUCT($E$22:$E$125,AO22:AO125))</f>
        <v>0</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0</v>
      </c>
      <c r="AN136" s="286">
        <f>SUMPRODUCT($F$22:$F$125,AN22:AN125)</f>
        <v>0</v>
      </c>
      <c r="AO136" s="286">
        <f>IF(AO21="kW",SUMPRODUCT($U$22:$U$125,$X$22:$X$125,AO22:AO125),SUMPRODUCT($F$22:$F$125,AO22:AO125))</f>
        <v>0</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0</v>
      </c>
      <c r="AN137" s="286">
        <f>SUMPRODUCT($G$22:$G$125,AN22:AN125)</f>
        <v>0</v>
      </c>
      <c r="AO137" s="286">
        <f>IF(AO21="kW",SUMPRODUCT($U$22:$U$125,$Y$22:$Y$125,AO22:AO125),SUMPRODUCT($G$22:$G$125,AO22:AO125))</f>
        <v>0</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0</v>
      </c>
      <c r="AN138" s="286">
        <f>SUMPRODUCT($H$22:$H$125,AN22:AN125)</f>
        <v>0</v>
      </c>
      <c r="AO138" s="286">
        <f>IF(AO21="kW",SUMPRODUCT($U$22:$U$125,$Z$22:$Z$125,AO22:AO125),SUMPRODUCT($H$22:$H$125,AO22:AO125))</f>
        <v>0</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0</v>
      </c>
      <c r="AN139" s="286">
        <f>SUMPRODUCT($I$22:$I$125,AN22:AN125)</f>
        <v>0</v>
      </c>
      <c r="AO139" s="286">
        <f>IF(AO21="kW",SUMPRODUCT($U$22:$U$125,$AA$22:$AA$125,AO22:AO125),SUMPRODUCT($I$22:$I$125,AO22:AO125))</f>
        <v>0</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0</v>
      </c>
      <c r="AN140" s="286">
        <f>SUMPRODUCT($J$22:$J$125,AN22:AN125)</f>
        <v>0</v>
      </c>
      <c r="AO140" s="286">
        <f>IF(AO21="kW",SUMPRODUCT($U$22:$U$125,$AB$22:$AB$125,AO22:AO125),SUMPRODUCT($J$22:$J$125,AO22:AO125))</f>
        <v>0</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0</v>
      </c>
      <c r="AN141" s="286">
        <f>SUMPRODUCT($K$22:$K$125,AN22:AN125)</f>
        <v>0</v>
      </c>
      <c r="AO141" s="286">
        <f>IF(AO21="kW",SUMPRODUCT($U$22:$U$125,$AC$22:$AC$125,AO22:AO125),SUMPRODUCT($K$22:$K$125,AO22:AO125))</f>
        <v>0</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0</v>
      </c>
      <c r="AN142" s="286">
        <f>SUMPRODUCT($L$22:$L$125,AN22:AN125)</f>
        <v>0</v>
      </c>
      <c r="AO142" s="286">
        <f>IF(AO21="kW",SUMPRODUCT($U$22:$U$125,$AD$22:$AD$125,AO22:AO125),SUMPRODUCT($L$22:$L$125,AO22:AO125))</f>
        <v>0</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0</v>
      </c>
      <c r="AN143" s="286">
        <f>SUMPRODUCT($M$22:$M$125,AN22:AN125)</f>
        <v>0</v>
      </c>
      <c r="AO143" s="286">
        <f>IF(AO21="kW",SUMPRODUCT($U$22:$U$125,$AE$22:$AE$125,AO22:AO125),SUMPRODUCT($M$22:$M$125,AO22:AO125))</f>
        <v>0</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824</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0</v>
      </c>
      <c r="AN144" s="286">
        <f>SUMPRODUCT($N$22:$N$125,AN22:AN125)</f>
        <v>0</v>
      </c>
      <c r="AO144" s="286">
        <f>IF(AO21="kW",SUMPRODUCT($U$22:$U$125,$AF$22:$AF$125,AO22:AO125),SUMPRODUCT($N$22:$N$125,AO22:AO125))</f>
        <v>0</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825</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0</v>
      </c>
      <c r="AN145" s="286">
        <f>SUMPRODUCT($O$22:$O$125,AN22:AN125)</f>
        <v>0</v>
      </c>
      <c r="AO145" s="286">
        <f>IF(AO21="kW",SUMPRODUCT($U$22:$U$125,$AG$22:$AG$125,AO22:AO125),SUMPRODUCT($O$22:$O$125,AO22:AO125))</f>
        <v>0</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826</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0</v>
      </c>
      <c r="AN146" s="286">
        <f>SUMPRODUCT($P$22:$P$125,AN22:AN125)</f>
        <v>0</v>
      </c>
      <c r="AO146" s="286">
        <f>IF(AO21="kW",SUMPRODUCT($U$22:$U$125,$AH$22:$AH$125,AO22:AO125),SUMPRODUCT($P$22:$P$125,AO22:AO125))</f>
        <v>0</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827</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0</v>
      </c>
      <c r="AN147" s="286">
        <f>SUMPRODUCT($Q$22:$Q$125,AN22:AN125)</f>
        <v>0</v>
      </c>
      <c r="AO147" s="286">
        <f>IF(AO21="kW",SUMPRODUCT($U$22:$U$125,$AI$22:$AI$125,AO22:AO125),SUMPRODUCT($Q$22:$Q$125,AO22:AO125))</f>
        <v>0</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828</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0</v>
      </c>
      <c r="AN148" s="286">
        <f>SUMPRODUCT($R$22:$R$125,AN22:AN125)</f>
        <v>0</v>
      </c>
      <c r="AO148" s="286">
        <f>IF(AO21="kW",SUMPRODUCT($U$22:$U$125,$AJ$22:$AJ$125,AO22:AO125),SUMPRODUCT($R$22:$R$125,AO22:AO125))</f>
        <v>0</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829</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0</v>
      </c>
      <c r="AN149" s="286">
        <f>SUMPRODUCT($S$22:$S$125,AN22:AN125)</f>
        <v>0</v>
      </c>
      <c r="AO149" s="286">
        <f>IF(AO21="kW",SUMPRODUCT($U$22:$U$125,$AK$22:$AK$125,AO22:AO125),SUMPRODUCT($S$22:$S$125,AO22:AO125))</f>
        <v>0</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830</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0</v>
      </c>
      <c r="AN150" s="321">
        <f>SUMPRODUCT($T$22:$T$125,AN22:AN125)</f>
        <v>0</v>
      </c>
      <c r="AO150" s="321">
        <f>IF(AO21="kW",SUMPRODUCT($U$22:$U$125,$AL$22:$AL$125,AO22:AO125),SUMPRODUCT($T$22:$T$125,AO22:AO125))</f>
        <v>0</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4"/>
      <c r="BB150" s="361"/>
    </row>
    <row r="151" spans="1:54" ht="15">
      <c r="B151" s="740"/>
      <c r="C151" s="351"/>
      <c r="D151" s="741"/>
      <c r="E151" s="741"/>
      <c r="F151" s="741"/>
      <c r="G151" s="741"/>
      <c r="H151" s="741"/>
      <c r="I151" s="741"/>
      <c r="J151" s="741"/>
      <c r="K151" s="741"/>
      <c r="L151" s="741"/>
      <c r="M151" s="741"/>
      <c r="N151" s="741"/>
      <c r="O151" s="741"/>
      <c r="P151" s="741"/>
      <c r="Q151" s="741"/>
      <c r="R151" s="741"/>
      <c r="S151" s="741"/>
      <c r="T151" s="741"/>
      <c r="U151" s="741"/>
      <c r="V151" s="742"/>
      <c r="W151" s="743"/>
      <c r="X151" s="744"/>
      <c r="Y151" s="742"/>
      <c r="Z151" s="299"/>
      <c r="AA151" s="384"/>
      <c r="AB151" s="384"/>
      <c r="AC151" s="742"/>
      <c r="AD151" s="742"/>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40"/>
      <c r="C152" s="351"/>
      <c r="D152" s="741"/>
      <c r="E152" s="741"/>
      <c r="F152" s="741"/>
      <c r="G152" s="741"/>
      <c r="H152" s="741"/>
      <c r="I152" s="741"/>
      <c r="J152" s="741"/>
      <c r="K152" s="741"/>
      <c r="L152" s="741"/>
      <c r="M152" s="741"/>
      <c r="N152" s="741"/>
      <c r="O152" s="741"/>
      <c r="P152" s="741"/>
      <c r="Q152" s="741"/>
      <c r="R152" s="741"/>
      <c r="S152" s="741"/>
      <c r="T152" s="741"/>
      <c r="U152" s="741"/>
      <c r="V152" s="742"/>
      <c r="W152" s="743"/>
      <c r="X152" s="744"/>
      <c r="Y152" s="742"/>
      <c r="Z152" s="299"/>
      <c r="AA152" s="384"/>
      <c r="AB152" s="384"/>
      <c r="AC152" s="742"/>
      <c r="AD152" s="742"/>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40"/>
      <c r="C153" s="351"/>
      <c r="D153" s="741"/>
      <c r="E153" s="741"/>
      <c r="F153" s="741"/>
      <c r="G153" s="741"/>
      <c r="H153" s="741"/>
      <c r="I153" s="741"/>
      <c r="J153" s="741"/>
      <c r="K153" s="741"/>
      <c r="L153" s="741"/>
      <c r="M153" s="741"/>
      <c r="N153" s="741"/>
      <c r="O153" s="741"/>
      <c r="P153" s="741"/>
      <c r="Q153" s="741"/>
      <c r="R153" s="741"/>
      <c r="S153" s="741"/>
      <c r="T153" s="741"/>
      <c r="U153" s="741"/>
      <c r="V153" s="742"/>
      <c r="W153" s="743"/>
      <c r="X153" s="744"/>
      <c r="Y153" s="742"/>
      <c r="Z153" s="299"/>
      <c r="AA153" s="384"/>
      <c r="AB153" s="384"/>
      <c r="AC153" s="742"/>
      <c r="AD153" s="742"/>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582</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946" t="s">
        <v>211</v>
      </c>
      <c r="C157" s="948" t="s">
        <v>33</v>
      </c>
      <c r="D157" s="279" t="s">
        <v>420</v>
      </c>
      <c r="E157" s="957" t="s">
        <v>209</v>
      </c>
      <c r="F157" s="958"/>
      <c r="G157" s="958"/>
      <c r="H157" s="958"/>
      <c r="I157" s="958"/>
      <c r="J157" s="958"/>
      <c r="K157" s="958"/>
      <c r="L157" s="958"/>
      <c r="M157" s="958"/>
      <c r="N157" s="958"/>
      <c r="O157" s="958"/>
      <c r="P157" s="958"/>
      <c r="Q157" s="958"/>
      <c r="R157" s="958"/>
      <c r="S157" s="958"/>
      <c r="T157" s="959"/>
      <c r="U157" s="955" t="s">
        <v>213</v>
      </c>
      <c r="V157" s="279" t="s">
        <v>421</v>
      </c>
      <c r="W157" s="952" t="s">
        <v>212</v>
      </c>
      <c r="X157" s="953"/>
      <c r="Y157" s="953"/>
      <c r="Z157" s="953"/>
      <c r="AA157" s="953"/>
      <c r="AB157" s="953"/>
      <c r="AC157" s="953"/>
      <c r="AD157" s="953"/>
      <c r="AE157" s="953"/>
      <c r="AF157" s="953"/>
      <c r="AG157" s="953"/>
      <c r="AH157" s="953"/>
      <c r="AI157" s="953"/>
      <c r="AJ157" s="953"/>
      <c r="AK157" s="953"/>
      <c r="AL157" s="960"/>
      <c r="AM157" s="952" t="s">
        <v>242</v>
      </c>
      <c r="AN157" s="953"/>
      <c r="AO157" s="953"/>
      <c r="AP157" s="953"/>
      <c r="AQ157" s="953"/>
      <c r="AR157" s="953"/>
      <c r="AS157" s="953"/>
      <c r="AT157" s="953"/>
      <c r="AU157" s="953"/>
      <c r="AV157" s="953"/>
      <c r="AW157" s="953"/>
      <c r="AX157" s="953"/>
      <c r="AY157" s="953"/>
      <c r="AZ157" s="953"/>
      <c r="BA157" s="954"/>
    </row>
    <row r="158" spans="1:54" ht="60.75" customHeight="1">
      <c r="B158" s="947"/>
      <c r="C158" s="949"/>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956"/>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Residential</v>
      </c>
      <c r="AN158" s="280" t="str">
        <f>'1.  LRAMVA Summary'!E53</f>
        <v>GS&lt;50 kW</v>
      </c>
      <c r="AO158" s="280" t="str">
        <f>'1.  LRAMVA Summary'!F53</f>
        <v>GS50-999 kW</v>
      </c>
      <c r="AP158" s="280" t="str">
        <f>'1.  LRAMVA Summary'!G53</f>
        <v>General Service 1,000 - 4,999kW</v>
      </c>
      <c r="AQ158" s="280" t="str">
        <f>'1.  LRAMVA Summary'!H53</f>
        <v>Sentinel</v>
      </c>
      <c r="AR158" s="280" t="str">
        <f>'1.  LRAMVA Summary'!I53</f>
        <v>Street Lighting</v>
      </c>
      <c r="AS158" s="280" t="str">
        <f>'1.  LRAMVA Summary'!J53</f>
        <v>Unmetered Scatter Load</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v>
      </c>
      <c r="AQ159" s="286" t="str">
        <f>'1.  LRAMVA Summary'!H54</f>
        <v>kW</v>
      </c>
      <c r="AR159" s="286" t="str">
        <f>'1.  LRAMVA Summary'!I54</f>
        <v>kW</v>
      </c>
      <c r="AS159" s="286" t="str">
        <f>'1.  LRAMVA Summary'!J54</f>
        <v>kWh</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hidden="1" outlineLevel="1">
      <c r="A160" s="496">
        <v>1</v>
      </c>
      <c r="B160" s="289" t="s">
        <v>1</v>
      </c>
      <c r="C160" s="286" t="s">
        <v>25</v>
      </c>
      <c r="D160" s="290"/>
      <c r="E160" s="290"/>
      <c r="F160" s="290"/>
      <c r="G160" s="290"/>
      <c r="H160" s="290"/>
      <c r="I160" s="290"/>
      <c r="J160" s="290"/>
      <c r="K160" s="290"/>
      <c r="L160" s="290"/>
      <c r="M160" s="290"/>
      <c r="N160" s="290"/>
      <c r="O160" s="290"/>
      <c r="P160" s="290"/>
      <c r="Q160" s="290"/>
      <c r="R160" s="290"/>
      <c r="S160" s="290"/>
      <c r="T160" s="290"/>
      <c r="U160" s="286"/>
      <c r="V160" s="290"/>
      <c r="W160" s="290"/>
      <c r="X160" s="290"/>
      <c r="Y160" s="290"/>
      <c r="Z160" s="290"/>
      <c r="AA160" s="290"/>
      <c r="AB160" s="290"/>
      <c r="AC160" s="290"/>
      <c r="AD160" s="290"/>
      <c r="AE160" s="290"/>
      <c r="AF160" s="290"/>
      <c r="AG160" s="290"/>
      <c r="AH160" s="290"/>
      <c r="AI160" s="290"/>
      <c r="AJ160" s="290"/>
      <c r="AK160" s="290"/>
      <c r="AL160" s="290"/>
      <c r="AM160" s="404"/>
      <c r="AN160" s="404"/>
      <c r="AO160" s="404"/>
      <c r="AP160" s="404"/>
      <c r="AQ160" s="404"/>
      <c r="AR160" s="404"/>
      <c r="AS160" s="404"/>
      <c r="AT160" s="404"/>
      <c r="AU160" s="404"/>
      <c r="AV160" s="404"/>
      <c r="AW160" s="404"/>
      <c r="AX160" s="404"/>
      <c r="AY160" s="404"/>
      <c r="AZ160" s="404"/>
      <c r="BA160" s="291">
        <f>SUM(AM160:AZ160)</f>
        <v>0</v>
      </c>
    </row>
    <row r="161" spans="1:53" ht="15" hidden="1"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c r="W161" s="290"/>
      <c r="X161" s="290"/>
      <c r="Y161" s="290"/>
      <c r="Z161" s="290"/>
      <c r="AA161" s="290"/>
      <c r="AB161" s="290"/>
      <c r="AC161" s="290"/>
      <c r="AD161" s="290"/>
      <c r="AE161" s="290"/>
      <c r="AF161" s="290"/>
      <c r="AG161" s="290"/>
      <c r="AH161" s="290"/>
      <c r="AI161" s="290"/>
      <c r="AJ161" s="290"/>
      <c r="AK161" s="290"/>
      <c r="AL161" s="290"/>
      <c r="AM161" s="405">
        <f>AM160</f>
        <v>0</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hidden="1"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hidden="1" outlineLevel="1">
      <c r="A163" s="496">
        <v>2</v>
      </c>
      <c r="B163" s="289" t="s">
        <v>2</v>
      </c>
      <c r="C163" s="286" t="s">
        <v>25</v>
      </c>
      <c r="D163" s="290"/>
      <c r="E163" s="290"/>
      <c r="F163" s="290"/>
      <c r="G163" s="290"/>
      <c r="H163" s="290"/>
      <c r="I163" s="290"/>
      <c r="J163" s="290"/>
      <c r="K163" s="290"/>
      <c r="L163" s="290"/>
      <c r="M163" s="290"/>
      <c r="N163" s="290"/>
      <c r="O163" s="290"/>
      <c r="P163" s="290"/>
      <c r="Q163" s="290"/>
      <c r="R163" s="290"/>
      <c r="S163" s="290"/>
      <c r="T163" s="290"/>
      <c r="U163" s="286"/>
      <c r="V163" s="290"/>
      <c r="W163" s="290"/>
      <c r="X163" s="290"/>
      <c r="Y163" s="290"/>
      <c r="Z163" s="290"/>
      <c r="AA163" s="290"/>
      <c r="AB163" s="290"/>
      <c r="AC163" s="290"/>
      <c r="AD163" s="290"/>
      <c r="AE163" s="290"/>
      <c r="AF163" s="290"/>
      <c r="AG163" s="290"/>
      <c r="AH163" s="290"/>
      <c r="AI163" s="290"/>
      <c r="AJ163" s="290"/>
      <c r="AK163" s="290"/>
      <c r="AL163" s="290"/>
      <c r="AM163" s="404"/>
      <c r="AN163" s="404"/>
      <c r="AO163" s="404"/>
      <c r="AP163" s="404"/>
      <c r="AQ163" s="404"/>
      <c r="AR163" s="404"/>
      <c r="AS163" s="404"/>
      <c r="AT163" s="404"/>
      <c r="AU163" s="404"/>
      <c r="AV163" s="404"/>
      <c r="AW163" s="404"/>
      <c r="AX163" s="404"/>
      <c r="AY163" s="404"/>
      <c r="AZ163" s="404"/>
      <c r="BA163" s="291">
        <f>SUM(AM163:AZ163)</f>
        <v>0</v>
      </c>
    </row>
    <row r="164" spans="1:53" ht="15" hidden="1"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0</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hidden="1"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hidden="1" outlineLevel="1">
      <c r="A166" s="496">
        <v>3</v>
      </c>
      <c r="B166" s="289" t="s">
        <v>3</v>
      </c>
      <c r="C166" s="286" t="s">
        <v>25</v>
      </c>
      <c r="D166" s="290"/>
      <c r="E166" s="290"/>
      <c r="F166" s="290"/>
      <c r="G166" s="290"/>
      <c r="H166" s="290"/>
      <c r="I166" s="290"/>
      <c r="J166" s="290"/>
      <c r="K166" s="290"/>
      <c r="L166" s="290"/>
      <c r="M166" s="290"/>
      <c r="N166" s="290"/>
      <c r="O166" s="290"/>
      <c r="P166" s="290"/>
      <c r="Q166" s="290"/>
      <c r="R166" s="290"/>
      <c r="S166" s="290"/>
      <c r="T166" s="290"/>
      <c r="U166" s="286"/>
      <c r="V166" s="290"/>
      <c r="W166" s="290"/>
      <c r="X166" s="290"/>
      <c r="Y166" s="290"/>
      <c r="Z166" s="290"/>
      <c r="AA166" s="290"/>
      <c r="AB166" s="290"/>
      <c r="AC166" s="290"/>
      <c r="AD166" s="290"/>
      <c r="AE166" s="290"/>
      <c r="AF166" s="290"/>
      <c r="AG166" s="290"/>
      <c r="AH166" s="290"/>
      <c r="AI166" s="290"/>
      <c r="AJ166" s="290"/>
      <c r="AK166" s="290"/>
      <c r="AL166" s="290"/>
      <c r="AM166" s="404"/>
      <c r="AN166" s="404"/>
      <c r="AO166" s="404"/>
      <c r="AP166" s="404"/>
      <c r="AQ166" s="404"/>
      <c r="AR166" s="404"/>
      <c r="AS166" s="404"/>
      <c r="AT166" s="404"/>
      <c r="AU166" s="404"/>
      <c r="AV166" s="404"/>
      <c r="AW166" s="404"/>
      <c r="AX166" s="404"/>
      <c r="AY166" s="404"/>
      <c r="AZ166" s="404"/>
      <c r="BA166" s="291">
        <f>SUM(AM166:AZ166)</f>
        <v>0</v>
      </c>
    </row>
    <row r="167" spans="1:53" ht="15" hidden="1" outlineLevel="1">
      <c r="B167" s="289" t="s">
        <v>243</v>
      </c>
      <c r="C167" s="286" t="s">
        <v>163</v>
      </c>
      <c r="D167" s="290"/>
      <c r="E167" s="290"/>
      <c r="F167" s="290"/>
      <c r="G167" s="290"/>
      <c r="H167" s="290"/>
      <c r="I167" s="290"/>
      <c r="J167" s="290"/>
      <c r="K167" s="290"/>
      <c r="L167" s="290"/>
      <c r="M167" s="290"/>
      <c r="N167" s="290"/>
      <c r="O167" s="290"/>
      <c r="P167" s="290"/>
      <c r="Q167" s="290"/>
      <c r="R167" s="290"/>
      <c r="S167" s="290"/>
      <c r="T167" s="290"/>
      <c r="U167" s="462"/>
      <c r="V167" s="290"/>
      <c r="W167" s="290"/>
      <c r="X167" s="290"/>
      <c r="Y167" s="290"/>
      <c r="Z167" s="290"/>
      <c r="AA167" s="290"/>
      <c r="AB167" s="290"/>
      <c r="AC167" s="290"/>
      <c r="AD167" s="290"/>
      <c r="AE167" s="290"/>
      <c r="AF167" s="290"/>
      <c r="AG167" s="290"/>
      <c r="AH167" s="290"/>
      <c r="AI167" s="290"/>
      <c r="AJ167" s="290"/>
      <c r="AK167" s="290"/>
      <c r="AL167" s="290"/>
      <c r="AM167" s="405">
        <f>AM166</f>
        <v>0</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hidden="1"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hidden="1" outlineLevel="1">
      <c r="A169" s="496">
        <v>4</v>
      </c>
      <c r="B169" s="289" t="s">
        <v>4</v>
      </c>
      <c r="C169" s="286" t="s">
        <v>25</v>
      </c>
      <c r="D169" s="290"/>
      <c r="E169" s="290"/>
      <c r="F169" s="290"/>
      <c r="G169" s="290"/>
      <c r="H169" s="290"/>
      <c r="I169" s="290"/>
      <c r="J169" s="290"/>
      <c r="K169" s="290"/>
      <c r="L169" s="290"/>
      <c r="M169" s="290"/>
      <c r="N169" s="290"/>
      <c r="O169" s="290"/>
      <c r="P169" s="290"/>
      <c r="Q169" s="290"/>
      <c r="R169" s="290"/>
      <c r="S169" s="290"/>
      <c r="T169" s="290"/>
      <c r="U169" s="286"/>
      <c r="V169" s="290"/>
      <c r="W169" s="290"/>
      <c r="X169" s="290"/>
      <c r="Y169" s="290"/>
      <c r="Z169" s="290"/>
      <c r="AA169" s="290"/>
      <c r="AB169" s="290"/>
      <c r="AC169" s="290"/>
      <c r="AD169" s="290"/>
      <c r="AE169" s="290"/>
      <c r="AF169" s="290"/>
      <c r="AG169" s="290"/>
      <c r="AH169" s="290"/>
      <c r="AI169" s="290"/>
      <c r="AJ169" s="290"/>
      <c r="AK169" s="290"/>
      <c r="AL169" s="290"/>
      <c r="AM169" s="404"/>
      <c r="AN169" s="404"/>
      <c r="AO169" s="404"/>
      <c r="AP169" s="404"/>
      <c r="AQ169" s="404"/>
      <c r="AR169" s="404"/>
      <c r="AS169" s="404"/>
      <c r="AT169" s="404"/>
      <c r="AU169" s="404"/>
      <c r="AV169" s="404"/>
      <c r="AW169" s="404"/>
      <c r="AX169" s="404"/>
      <c r="AY169" s="404"/>
      <c r="AZ169" s="404"/>
      <c r="BA169" s="291">
        <f>SUM(AM169:AZ169)</f>
        <v>0</v>
      </c>
    </row>
    <row r="170" spans="1:53" ht="15" hidden="1"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0</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hidden="1"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hidden="1" outlineLevel="1">
      <c r="A172" s="496">
        <v>5</v>
      </c>
      <c r="B172" s="289" t="s">
        <v>5</v>
      </c>
      <c r="C172" s="286" t="s">
        <v>25</v>
      </c>
      <c r="D172" s="290"/>
      <c r="E172" s="290"/>
      <c r="F172" s="290"/>
      <c r="G172" s="290"/>
      <c r="H172" s="290"/>
      <c r="I172" s="290"/>
      <c r="J172" s="290"/>
      <c r="K172" s="290"/>
      <c r="L172" s="290"/>
      <c r="M172" s="290"/>
      <c r="N172" s="290"/>
      <c r="O172" s="290"/>
      <c r="P172" s="290"/>
      <c r="Q172" s="290"/>
      <c r="R172" s="290"/>
      <c r="S172" s="290"/>
      <c r="T172" s="290"/>
      <c r="U172" s="286"/>
      <c r="V172" s="290"/>
      <c r="W172" s="290"/>
      <c r="X172" s="290"/>
      <c r="Y172" s="290"/>
      <c r="Z172" s="290"/>
      <c r="AA172" s="290"/>
      <c r="AB172" s="290"/>
      <c r="AC172" s="290"/>
      <c r="AD172" s="290"/>
      <c r="AE172" s="290"/>
      <c r="AF172" s="290"/>
      <c r="AG172" s="290"/>
      <c r="AH172" s="290"/>
      <c r="AI172" s="290"/>
      <c r="AJ172" s="290"/>
      <c r="AK172" s="290"/>
      <c r="AL172" s="290"/>
      <c r="AM172" s="404"/>
      <c r="AN172" s="404"/>
      <c r="AO172" s="404"/>
      <c r="AP172" s="404"/>
      <c r="AQ172" s="404"/>
      <c r="AR172" s="404"/>
      <c r="AS172" s="404"/>
      <c r="AT172" s="404"/>
      <c r="AU172" s="404"/>
      <c r="AV172" s="404"/>
      <c r="AW172" s="404"/>
      <c r="AX172" s="404"/>
      <c r="AY172" s="404"/>
      <c r="AZ172" s="404"/>
      <c r="BA172" s="291">
        <f>SUM(AM172:AZ172)</f>
        <v>0</v>
      </c>
    </row>
    <row r="173" spans="1:53" ht="15" hidden="1"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0</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hidden="1"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hidden="1"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hidden="1"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hidden="1"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hidden="1"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hidden="1"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hidden="1"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hidden="1"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hidden="1"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hidden="1"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hidden="1"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hidden="1"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hidden="1"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hidden="1"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hidden="1" outlineLevel="1">
      <c r="A188" s="496">
        <v>10</v>
      </c>
      <c r="B188" s="305" t="s">
        <v>22</v>
      </c>
      <c r="C188" s="286" t="s">
        <v>25</v>
      </c>
      <c r="D188" s="290"/>
      <c r="E188" s="290"/>
      <c r="F188" s="290"/>
      <c r="G188" s="290"/>
      <c r="H188" s="290"/>
      <c r="I188" s="290"/>
      <c r="J188" s="290"/>
      <c r="K188" s="290"/>
      <c r="L188" s="290"/>
      <c r="M188" s="290"/>
      <c r="N188" s="290"/>
      <c r="O188" s="290"/>
      <c r="P188" s="290"/>
      <c r="Q188" s="290"/>
      <c r="R188" s="290"/>
      <c r="S188" s="290"/>
      <c r="T188" s="290"/>
      <c r="U188" s="290">
        <v>12</v>
      </c>
      <c r="V188" s="290"/>
      <c r="W188" s="290"/>
      <c r="X188" s="290"/>
      <c r="Y188" s="290"/>
      <c r="Z188" s="290"/>
      <c r="AA188" s="290"/>
      <c r="AB188" s="290"/>
      <c r="AC188" s="290"/>
      <c r="AD188" s="290"/>
      <c r="AE188" s="290"/>
      <c r="AF188" s="290"/>
      <c r="AG188" s="290"/>
      <c r="AH188" s="290"/>
      <c r="AI188" s="290"/>
      <c r="AJ188" s="290"/>
      <c r="AK188" s="290"/>
      <c r="AL188" s="290"/>
      <c r="AM188" s="461"/>
      <c r="AN188" s="463"/>
      <c r="AO188" s="463"/>
      <c r="AP188" s="409"/>
      <c r="AQ188" s="409"/>
      <c r="AR188" s="409"/>
      <c r="AS188" s="409"/>
      <c r="AT188" s="409"/>
      <c r="AU188" s="409"/>
      <c r="AV188" s="409"/>
      <c r="AW188" s="409"/>
      <c r="AX188" s="409"/>
      <c r="AY188" s="409"/>
      <c r="AZ188" s="409"/>
      <c r="BA188" s="291">
        <f>SUM(AM188:AZ188)</f>
        <v>0</v>
      </c>
    </row>
    <row r="189" spans="1:53" ht="15" hidden="1"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0</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hidden="1"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hidden="1" outlineLevel="1">
      <c r="A191" s="496">
        <v>11</v>
      </c>
      <c r="B191" s="309" t="s">
        <v>21</v>
      </c>
      <c r="C191" s="286" t="s">
        <v>25</v>
      </c>
      <c r="D191" s="290"/>
      <c r="E191" s="290"/>
      <c r="F191" s="290"/>
      <c r="G191" s="290"/>
      <c r="H191" s="290"/>
      <c r="I191" s="290"/>
      <c r="J191" s="290"/>
      <c r="K191" s="290"/>
      <c r="L191" s="290"/>
      <c r="M191" s="290"/>
      <c r="N191" s="290"/>
      <c r="O191" s="290"/>
      <c r="P191" s="290"/>
      <c r="Q191" s="290"/>
      <c r="R191" s="290"/>
      <c r="S191" s="290"/>
      <c r="T191" s="290"/>
      <c r="U191" s="290">
        <v>12</v>
      </c>
      <c r="V191" s="290"/>
      <c r="W191" s="290"/>
      <c r="X191" s="290"/>
      <c r="Y191" s="290"/>
      <c r="Z191" s="290"/>
      <c r="AA191" s="290"/>
      <c r="AB191" s="290"/>
      <c r="AC191" s="290"/>
      <c r="AD191" s="290"/>
      <c r="AE191" s="290"/>
      <c r="AF191" s="290"/>
      <c r="AG191" s="290"/>
      <c r="AH191" s="290"/>
      <c r="AI191" s="290"/>
      <c r="AJ191" s="290"/>
      <c r="AK191" s="290"/>
      <c r="AL191" s="290"/>
      <c r="AM191" s="409"/>
      <c r="AN191" s="463"/>
      <c r="AO191" s="409"/>
      <c r="AP191" s="409"/>
      <c r="AQ191" s="409"/>
      <c r="AR191" s="409"/>
      <c r="AS191" s="409"/>
      <c r="AT191" s="409"/>
      <c r="AU191" s="409"/>
      <c r="AV191" s="409"/>
      <c r="AW191" s="409"/>
      <c r="AX191" s="409"/>
      <c r="AY191" s="409"/>
      <c r="AZ191" s="409"/>
      <c r="BA191" s="291">
        <f>SUM(AM191:AZ191)</f>
        <v>0</v>
      </c>
    </row>
    <row r="192" spans="1:53" ht="15" hidden="1"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0</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hidden="1"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hidden="1"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hidden="1"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hidden="1"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hidden="1" outlineLevel="1">
      <c r="A197" s="496">
        <v>13</v>
      </c>
      <c r="B197" s="309" t="s">
        <v>24</v>
      </c>
      <c r="C197" s="286" t="s">
        <v>25</v>
      </c>
      <c r="D197" s="290"/>
      <c r="E197" s="290"/>
      <c r="F197" s="290"/>
      <c r="G197" s="290"/>
      <c r="H197" s="290"/>
      <c r="I197" s="290"/>
      <c r="J197" s="290"/>
      <c r="K197" s="290"/>
      <c r="L197" s="290"/>
      <c r="M197" s="290"/>
      <c r="N197" s="290"/>
      <c r="O197" s="290"/>
      <c r="P197" s="290"/>
      <c r="Q197" s="290"/>
      <c r="R197" s="290"/>
      <c r="S197" s="290"/>
      <c r="T197" s="290"/>
      <c r="U197" s="290">
        <v>12</v>
      </c>
      <c r="V197" s="290"/>
      <c r="W197" s="290"/>
      <c r="X197" s="290"/>
      <c r="Y197" s="290"/>
      <c r="Z197" s="290"/>
      <c r="AA197" s="290"/>
      <c r="AB197" s="290"/>
      <c r="AC197" s="290"/>
      <c r="AD197" s="290"/>
      <c r="AE197" s="290"/>
      <c r="AF197" s="290"/>
      <c r="AG197" s="290"/>
      <c r="AH197" s="290"/>
      <c r="AI197" s="290"/>
      <c r="AJ197" s="290"/>
      <c r="AK197" s="290"/>
      <c r="AL197" s="290"/>
      <c r="AM197" s="409"/>
      <c r="AN197" s="409"/>
      <c r="AO197" s="409"/>
      <c r="AP197" s="409"/>
      <c r="AQ197" s="409"/>
      <c r="AR197" s="409"/>
      <c r="AS197" s="409"/>
      <c r="AT197" s="409"/>
      <c r="AU197" s="409"/>
      <c r="AV197" s="409"/>
      <c r="AW197" s="409"/>
      <c r="AX197" s="409"/>
      <c r="AY197" s="409"/>
      <c r="AZ197" s="409"/>
      <c r="BA197" s="291">
        <f>SUM(AM197:AZ197)</f>
        <v>0</v>
      </c>
    </row>
    <row r="198" spans="1:53" ht="15" hidden="1"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0</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hidden="1"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hidden="1"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hidden="1"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hidden="1"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hidden="1"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hidden="1"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hidden="1"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hidden="1"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hidden="1"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hidden="1"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hidden="1"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hidden="1"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hidden="1"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hidden="1"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hidden="1"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hidden="1"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hidden="1"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hidden="1"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hidden="1"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hidden="1"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hidden="1"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hidden="1"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hidden="1"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hidden="1"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hidden="1"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hidden="1"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hidden="1"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hidden="1"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hidden="1"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hidden="1"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hidden="1"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hidden="1"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hidden="1"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hidden="1"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hidden="1"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hidden="1"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hidden="1"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hidden="1"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hidden="1"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hidden="1"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hidden="1"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hidden="1"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hidden="1"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hidden="1"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hidden="1"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hidden="1"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hidden="1"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hidden="1"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hidden="1"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hidden="1"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hidden="1"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hidden="1"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hidden="1"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hidden="1"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hidden="1"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hidden="1"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hidden="1"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hidden="1"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hidden="1"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hidden="1"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hidden="1"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hidden="1"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hidden="1"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hidden="1"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hidden="1"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hidden="1"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ollapsed="1">
      <c r="B265" s="322" t="s">
        <v>244</v>
      </c>
      <c r="C265" s="324"/>
      <c r="D265" s="324">
        <f>SUM(D160:D263)</f>
        <v>0</v>
      </c>
      <c r="E265" s="324"/>
      <c r="F265" s="324"/>
      <c r="G265" s="324"/>
      <c r="H265" s="324"/>
      <c r="I265" s="324"/>
      <c r="J265" s="324"/>
      <c r="K265" s="324"/>
      <c r="L265" s="324"/>
      <c r="M265" s="324"/>
      <c r="N265" s="324"/>
      <c r="O265" s="324"/>
      <c r="P265" s="324"/>
      <c r="Q265" s="324"/>
      <c r="R265" s="324"/>
      <c r="S265" s="324"/>
      <c r="T265" s="324"/>
      <c r="U265" s="324"/>
      <c r="V265" s="324">
        <f>SUM(V160:V263)</f>
        <v>0</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0</v>
      </c>
      <c r="AN265" s="324">
        <f>IF(AN159="kWh",SUMPRODUCT(D160:D263,AN160:AN263))</f>
        <v>0</v>
      </c>
      <c r="AO265" s="324">
        <f>IF(AO159="kW",SUMPRODUCT(U160:U263,V160:V263,AO160:AO263),SUMPRODUCT(D160:D263,AO160:AO263))</f>
        <v>0</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0</v>
      </c>
      <c r="AN266" s="323">
        <f>HLOOKUP(AN158,'2. LRAMVA Threshold'!$B$42:$Q$53,4,FALSE)</f>
        <v>0</v>
      </c>
      <c r="AO266" s="323">
        <f>HLOOKUP(AO158,'2. LRAMVA Threshold'!$B$42:$Q$53,4,FALSE)</f>
        <v>0</v>
      </c>
      <c r="AP266" s="323">
        <f>HLOOKUP(AP158,'2. LRAMVA Threshold'!$B$42:$Q$53,4,FALSE)</f>
        <v>0</v>
      </c>
      <c r="AQ266" s="323">
        <f>HLOOKUP(AQ158,'2. LRAMVA Threshold'!$B$42:$Q$53,4,FALSE)</f>
        <v>0</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23">
        <f>HLOOKUP(AM$20,'3.  Distribution Rates'!$C$122:$P$133,4,FALSE)</f>
        <v>0</v>
      </c>
      <c r="AN268" s="823">
        <f>HLOOKUP(AN$20,'3.  Distribution Rates'!$C$122:$P$133,4,FALSE)</f>
        <v>0</v>
      </c>
      <c r="AO268" s="336">
        <f>HLOOKUP(AO$20,'3.  Distribution Rates'!$C$122:$P$133,4,FALSE)</f>
        <v>0</v>
      </c>
      <c r="AP268" s="336">
        <f>HLOOKUP(AP$20,'3.  Distribution Rates'!$C$122:$P$133,4,FALSE)</f>
        <v>0</v>
      </c>
      <c r="AQ268" s="336">
        <f>HLOOKUP(AQ$20,'3.  Distribution Rates'!$C$122:$P$133,4,FALSE)</f>
        <v>0</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0</v>
      </c>
      <c r="AN269" s="372">
        <f>AN135*AN268</f>
        <v>0</v>
      </c>
      <c r="AO269" s="372">
        <f t="shared" ref="AO269:AZ269" si="86">AO135*AO268</f>
        <v>0</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0</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0</v>
      </c>
      <c r="AN270" s="372">
        <f t="shared" si="87"/>
        <v>0</v>
      </c>
      <c r="AO270" s="373">
        <f t="shared" si="87"/>
        <v>0</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0</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0</v>
      </c>
      <c r="AN271" s="341">
        <f t="shared" ref="AN271:AS271" si="88">SUM(AN269:AN270)</f>
        <v>0</v>
      </c>
      <c r="AO271" s="341">
        <f t="shared" si="88"/>
        <v>0</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0</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0</v>
      </c>
      <c r="AN272" s="342">
        <f t="shared" si="90"/>
        <v>0</v>
      </c>
      <c r="AO272" s="342">
        <f t="shared" si="90"/>
        <v>0</v>
      </c>
      <c r="AP272" s="342">
        <f t="shared" si="90"/>
        <v>0</v>
      </c>
      <c r="AQ272" s="342">
        <f t="shared" si="90"/>
        <v>0</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0</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0</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0</v>
      </c>
      <c r="AN275" s="286">
        <f>SUMPRODUCT($E$160:$E$263,AN160:AN263)</f>
        <v>0</v>
      </c>
      <c r="AO275" s="286">
        <f>IF(AO159="kW",SUMPRODUCT(U160:U263,W160:W263,AO160:AO263),SUMPRODUCT(E160:E263,AO160:AO263))</f>
        <v>0</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0</v>
      </c>
      <c r="AN276" s="286">
        <f>SUMPRODUCT($F$160:$F$263,AN160:AN263)</f>
        <v>0</v>
      </c>
      <c r="AO276" s="286">
        <f>IF(AO159="kW",SUMPRODUCT(U160:U263,X160:X263,AO160:AO263),SUMPRODUCT(F160:F263,AO160:AO263))</f>
        <v>0</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0</v>
      </c>
      <c r="AN277" s="286">
        <f>SUMPRODUCT($G$160:$G$263,AN160:AN263)</f>
        <v>0</v>
      </c>
      <c r="AO277" s="286">
        <f>IF(AO159="kW",SUMPRODUCT(U160:U263,Y160:Y263,AO160:AO263),SUMPRODUCT(G160:G263,AO160:AO263))</f>
        <v>0</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0</v>
      </c>
      <c r="AN278" s="286">
        <f>SUMPRODUCT($H$160:$H$263,AN160:AN263)</f>
        <v>0</v>
      </c>
      <c r="AO278" s="286">
        <f>IF(AO159="kW",SUMPRODUCT(U160:U263,Z160:Z263,AO160:AO263),SUMPRODUCT(H160:H263,AO160:AO263))</f>
        <v>0</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0</v>
      </c>
      <c r="AN279" s="286">
        <f>SUMPRODUCT($I$160:$I$263,AN160:AN263)</f>
        <v>0</v>
      </c>
      <c r="AO279" s="286">
        <f>IF(AO159="kW",SUMPRODUCT(U160:U263,AA160:AA263,AO160:AO263),SUMPRODUCT(I160:I263,AO160:AO263))</f>
        <v>0</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0</v>
      </c>
      <c r="AN280" s="286">
        <f>SUMPRODUCT($J$160:$J$263,AN160:AN263)</f>
        <v>0</v>
      </c>
      <c r="AO280" s="286">
        <f>IF(AO159="kW",SUMPRODUCT(U160:U263,AB160:AB263,AO160:AO263),SUMPRODUCT(J160:J263,AO160:AO263))</f>
        <v>0</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0</v>
      </c>
      <c r="AN281" s="286">
        <f>SUMPRODUCT($K$160:$K$263,AN160:AN263)</f>
        <v>0</v>
      </c>
      <c r="AO281" s="286">
        <f>IF(AO159="kW",SUMPRODUCT(U160:U263,AC160:AC263,AO160:AO263),SUMPRODUCT(K160:K263,AO160:AO263))</f>
        <v>0</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0</v>
      </c>
      <c r="AN282" s="286">
        <f>SUMPRODUCT($L$160:$L$263,AN160:AN263)</f>
        <v>0</v>
      </c>
      <c r="AO282" s="286">
        <f>IF(AO159="kW",SUMPRODUCT($U$160:$U$263,$AD$160:$AD$263,AO160:AO263),SUMPRODUCT($L$160:$L$263,AO160:AO263))</f>
        <v>0</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903</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0</v>
      </c>
      <c r="AN283" s="286">
        <f>SUMPRODUCT($M$160:$M$263,AN160:AN263)</f>
        <v>0</v>
      </c>
      <c r="AO283" s="286">
        <f>IF(AO159="kW",SUMPRODUCT($U$160:$U$263,$AE$160:$AE$263,AO160:AO263),SUMPRODUCT($M$160:$M$263,AO160:AO263))</f>
        <v>0</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904</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0</v>
      </c>
      <c r="AN284" s="286">
        <f>SUMPRODUCT($N$160:$N$263,AN160:AN263)</f>
        <v>0</v>
      </c>
      <c r="AO284" s="286">
        <f>IF(AO159="kW",SUMPRODUCT($U$160:$U$263,$AF$160:$AF$263,AO160:AO263),SUMPRODUCT($N$160:$N$263,AO160:AO263))</f>
        <v>0</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905</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0</v>
      </c>
      <c r="AN285" s="286">
        <f>SUMPRODUCT($O$160:$O$263,AN160:AN263)</f>
        <v>0</v>
      </c>
      <c r="AO285" s="286">
        <f>IF(AO159="kW",SUMPRODUCT($U$160:$U$263,$AG$160:$AG$263,AO160:AO263),SUMPRODUCT($O$160:$O$263,AO160:AO263))</f>
        <v>0</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906</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0</v>
      </c>
      <c r="AN286" s="286">
        <f>SUMPRODUCT($P$160:$P$263,AN160:AN263)</f>
        <v>0</v>
      </c>
      <c r="AO286" s="286">
        <f>IF(AO159="kW",SUMPRODUCT($U$160:$U$263,$AH$160:$AH$263,AO160:AO263),SUMPRODUCT($P$160:$P$263,AO160:AO263))</f>
        <v>0</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907</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0</v>
      </c>
      <c r="AN287" s="286">
        <f>SUMPRODUCT($Q$160:$Q263,AN160:AN263)</f>
        <v>0</v>
      </c>
      <c r="AO287" s="286">
        <f>IF(AO159="kW",SUMPRODUCT($U$160:$U$263,$AI$160:$AI$263,AO160:AO263),SUMPRODUCT($Q$160:$Q$263,AO160:AO263))</f>
        <v>0</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908</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0</v>
      </c>
      <c r="AN288" s="286">
        <f>SUMPRODUCT($R$160:$R$263,AN160:AN263)</f>
        <v>0</v>
      </c>
      <c r="AO288" s="286">
        <f>IF(AO159="kW",SUMPRODUCT($U$160:$U$263,$AJ$160:$AJ$263,AO160:AO263),SUMPRODUCT($R$160:$R$263,AO160:AO263))</f>
        <v>0</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909</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0</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582</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946" t="s">
        <v>211</v>
      </c>
      <c r="C293" s="948" t="s">
        <v>33</v>
      </c>
      <c r="D293" s="279" t="s">
        <v>420</v>
      </c>
      <c r="E293" s="957" t="s">
        <v>209</v>
      </c>
      <c r="F293" s="958"/>
      <c r="G293" s="958"/>
      <c r="H293" s="958"/>
      <c r="I293" s="958"/>
      <c r="J293" s="958"/>
      <c r="K293" s="958"/>
      <c r="L293" s="958"/>
      <c r="M293" s="958"/>
      <c r="N293" s="958"/>
      <c r="O293" s="958"/>
      <c r="P293" s="958"/>
      <c r="Q293" s="958"/>
      <c r="R293" s="958"/>
      <c r="S293" s="958"/>
      <c r="T293" s="959"/>
      <c r="U293" s="955" t="s">
        <v>213</v>
      </c>
      <c r="V293" s="279" t="s">
        <v>421</v>
      </c>
      <c r="W293" s="952" t="s">
        <v>212</v>
      </c>
      <c r="X293" s="953"/>
      <c r="Y293" s="953"/>
      <c r="Z293" s="953"/>
      <c r="AA293" s="953"/>
      <c r="AB293" s="953"/>
      <c r="AC293" s="953"/>
      <c r="AD293" s="953"/>
      <c r="AE293" s="953"/>
      <c r="AF293" s="953"/>
      <c r="AG293" s="953"/>
      <c r="AH293" s="953"/>
      <c r="AI293" s="953"/>
      <c r="AJ293" s="953"/>
      <c r="AK293" s="953"/>
      <c r="AL293" s="960"/>
      <c r="AM293" s="952" t="s">
        <v>242</v>
      </c>
      <c r="AN293" s="953"/>
      <c r="AO293" s="953"/>
      <c r="AP293" s="953"/>
      <c r="AQ293" s="953"/>
      <c r="AR293" s="953"/>
      <c r="AS293" s="953"/>
      <c r="AT293" s="953"/>
      <c r="AU293" s="953"/>
      <c r="AV293" s="953"/>
      <c r="AW293" s="953"/>
      <c r="AX293" s="953"/>
      <c r="AY293" s="953"/>
      <c r="AZ293" s="953"/>
      <c r="BA293" s="954"/>
    </row>
    <row r="294" spans="1:53" ht="60.75" customHeight="1">
      <c r="B294" s="947"/>
      <c r="C294" s="949"/>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956"/>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Residential</v>
      </c>
      <c r="AN294" s="280" t="str">
        <f>'1.  LRAMVA Summary'!E53</f>
        <v>GS&lt;50 kW</v>
      </c>
      <c r="AO294" s="280" t="str">
        <f>'1.  LRAMVA Summary'!F53</f>
        <v>GS50-999 kW</v>
      </c>
      <c r="AP294" s="280" t="str">
        <f>'1.  LRAMVA Summary'!G53</f>
        <v>General Service 1,000 - 4,999kW</v>
      </c>
      <c r="AQ294" s="280" t="str">
        <f>'1.  LRAMVA Summary'!H53</f>
        <v>Sentinel</v>
      </c>
      <c r="AR294" s="280" t="str">
        <f>'1.  LRAMVA Summary'!I53</f>
        <v>Street Lighting</v>
      </c>
      <c r="AS294" s="280" t="str">
        <f>'1.  LRAMVA Summary'!J53</f>
        <v>Unmetered Scatter Load</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v>
      </c>
      <c r="AQ295" s="286" t="str">
        <f>'1.  LRAMVA Summary'!H54</f>
        <v>kW</v>
      </c>
      <c r="AR295" s="286" t="str">
        <f>'1.  LRAMVA Summary'!I54</f>
        <v>kW</v>
      </c>
      <c r="AS295" s="286" t="str">
        <f>'1.  LRAMVA Summary'!J54</f>
        <v>kWh</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outlineLevel="1">
      <c r="A296" s="496">
        <v>1</v>
      </c>
      <c r="B296" s="289" t="s">
        <v>1</v>
      </c>
      <c r="C296" s="286" t="s">
        <v>25</v>
      </c>
      <c r="D296" s="290"/>
      <c r="E296" s="290"/>
      <c r="F296" s="290"/>
      <c r="G296" s="290"/>
      <c r="H296" s="290"/>
      <c r="I296" s="290"/>
      <c r="J296" s="290"/>
      <c r="K296" s="290"/>
      <c r="L296" s="290"/>
      <c r="M296" s="290"/>
      <c r="N296" s="290"/>
      <c r="O296" s="290"/>
      <c r="P296" s="290"/>
      <c r="Q296" s="290"/>
      <c r="R296" s="290"/>
      <c r="S296" s="290"/>
      <c r="T296" s="290"/>
      <c r="U296" s="286"/>
      <c r="V296" s="290"/>
      <c r="W296" s="290"/>
      <c r="X296" s="290"/>
      <c r="Y296" s="290"/>
      <c r="Z296" s="290"/>
      <c r="AA296" s="290"/>
      <c r="AB296" s="290"/>
      <c r="AC296" s="290"/>
      <c r="AD296" s="290"/>
      <c r="AE296" s="290"/>
      <c r="AF296" s="290"/>
      <c r="AG296" s="290"/>
      <c r="AH296" s="290"/>
      <c r="AI296" s="290"/>
      <c r="AJ296" s="290"/>
      <c r="AK296" s="290"/>
      <c r="AL296" s="290"/>
      <c r="AM296" s="404"/>
      <c r="AN296" s="404"/>
      <c r="AO296" s="404"/>
      <c r="AP296" s="404"/>
      <c r="AQ296" s="404"/>
      <c r="AR296" s="404"/>
      <c r="AS296" s="404"/>
      <c r="AT296" s="404"/>
      <c r="AU296" s="404"/>
      <c r="AV296" s="404"/>
      <c r="AW296" s="404"/>
      <c r="AX296" s="404"/>
      <c r="AY296" s="404"/>
      <c r="AZ296" s="404"/>
      <c r="BA296" s="291">
        <f>SUM(AM296:AZ296)</f>
        <v>0</v>
      </c>
    </row>
    <row r="297" spans="1:53" ht="15"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0</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outlineLevel="1">
      <c r="A299" s="496">
        <v>2</v>
      </c>
      <c r="B299" s="289" t="s">
        <v>2</v>
      </c>
      <c r="C299" s="286" t="s">
        <v>25</v>
      </c>
      <c r="D299" s="290"/>
      <c r="E299" s="290"/>
      <c r="F299" s="290"/>
      <c r="G299" s="290"/>
      <c r="H299" s="290"/>
      <c r="I299" s="290"/>
      <c r="J299" s="290"/>
      <c r="K299" s="290"/>
      <c r="L299" s="290"/>
      <c r="M299" s="290"/>
      <c r="N299" s="290"/>
      <c r="O299" s="290"/>
      <c r="P299" s="290"/>
      <c r="Q299" s="290"/>
      <c r="R299" s="290"/>
      <c r="S299" s="290"/>
      <c r="T299" s="290"/>
      <c r="U299" s="286"/>
      <c r="V299" s="290"/>
      <c r="W299" s="290"/>
      <c r="X299" s="290"/>
      <c r="Y299" s="290"/>
      <c r="Z299" s="290"/>
      <c r="AA299" s="290"/>
      <c r="AB299" s="290"/>
      <c r="AC299" s="290"/>
      <c r="AD299" s="290"/>
      <c r="AE299" s="290"/>
      <c r="AF299" s="290"/>
      <c r="AG299" s="290"/>
      <c r="AH299" s="290"/>
      <c r="AI299" s="290"/>
      <c r="AJ299" s="290"/>
      <c r="AK299" s="290"/>
      <c r="AL299" s="290"/>
      <c r="AM299" s="404"/>
      <c r="AN299" s="404"/>
      <c r="AO299" s="404"/>
      <c r="AP299" s="404"/>
      <c r="AQ299" s="404"/>
      <c r="AR299" s="404"/>
      <c r="AS299" s="404"/>
      <c r="AT299" s="404"/>
      <c r="AU299" s="404"/>
      <c r="AV299" s="404"/>
      <c r="AW299" s="404"/>
      <c r="AX299" s="404"/>
      <c r="AY299" s="404"/>
      <c r="AZ299" s="404"/>
      <c r="BA299" s="291">
        <f>SUM(AM299:AZ299)</f>
        <v>0</v>
      </c>
    </row>
    <row r="300" spans="1:53" ht="15"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0</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outlineLevel="1">
      <c r="A302" s="496">
        <v>3</v>
      </c>
      <c r="B302" s="289" t="s">
        <v>3</v>
      </c>
      <c r="C302" s="286" t="s">
        <v>25</v>
      </c>
      <c r="D302" s="290"/>
      <c r="E302" s="290"/>
      <c r="F302" s="290"/>
      <c r="G302" s="290"/>
      <c r="H302" s="290"/>
      <c r="I302" s="290"/>
      <c r="J302" s="290"/>
      <c r="K302" s="290"/>
      <c r="L302" s="290"/>
      <c r="M302" s="290"/>
      <c r="N302" s="290"/>
      <c r="O302" s="290"/>
      <c r="P302" s="290"/>
      <c r="Q302" s="290"/>
      <c r="R302" s="290"/>
      <c r="S302" s="290"/>
      <c r="T302" s="290"/>
      <c r="U302" s="286"/>
      <c r="V302" s="290"/>
      <c r="W302" s="290"/>
      <c r="X302" s="290"/>
      <c r="Y302" s="290"/>
      <c r="Z302" s="290"/>
      <c r="AA302" s="290"/>
      <c r="AB302" s="290"/>
      <c r="AC302" s="290"/>
      <c r="AD302" s="290"/>
      <c r="AE302" s="290"/>
      <c r="AF302" s="290"/>
      <c r="AG302" s="290"/>
      <c r="AH302" s="290"/>
      <c r="AI302" s="290"/>
      <c r="AJ302" s="290"/>
      <c r="AK302" s="290"/>
      <c r="AL302" s="290"/>
      <c r="AM302" s="404"/>
      <c r="AN302" s="404"/>
      <c r="AO302" s="404"/>
      <c r="AP302" s="404"/>
      <c r="AQ302" s="404"/>
      <c r="AR302" s="404"/>
      <c r="AS302" s="404"/>
      <c r="AT302" s="404"/>
      <c r="AU302" s="404"/>
      <c r="AV302" s="404"/>
      <c r="AW302" s="404"/>
      <c r="AX302" s="404"/>
      <c r="AY302" s="404"/>
      <c r="AZ302" s="404"/>
      <c r="BA302" s="291">
        <f>SUM(AM302:AZ302)</f>
        <v>0</v>
      </c>
    </row>
    <row r="303" spans="1:53" ht="15" outlineLevel="1">
      <c r="B303" s="289" t="s">
        <v>248</v>
      </c>
      <c r="C303" s="286" t="s">
        <v>163</v>
      </c>
      <c r="D303" s="290"/>
      <c r="E303" s="290"/>
      <c r="F303" s="290"/>
      <c r="G303" s="290"/>
      <c r="H303" s="290"/>
      <c r="I303" s="290"/>
      <c r="J303" s="290"/>
      <c r="K303" s="290"/>
      <c r="L303" s="290"/>
      <c r="M303" s="290"/>
      <c r="N303" s="290"/>
      <c r="O303" s="290"/>
      <c r="P303" s="290"/>
      <c r="Q303" s="290"/>
      <c r="R303" s="290"/>
      <c r="S303" s="290"/>
      <c r="T303" s="290"/>
      <c r="U303" s="462"/>
      <c r="V303" s="290"/>
      <c r="W303" s="290"/>
      <c r="X303" s="290"/>
      <c r="Y303" s="290"/>
      <c r="Z303" s="290"/>
      <c r="AA303" s="290"/>
      <c r="AB303" s="290"/>
      <c r="AC303" s="290"/>
      <c r="AD303" s="290"/>
      <c r="AE303" s="290"/>
      <c r="AF303" s="290"/>
      <c r="AG303" s="290"/>
      <c r="AH303" s="290"/>
      <c r="AI303" s="290"/>
      <c r="AJ303" s="290"/>
      <c r="AK303" s="290"/>
      <c r="AL303" s="290"/>
      <c r="AM303" s="405">
        <f>AM302</f>
        <v>0</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outlineLevel="1">
      <c r="A305" s="496">
        <v>4</v>
      </c>
      <c r="B305" s="289" t="s">
        <v>4</v>
      </c>
      <c r="C305" s="286" t="s">
        <v>25</v>
      </c>
      <c r="D305" s="290"/>
      <c r="E305" s="290"/>
      <c r="F305" s="290"/>
      <c r="G305" s="290"/>
      <c r="H305" s="290"/>
      <c r="I305" s="290"/>
      <c r="J305" s="290"/>
      <c r="K305" s="290"/>
      <c r="L305" s="290"/>
      <c r="M305" s="290"/>
      <c r="N305" s="290"/>
      <c r="O305" s="290"/>
      <c r="P305" s="290"/>
      <c r="Q305" s="290"/>
      <c r="R305" s="290"/>
      <c r="S305" s="290"/>
      <c r="T305" s="290"/>
      <c r="U305" s="286"/>
      <c r="V305" s="290"/>
      <c r="W305" s="290"/>
      <c r="X305" s="290"/>
      <c r="Y305" s="290"/>
      <c r="Z305" s="290"/>
      <c r="AA305" s="290"/>
      <c r="AB305" s="290"/>
      <c r="AC305" s="290"/>
      <c r="AD305" s="290"/>
      <c r="AE305" s="290"/>
      <c r="AF305" s="290"/>
      <c r="AG305" s="290"/>
      <c r="AH305" s="290"/>
      <c r="AI305" s="290"/>
      <c r="AJ305" s="290"/>
      <c r="AK305" s="290"/>
      <c r="AL305" s="290"/>
      <c r="AM305" s="404"/>
      <c r="AN305" s="404"/>
      <c r="AO305" s="404"/>
      <c r="AP305" s="404"/>
      <c r="AQ305" s="404"/>
      <c r="AR305" s="404"/>
      <c r="AS305" s="404"/>
      <c r="AT305" s="404"/>
      <c r="AU305" s="404"/>
      <c r="AV305" s="404"/>
      <c r="AW305" s="404"/>
      <c r="AX305" s="404"/>
      <c r="AY305" s="404"/>
      <c r="AZ305" s="404"/>
      <c r="BA305" s="291">
        <f>SUM(AM305:AZ305)</f>
        <v>0</v>
      </c>
    </row>
    <row r="306" spans="1:53" ht="15" outlineLevel="1">
      <c r="B306" s="289" t="s">
        <v>248</v>
      </c>
      <c r="C306" s="286" t="s">
        <v>163</v>
      </c>
      <c r="D306" s="290"/>
      <c r="E306" s="290"/>
      <c r="F306" s="290"/>
      <c r="G306" s="290"/>
      <c r="H306" s="290"/>
      <c r="I306" s="290"/>
      <c r="J306" s="290"/>
      <c r="K306" s="290"/>
      <c r="L306" s="290"/>
      <c r="M306" s="290"/>
      <c r="N306" s="290"/>
      <c r="O306" s="290"/>
      <c r="P306" s="290"/>
      <c r="Q306" s="290"/>
      <c r="R306" s="290"/>
      <c r="S306" s="290"/>
      <c r="T306" s="290"/>
      <c r="U306" s="462"/>
      <c r="V306" s="290"/>
      <c r="W306" s="290"/>
      <c r="X306" s="290"/>
      <c r="Y306" s="290"/>
      <c r="Z306" s="290"/>
      <c r="AA306" s="290"/>
      <c r="AB306" s="290"/>
      <c r="AC306" s="290"/>
      <c r="AD306" s="290"/>
      <c r="AE306" s="290"/>
      <c r="AF306" s="290"/>
      <c r="AG306" s="290"/>
      <c r="AH306" s="290"/>
      <c r="AI306" s="290"/>
      <c r="AJ306" s="290"/>
      <c r="AK306" s="290"/>
      <c r="AL306" s="290"/>
      <c r="AM306" s="405">
        <f>AM305</f>
        <v>0</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outlineLevel="1">
      <c r="A308" s="496">
        <v>5</v>
      </c>
      <c r="B308" s="289" t="s">
        <v>5</v>
      </c>
      <c r="C308" s="286" t="s">
        <v>25</v>
      </c>
      <c r="D308" s="290"/>
      <c r="E308" s="290"/>
      <c r="F308" s="290"/>
      <c r="G308" s="290"/>
      <c r="H308" s="290"/>
      <c r="I308" s="290"/>
      <c r="J308" s="290"/>
      <c r="K308" s="290"/>
      <c r="L308" s="290"/>
      <c r="M308" s="290"/>
      <c r="N308" s="290"/>
      <c r="O308" s="290"/>
      <c r="P308" s="290"/>
      <c r="Q308" s="290"/>
      <c r="R308" s="290"/>
      <c r="S308" s="290"/>
      <c r="T308" s="290"/>
      <c r="U308" s="286"/>
      <c r="V308" s="290"/>
      <c r="W308" s="290"/>
      <c r="X308" s="290"/>
      <c r="Y308" s="290"/>
      <c r="Z308" s="290"/>
      <c r="AA308" s="290"/>
      <c r="AB308" s="290"/>
      <c r="AC308" s="290"/>
      <c r="AD308" s="290"/>
      <c r="AE308" s="290"/>
      <c r="AF308" s="290"/>
      <c r="AG308" s="290"/>
      <c r="AH308" s="290"/>
      <c r="AI308" s="290"/>
      <c r="AJ308" s="290"/>
      <c r="AK308" s="290"/>
      <c r="AL308" s="290"/>
      <c r="AM308" s="404"/>
      <c r="AN308" s="404"/>
      <c r="AO308" s="404"/>
      <c r="AP308" s="404"/>
      <c r="AQ308" s="404"/>
      <c r="AR308" s="404"/>
      <c r="AS308" s="404"/>
      <c r="AT308" s="404"/>
      <c r="AU308" s="404"/>
      <c r="AV308" s="404"/>
      <c r="AW308" s="404"/>
      <c r="AX308" s="404"/>
      <c r="AY308" s="404"/>
      <c r="AZ308" s="404"/>
      <c r="BA308" s="291">
        <f>SUM(AM308:AZ308)</f>
        <v>0</v>
      </c>
    </row>
    <row r="309" spans="1:53" ht="15"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0</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outlineLevel="1">
      <c r="A324" s="496">
        <v>10</v>
      </c>
      <c r="B324" s="305" t="s">
        <v>22</v>
      </c>
      <c r="C324" s="286" t="s">
        <v>25</v>
      </c>
      <c r="D324" s="290"/>
      <c r="E324" s="290"/>
      <c r="F324" s="290"/>
      <c r="G324" s="290"/>
      <c r="H324" s="290"/>
      <c r="I324" s="290"/>
      <c r="J324" s="290"/>
      <c r="K324" s="290"/>
      <c r="L324" s="290"/>
      <c r="M324" s="290"/>
      <c r="N324" s="290"/>
      <c r="O324" s="290"/>
      <c r="P324" s="290"/>
      <c r="Q324" s="290"/>
      <c r="R324" s="290"/>
      <c r="S324" s="290"/>
      <c r="T324" s="290"/>
      <c r="U324" s="290">
        <v>12</v>
      </c>
      <c r="V324" s="290"/>
      <c r="W324" s="290"/>
      <c r="X324" s="290"/>
      <c r="Y324" s="290"/>
      <c r="Z324" s="290"/>
      <c r="AA324" s="290"/>
      <c r="AB324" s="290"/>
      <c r="AC324" s="290"/>
      <c r="AD324" s="290"/>
      <c r="AE324" s="290"/>
      <c r="AF324" s="290"/>
      <c r="AG324" s="290"/>
      <c r="AH324" s="290"/>
      <c r="AI324" s="290"/>
      <c r="AJ324" s="290"/>
      <c r="AK324" s="290"/>
      <c r="AL324" s="290"/>
      <c r="AM324" s="409"/>
      <c r="AN324" s="490"/>
      <c r="AO324" s="490"/>
      <c r="AP324" s="490"/>
      <c r="AQ324" s="409"/>
      <c r="AR324" s="409"/>
      <c r="AS324" s="409"/>
      <c r="AT324" s="409"/>
      <c r="AU324" s="409"/>
      <c r="AV324" s="409"/>
      <c r="AW324" s="409"/>
      <c r="AX324" s="409"/>
      <c r="AY324" s="409"/>
      <c r="AZ324" s="409"/>
      <c r="BA324" s="291">
        <f>SUM(AM324:AZ324)</f>
        <v>0</v>
      </c>
    </row>
    <row r="325" spans="1:53" ht="15" outlineLevel="1">
      <c r="B325" s="289" t="s">
        <v>248</v>
      </c>
      <c r="C325" s="286" t="s">
        <v>163</v>
      </c>
      <c r="D325" s="290"/>
      <c r="E325" s="290"/>
      <c r="F325" s="290"/>
      <c r="G325" s="290"/>
      <c r="H325" s="290"/>
      <c r="I325" s="290"/>
      <c r="J325" s="290"/>
      <c r="K325" s="290"/>
      <c r="L325" s="290"/>
      <c r="M325" s="290"/>
      <c r="N325" s="290"/>
      <c r="O325" s="290"/>
      <c r="P325" s="290"/>
      <c r="Q325" s="290"/>
      <c r="R325" s="290"/>
      <c r="S325" s="290"/>
      <c r="T325" s="290"/>
      <c r="U325" s="290">
        <f>U324</f>
        <v>12</v>
      </c>
      <c r="V325" s="290"/>
      <c r="W325" s="290"/>
      <c r="X325" s="290"/>
      <c r="Y325" s="290"/>
      <c r="Z325" s="290"/>
      <c r="AA325" s="290"/>
      <c r="AB325" s="290"/>
      <c r="AC325" s="290"/>
      <c r="AD325" s="290"/>
      <c r="AE325" s="290"/>
      <c r="AF325" s="290"/>
      <c r="AG325" s="290"/>
      <c r="AH325" s="290"/>
      <c r="AI325" s="290"/>
      <c r="AJ325" s="290"/>
      <c r="AK325" s="290"/>
      <c r="AL325" s="290"/>
      <c r="AM325" s="405">
        <f>AM324</f>
        <v>0</v>
      </c>
      <c r="AN325" s="405">
        <f>AN324</f>
        <v>0</v>
      </c>
      <c r="AO325" s="405">
        <f t="shared" ref="AO325:AZ325" si="109">AO324</f>
        <v>0</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outlineLevel="1">
      <c r="A327" s="496">
        <v>11</v>
      </c>
      <c r="B327" s="309" t="s">
        <v>21</v>
      </c>
      <c r="C327" s="286" t="s">
        <v>25</v>
      </c>
      <c r="D327" s="290"/>
      <c r="E327" s="290"/>
      <c r="F327" s="290"/>
      <c r="G327" s="290"/>
      <c r="H327" s="290"/>
      <c r="I327" s="290"/>
      <c r="J327" s="290"/>
      <c r="K327" s="290"/>
      <c r="L327" s="290"/>
      <c r="M327" s="290"/>
      <c r="N327" s="290"/>
      <c r="O327" s="290"/>
      <c r="P327" s="290"/>
      <c r="Q327" s="290"/>
      <c r="R327" s="290"/>
      <c r="S327" s="290"/>
      <c r="T327" s="290"/>
      <c r="U327" s="290">
        <v>12</v>
      </c>
      <c r="V327" s="290"/>
      <c r="W327" s="290"/>
      <c r="X327" s="290"/>
      <c r="Y327" s="290"/>
      <c r="Z327" s="290"/>
      <c r="AA327" s="290"/>
      <c r="AB327" s="290"/>
      <c r="AC327" s="290"/>
      <c r="AD327" s="290"/>
      <c r="AE327" s="290"/>
      <c r="AF327" s="290"/>
      <c r="AG327" s="290"/>
      <c r="AH327" s="290"/>
      <c r="AI327" s="290"/>
      <c r="AJ327" s="290"/>
      <c r="AK327" s="290"/>
      <c r="AL327" s="290"/>
      <c r="AM327" s="409"/>
      <c r="AN327" s="490"/>
      <c r="AO327" s="409"/>
      <c r="AP327" s="409"/>
      <c r="AQ327" s="409"/>
      <c r="AR327" s="409"/>
      <c r="AS327" s="409"/>
      <c r="AT327" s="409"/>
      <c r="AU327" s="409"/>
      <c r="AV327" s="409"/>
      <c r="AW327" s="409"/>
      <c r="AX327" s="409"/>
      <c r="AY327" s="409"/>
      <c r="AZ327" s="409"/>
      <c r="BA327" s="291">
        <f>SUM(AM327:AZ327)</f>
        <v>0</v>
      </c>
    </row>
    <row r="328" spans="1:53" ht="15"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0</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outlineLevel="1">
      <c r="A365" s="496">
        <v>23</v>
      </c>
      <c r="B365" s="310" t="s">
        <v>14</v>
      </c>
      <c r="C365" s="286" t="s">
        <v>25</v>
      </c>
      <c r="D365" s="290"/>
      <c r="E365" s="290"/>
      <c r="F365" s="290"/>
      <c r="G365" s="290"/>
      <c r="H365" s="290"/>
      <c r="I365" s="290"/>
      <c r="J365" s="290"/>
      <c r="K365" s="290"/>
      <c r="L365" s="290"/>
      <c r="M365" s="290"/>
      <c r="N365" s="290"/>
      <c r="O365" s="290"/>
      <c r="P365" s="290"/>
      <c r="Q365" s="290"/>
      <c r="R365" s="290"/>
      <c r="S365" s="290"/>
      <c r="T365" s="290"/>
      <c r="U365" s="286"/>
      <c r="V365" s="290"/>
      <c r="W365" s="290"/>
      <c r="X365" s="290"/>
      <c r="Y365" s="290"/>
      <c r="Z365" s="290"/>
      <c r="AA365" s="290"/>
      <c r="AB365" s="290"/>
      <c r="AC365" s="290"/>
      <c r="AD365" s="290"/>
      <c r="AE365" s="290"/>
      <c r="AF365" s="290"/>
      <c r="AG365" s="290"/>
      <c r="AH365" s="290"/>
      <c r="AI365" s="290"/>
      <c r="AJ365" s="290"/>
      <c r="AK365" s="290"/>
      <c r="AL365" s="290"/>
      <c r="AM365" s="464"/>
      <c r="AN365" s="404"/>
      <c r="AO365" s="404"/>
      <c r="AP365" s="404"/>
      <c r="AQ365" s="404"/>
      <c r="AR365" s="404"/>
      <c r="AS365" s="404"/>
      <c r="AT365" s="404"/>
      <c r="AU365" s="404"/>
      <c r="AV365" s="404"/>
      <c r="AW365" s="404"/>
      <c r="AX365" s="404"/>
      <c r="AY365" s="404"/>
      <c r="AZ365" s="404"/>
      <c r="BA365" s="291">
        <f>SUM(AM365:AZ365)</f>
        <v>0</v>
      </c>
    </row>
    <row r="366" spans="1:53" ht="15" outlineLevel="1">
      <c r="B366" s="289" t="s">
        <v>248</v>
      </c>
      <c r="C366" s="286" t="s">
        <v>163</v>
      </c>
      <c r="D366" s="290"/>
      <c r="E366" s="290"/>
      <c r="F366" s="290"/>
      <c r="G366" s="290"/>
      <c r="H366" s="290"/>
      <c r="I366" s="290"/>
      <c r="J366" s="290"/>
      <c r="K366" s="290"/>
      <c r="L366" s="290"/>
      <c r="M366" s="290"/>
      <c r="N366" s="290"/>
      <c r="O366" s="290"/>
      <c r="P366" s="290"/>
      <c r="Q366" s="290"/>
      <c r="R366" s="290"/>
      <c r="S366" s="290"/>
      <c r="T366" s="290"/>
      <c r="U366" s="462"/>
      <c r="V366" s="290"/>
      <c r="W366" s="290"/>
      <c r="X366" s="290"/>
      <c r="Y366" s="290"/>
      <c r="Z366" s="290"/>
      <c r="AA366" s="290"/>
      <c r="AB366" s="290"/>
      <c r="AC366" s="290"/>
      <c r="AD366" s="290"/>
      <c r="AE366" s="290"/>
      <c r="AF366" s="290"/>
      <c r="AG366" s="290"/>
      <c r="AH366" s="290"/>
      <c r="AI366" s="290"/>
      <c r="AJ366" s="290"/>
      <c r="AK366" s="290"/>
      <c r="AL366" s="290"/>
      <c r="AM366" s="405">
        <f>AM365</f>
        <v>0</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 r="B401" s="322" t="s">
        <v>249</v>
      </c>
      <c r="C401" s="324"/>
      <c r="D401" s="324">
        <f>SUM(D296:D399)</f>
        <v>0</v>
      </c>
      <c r="E401" s="324"/>
      <c r="F401" s="324"/>
      <c r="G401" s="324"/>
      <c r="H401" s="324"/>
      <c r="I401" s="324"/>
      <c r="J401" s="324"/>
      <c r="K401" s="324"/>
      <c r="L401" s="324"/>
      <c r="M401" s="324"/>
      <c r="N401" s="324"/>
      <c r="O401" s="324"/>
      <c r="P401" s="324"/>
      <c r="Q401" s="324"/>
      <c r="R401" s="324"/>
      <c r="S401" s="324"/>
      <c r="T401" s="324"/>
      <c r="U401" s="324"/>
      <c r="V401" s="324">
        <f>SUM(V296:V399)</f>
        <v>0</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0</v>
      </c>
      <c r="AN401" s="324">
        <f>IF(AN295="kWh",SUMPRODUCT(D296:D399,AN296:AN399))</f>
        <v>0</v>
      </c>
      <c r="AO401" s="324">
        <f>IF(AO295="kW",SUMPRODUCT(U296:U399,V296:V399,AO296:AO399),SUMPRODUCT(D296:D399,AO296:AO399))</f>
        <v>0</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0</v>
      </c>
      <c r="AN402" s="323">
        <f>HLOOKUP(AN294,'2. LRAMVA Threshold'!$B$42:$Q$53,5,FALSE)</f>
        <v>0</v>
      </c>
      <c r="AO402" s="323">
        <f>HLOOKUP(AO294,'2. LRAMVA Threshold'!$B$42:$Q$53,5,FALSE)</f>
        <v>0</v>
      </c>
      <c r="AP402" s="323">
        <f>HLOOKUP(AP294,'2. LRAMVA Threshold'!$B$42:$Q$53,5,FALSE)</f>
        <v>0</v>
      </c>
      <c r="AQ402" s="323">
        <f>HLOOKUP(AQ294,'2. LRAMVA Threshold'!$B$42:$Q$53,5,FALSE)</f>
        <v>0</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23">
        <f>HLOOKUP(AM$20,'3.  Distribution Rates'!$C$122:$P$133,5,FALSE)</f>
        <v>0</v>
      </c>
      <c r="AN404" s="823">
        <f>HLOOKUP(AN$20,'3.  Distribution Rates'!$C$122:$P$133,5,FALSE)</f>
        <v>0</v>
      </c>
      <c r="AO404" s="336">
        <f>HLOOKUP(AO$20,'3.  Distribution Rates'!$C$122:$P$133,5,FALSE)</f>
        <v>0</v>
      </c>
      <c r="AP404" s="336">
        <f>HLOOKUP(AP$20,'3.  Distribution Rates'!$C$122:$P$133,5,FALSE)</f>
        <v>0</v>
      </c>
      <c r="AQ404" s="336">
        <f>HLOOKUP(AQ$20,'3.  Distribution Rates'!$C$122:$P$133,5,FALSE)</f>
        <v>0</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0</v>
      </c>
      <c r="AN405" s="372">
        <f t="shared" ref="AN405:AZ405" si="134">AN136*AN404</f>
        <v>0</v>
      </c>
      <c r="AO405" s="372">
        <f t="shared" si="134"/>
        <v>0</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0</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0</v>
      </c>
      <c r="AN406" s="372">
        <f t="shared" ref="AN406:AZ406" si="136">AN275*AN404</f>
        <v>0</v>
      </c>
      <c r="AO406" s="372">
        <f t="shared" si="136"/>
        <v>0</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0</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0</v>
      </c>
      <c r="AN407" s="372">
        <f t="shared" ref="AN407:AZ407" si="137">AN401*AN404</f>
        <v>0</v>
      </c>
      <c r="AO407" s="372">
        <f t="shared" si="137"/>
        <v>0</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0</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0</v>
      </c>
      <c r="AN408" s="341">
        <f>SUM(AN405:AN407)</f>
        <v>0</v>
      </c>
      <c r="AO408" s="341">
        <f t="shared" ref="AO408:AS408" si="138">SUM(AO405:AO407)</f>
        <v>0</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0</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0</v>
      </c>
      <c r="AN409" s="342">
        <f t="shared" si="140"/>
        <v>0</v>
      </c>
      <c r="AO409" s="342">
        <f t="shared" si="140"/>
        <v>0</v>
      </c>
      <c r="AP409" s="342">
        <f t="shared" si="140"/>
        <v>0</v>
      </c>
      <c r="AQ409" s="342">
        <f t="shared" si="140"/>
        <v>0</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0</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0</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0</v>
      </c>
      <c r="AN412" s="286">
        <f>SUMPRODUCT($E$296:$E$399,AN296:AN399)</f>
        <v>0</v>
      </c>
      <c r="AO412" s="286">
        <f>IF(AO295="kW",SUMPRODUCT(U296:U399,W296:W399,AO296:AO399),SUMPRODUCT(E296:E399,AO296:AO399))</f>
        <v>0</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0</v>
      </c>
      <c r="AN413" s="286">
        <f>SUMPRODUCT($F$296:$F$399,AN296:AN399)</f>
        <v>0</v>
      </c>
      <c r="AO413" s="286">
        <f>IF(AO295="kW",SUMPRODUCT(U296:U399,X296:X399,AO296:AO399),SUMPRODUCT(F296:F399,AO296:AO399))</f>
        <v>0</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0</v>
      </c>
      <c r="AN414" s="286">
        <f>SUMPRODUCT($G$296:$G$399,AN296:AN399)</f>
        <v>0</v>
      </c>
      <c r="AO414" s="286">
        <f>IF(AO295="kW",SUMPRODUCT(U296:U399,Y296:Y399,AO296:AO399),SUMPRODUCT(G296:G399,AO296:AO399))</f>
        <v>0</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0</v>
      </c>
      <c r="AN415" s="286">
        <f>SUMPRODUCT($H$296:$H$399,AN296:AN399)</f>
        <v>0</v>
      </c>
      <c r="AO415" s="286">
        <f>IF(AO295="kW",SUMPRODUCT(U296:U399,Z296:Z399,AO296:AO399),SUMPRODUCT(H296:H399,AO296:AO399))</f>
        <v>0</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0</v>
      </c>
      <c r="AN416" s="286">
        <f>SUMPRODUCT($I$296:$I$399,AN296:AN399)</f>
        <v>0</v>
      </c>
      <c r="AO416" s="286">
        <f>IF(AO295="kW",SUMPRODUCT(U296:U399,AA296:AA399,AO296:AO399),SUMPRODUCT(I296:I399,AO296:AO399))</f>
        <v>0</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0</v>
      </c>
      <c r="AN417" s="286">
        <f>SUMPRODUCT($J$296:$J$399,AN296:AN399)</f>
        <v>0</v>
      </c>
      <c r="AO417" s="286">
        <f>IF(AO295="kW",SUMPRODUCT(U296:U399,AB296:AB399,AO296:AO399),SUMPRODUCT(J296:J399,AO296:AO399))</f>
        <v>0</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0</v>
      </c>
      <c r="AN418" s="286">
        <f>SUMPRODUCT($K$296:$K$399,AN296:AN399)</f>
        <v>0</v>
      </c>
      <c r="AO418" s="286">
        <f>IF(AO295="kW",SUMPRODUCT($U$296:$U$399,$AC$296:$AC$399,AO296:AO399),SUMPRODUCT($K$296:$K$399,AO296:AO399))</f>
        <v>0</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912</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0</v>
      </c>
      <c r="AN419" s="286">
        <f>SUMPRODUCT($L$296:$L$399,AN296:AN399)</f>
        <v>0</v>
      </c>
      <c r="AO419" s="286">
        <f>IF(AO295="kW",SUMPRODUCT($U$296:$U$399,$AD$296:$AD$399,AO296:AO399),SUMPRODUCT($L$296:$L$399,AO296:AO399))</f>
        <v>0</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913</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0</v>
      </c>
      <c r="AN420" s="286">
        <f>SUMPRODUCT($M$296:$M$399,AN296:AN399)</f>
        <v>0</v>
      </c>
      <c r="AO420" s="286">
        <f>IF(AO295="kW",SUMPRODUCT($U$296:$U$399,$AE$296:$AE$399,AO296:AO399),SUMPRODUCT($M$296:$M$399,AO296:AO399))</f>
        <v>0</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914</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0</v>
      </c>
      <c r="AN421" s="286">
        <f>SUMPRODUCT($N$296:$N$399,AN296:AN399)</f>
        <v>0</v>
      </c>
      <c r="AO421" s="286">
        <f>IF(AO295="kW",SUMPRODUCT($U$296:$U$399,$AF$296:$AF$399,AO296:AO399),SUMPRODUCT($N$296:$N$399,AO296:AO399))</f>
        <v>0</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964</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0</v>
      </c>
      <c r="AN422" s="286">
        <f>SUMPRODUCT($O$296:$O$399,AN296:AN399)</f>
        <v>0</v>
      </c>
      <c r="AO422" s="286">
        <f>IF(AO295="kW",SUMPRODUCT($U$296:$U$399,$AG$296:$AG$399,AO296:AO399),SUMPRODUCT($O$296:$O$399,AO296:AO399))</f>
        <v>0</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915</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0</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
      <c r="B424" s="319" t="s">
        <v>916</v>
      </c>
      <c r="C424" s="351"/>
      <c r="D424" s="330"/>
      <c r="E424" s="330"/>
      <c r="F424" s="330"/>
      <c r="G424" s="330"/>
      <c r="H424" s="330"/>
      <c r="I424" s="330"/>
      <c r="J424" s="330"/>
      <c r="K424" s="330"/>
      <c r="L424" s="330"/>
      <c r="M424" s="330"/>
      <c r="N424" s="330"/>
      <c r="O424" s="330"/>
      <c r="P424" s="330"/>
      <c r="Q424" s="330"/>
      <c r="R424" s="330"/>
      <c r="S424" s="330"/>
      <c r="T424" s="330"/>
      <c r="U424" s="330"/>
      <c r="V424" s="304"/>
      <c r="W424" s="274"/>
      <c r="X424" s="274"/>
      <c r="Y424" s="304"/>
      <c r="Z424" s="299"/>
      <c r="AA424" s="304"/>
      <c r="AB424" s="304"/>
      <c r="AC424" s="352"/>
      <c r="AD424" s="352"/>
      <c r="AE424" s="304"/>
      <c r="AF424" s="304"/>
      <c r="AG424" s="304"/>
      <c r="AH424" s="304"/>
      <c r="AI424" s="304"/>
      <c r="AJ424" s="304"/>
      <c r="AK424" s="304"/>
      <c r="AL424" s="304"/>
      <c r="AM424" s="286">
        <f>SUMPRODUCT($Q$296:$Q$399,AM296:AM399)</f>
        <v>0</v>
      </c>
      <c r="AN424" s="286">
        <f>SUMPRODUCT($Q$296:$Q$399,AN296:AN399)</f>
        <v>0</v>
      </c>
      <c r="AO424" s="286">
        <f>IF(AO295="kW",SUMPRODUCT($U$296:$U$399,$AI$296:$AI$399,AO296:AO399),SUMPRODUCT($Q$296:$Q$399,AO296:AO399))</f>
        <v>0</v>
      </c>
      <c r="AP424" s="286">
        <f t="shared" ref="AP424:AZ424" si="148">IF(AP295="kW",SUMPRODUCT($U$296:$U$399,$AI$296:$AI$399,AP296:AP399),SUMPRODUCT($Q$296:$Q$399,AP296:AP399))</f>
        <v>0</v>
      </c>
      <c r="AQ424" s="286">
        <f t="shared" si="148"/>
        <v>0</v>
      </c>
      <c r="AR424" s="286">
        <f t="shared" si="148"/>
        <v>0</v>
      </c>
      <c r="AS424" s="286">
        <f t="shared" si="148"/>
        <v>0</v>
      </c>
      <c r="AT424" s="286">
        <f t="shared" si="148"/>
        <v>0</v>
      </c>
      <c r="AU424" s="286">
        <f t="shared" si="148"/>
        <v>0</v>
      </c>
      <c r="AV424" s="286">
        <f t="shared" si="148"/>
        <v>0</v>
      </c>
      <c r="AW424" s="286">
        <f t="shared" si="148"/>
        <v>0</v>
      </c>
      <c r="AX424" s="286">
        <f t="shared" si="148"/>
        <v>0</v>
      </c>
      <c r="AY424" s="286">
        <f t="shared" si="148"/>
        <v>0</v>
      </c>
      <c r="AZ424" s="286">
        <f t="shared" si="148"/>
        <v>0</v>
      </c>
      <c r="BA424" s="332"/>
    </row>
    <row r="425" spans="1:54" ht="15.75" customHeight="1">
      <c r="B425" s="375" t="s">
        <v>911</v>
      </c>
      <c r="C425" s="396"/>
      <c r="D425" s="397"/>
      <c r="E425" s="397"/>
      <c r="F425" s="397"/>
      <c r="G425" s="397"/>
      <c r="H425" s="397"/>
      <c r="I425" s="397"/>
      <c r="J425" s="397"/>
      <c r="K425" s="397"/>
      <c r="L425" s="397"/>
      <c r="M425" s="397"/>
      <c r="N425" s="397"/>
      <c r="O425" s="397"/>
      <c r="P425" s="397"/>
      <c r="Q425" s="397"/>
      <c r="R425" s="397"/>
      <c r="S425" s="397"/>
      <c r="T425" s="397"/>
      <c r="U425" s="397"/>
      <c r="V425" s="398"/>
      <c r="W425" s="399"/>
      <c r="X425" s="399"/>
      <c r="Y425" s="398"/>
      <c r="Z425" s="400"/>
      <c r="AA425" s="398"/>
      <c r="AB425" s="398"/>
      <c r="AC425" s="847"/>
      <c r="AD425" s="847"/>
      <c r="AE425" s="398"/>
      <c r="AF425" s="398"/>
      <c r="AG425" s="398"/>
      <c r="AH425" s="398"/>
      <c r="AI425" s="398"/>
      <c r="AJ425" s="398"/>
      <c r="AK425" s="398"/>
      <c r="AL425" s="398"/>
      <c r="AM425" s="824">
        <f>SUMPRODUCT($R$296:$R$399,AM296:AM399)</f>
        <v>0</v>
      </c>
      <c r="AN425" s="824">
        <f>SUMPRODUCT($R$296:$R$399,AN296:AN399)</f>
        <v>0</v>
      </c>
      <c r="AO425" s="824">
        <f>IF(AO295="kW",SUMPRODUCT($U$296:$U$399,$AI$296:$AI$399,AO296:AO399),SUMPRODUCT($Q$296:$Q$399,AO296:AO399))</f>
        <v>0</v>
      </c>
      <c r="AP425" s="824">
        <f t="shared" ref="AP425:AZ425" si="149">IF(AP295="kW",SUMPRODUCT($U$296:$U$399,$AI$296:$AI$399,AP296:AP399),SUMPRODUCT($Q$296:$Q$399,AP296:AP399))</f>
        <v>0</v>
      </c>
      <c r="AQ425" s="824">
        <f t="shared" si="149"/>
        <v>0</v>
      </c>
      <c r="AR425" s="824">
        <f t="shared" si="149"/>
        <v>0</v>
      </c>
      <c r="AS425" s="824">
        <f t="shared" si="149"/>
        <v>0</v>
      </c>
      <c r="AT425" s="824">
        <f t="shared" si="149"/>
        <v>0</v>
      </c>
      <c r="AU425" s="824">
        <f t="shared" si="149"/>
        <v>0</v>
      </c>
      <c r="AV425" s="824">
        <f t="shared" si="149"/>
        <v>0</v>
      </c>
      <c r="AW425" s="824">
        <f t="shared" si="149"/>
        <v>0</v>
      </c>
      <c r="AX425" s="824">
        <f t="shared" si="149"/>
        <v>0</v>
      </c>
      <c r="AY425" s="824">
        <f t="shared" si="149"/>
        <v>0</v>
      </c>
      <c r="AZ425" s="824">
        <f t="shared" si="149"/>
        <v>0</v>
      </c>
      <c r="BA425" s="380"/>
    </row>
    <row r="426" spans="1:54" ht="21.75" customHeight="1">
      <c r="B426" s="362" t="s">
        <v>582</v>
      </c>
      <c r="C426" s="381"/>
      <c r="D426" s="382"/>
      <c r="E426" s="382"/>
      <c r="F426" s="382"/>
      <c r="G426" s="382"/>
      <c r="H426" s="382"/>
      <c r="I426" s="382"/>
      <c r="J426" s="382"/>
      <c r="K426" s="382"/>
      <c r="L426" s="382"/>
      <c r="M426" s="382"/>
      <c r="N426" s="382"/>
      <c r="O426" s="382"/>
      <c r="P426" s="382"/>
      <c r="Q426" s="382"/>
      <c r="R426" s="382"/>
      <c r="S426" s="382"/>
      <c r="T426" s="382"/>
      <c r="U426" s="382"/>
      <c r="V426" s="382"/>
      <c r="W426" s="382"/>
      <c r="X426" s="382"/>
      <c r="Y426" s="382"/>
      <c r="Z426" s="365"/>
      <c r="AA426" s="366"/>
      <c r="AB426" s="382"/>
      <c r="AC426" s="382"/>
      <c r="AD426" s="382"/>
      <c r="AE426" s="382"/>
      <c r="AF426" s="382"/>
      <c r="AG426" s="382"/>
      <c r="AH426" s="382"/>
      <c r="AI426" s="382"/>
      <c r="AJ426" s="382"/>
      <c r="AK426" s="382"/>
      <c r="AL426" s="382"/>
      <c r="AM426" s="383"/>
      <c r="AN426" s="383"/>
      <c r="AO426" s="383"/>
      <c r="AP426" s="383"/>
      <c r="AQ426" s="383"/>
      <c r="AR426" s="383"/>
      <c r="AS426" s="383"/>
      <c r="AT426" s="383"/>
      <c r="AU426" s="383"/>
      <c r="AV426" s="383"/>
      <c r="AW426" s="383"/>
      <c r="AX426" s="383"/>
      <c r="AY426" s="383"/>
      <c r="AZ426" s="383"/>
      <c r="BA426" s="383"/>
      <c r="BB426" s="384"/>
    </row>
    <row r="428" spans="1:54" ht="15.6">
      <c r="B428" s="275" t="s">
        <v>257</v>
      </c>
      <c r="C428" s="276"/>
      <c r="D428" s="577" t="s">
        <v>517</v>
      </c>
      <c r="F428" s="577"/>
      <c r="V428" s="276"/>
      <c r="AM428" s="265"/>
      <c r="AN428" s="262"/>
      <c r="AO428" s="262"/>
      <c r="AP428" s="262"/>
      <c r="AQ428" s="262"/>
      <c r="AR428" s="262"/>
      <c r="AS428" s="262"/>
      <c r="AT428" s="262"/>
      <c r="AU428" s="262"/>
      <c r="AV428" s="262"/>
      <c r="AW428" s="262"/>
      <c r="AX428" s="262"/>
      <c r="AY428" s="262"/>
      <c r="AZ428" s="262"/>
      <c r="BA428" s="277"/>
    </row>
    <row r="429" spans="1:54" ht="36" customHeight="1">
      <c r="B429" s="946" t="s">
        <v>211</v>
      </c>
      <c r="C429" s="948" t="s">
        <v>33</v>
      </c>
      <c r="D429" s="279" t="s">
        <v>420</v>
      </c>
      <c r="E429" s="957" t="s">
        <v>209</v>
      </c>
      <c r="F429" s="958"/>
      <c r="G429" s="958"/>
      <c r="H429" s="958"/>
      <c r="I429" s="958"/>
      <c r="J429" s="958"/>
      <c r="K429" s="958"/>
      <c r="L429" s="958"/>
      <c r="M429" s="958"/>
      <c r="N429" s="958"/>
      <c r="O429" s="958"/>
      <c r="P429" s="958"/>
      <c r="Q429" s="958"/>
      <c r="R429" s="958"/>
      <c r="S429" s="958"/>
      <c r="T429" s="959"/>
      <c r="U429" s="955" t="s">
        <v>213</v>
      </c>
      <c r="V429" s="279" t="s">
        <v>421</v>
      </c>
      <c r="W429" s="952" t="s">
        <v>212</v>
      </c>
      <c r="X429" s="953"/>
      <c r="Y429" s="953"/>
      <c r="Z429" s="953"/>
      <c r="AA429" s="953"/>
      <c r="AB429" s="953"/>
      <c r="AC429" s="953"/>
      <c r="AD429" s="953"/>
      <c r="AE429" s="953"/>
      <c r="AF429" s="953"/>
      <c r="AG429" s="953"/>
      <c r="AH429" s="953"/>
      <c r="AI429" s="953"/>
      <c r="AJ429" s="953"/>
      <c r="AK429" s="953"/>
      <c r="AL429" s="960"/>
      <c r="AM429" s="952" t="s">
        <v>242</v>
      </c>
      <c r="AN429" s="953"/>
      <c r="AO429" s="953"/>
      <c r="AP429" s="953"/>
      <c r="AQ429" s="953"/>
      <c r="AR429" s="953"/>
      <c r="AS429" s="953"/>
      <c r="AT429" s="953"/>
      <c r="AU429" s="953"/>
      <c r="AV429" s="953"/>
      <c r="AW429" s="953"/>
      <c r="AX429" s="953"/>
      <c r="AY429" s="953"/>
      <c r="AZ429" s="953"/>
      <c r="BA429" s="954"/>
    </row>
    <row r="430" spans="1:54" ht="45.75" customHeight="1">
      <c r="B430" s="947"/>
      <c r="C430" s="949"/>
      <c r="D430" s="280">
        <v>2014</v>
      </c>
      <c r="E430" s="280">
        <v>2015</v>
      </c>
      <c r="F430" s="280">
        <v>2016</v>
      </c>
      <c r="G430" s="280">
        <v>2017</v>
      </c>
      <c r="H430" s="280">
        <v>2018</v>
      </c>
      <c r="I430" s="280">
        <v>2019</v>
      </c>
      <c r="J430" s="280">
        <v>2020</v>
      </c>
      <c r="K430" s="280">
        <v>2021</v>
      </c>
      <c r="L430" s="280">
        <v>2022</v>
      </c>
      <c r="M430" s="280">
        <v>2023</v>
      </c>
      <c r="N430" s="280">
        <v>2024</v>
      </c>
      <c r="O430" s="280">
        <v>2025</v>
      </c>
      <c r="P430" s="280">
        <v>2026</v>
      </c>
      <c r="Q430" s="280">
        <v>2027</v>
      </c>
      <c r="R430" s="280">
        <v>2028</v>
      </c>
      <c r="S430" s="280">
        <v>2029</v>
      </c>
      <c r="T430" s="280">
        <v>2030</v>
      </c>
      <c r="U430" s="956"/>
      <c r="V430" s="280">
        <v>2014</v>
      </c>
      <c r="W430" s="280">
        <v>2015</v>
      </c>
      <c r="X430" s="280">
        <v>2016</v>
      </c>
      <c r="Y430" s="280">
        <v>2017</v>
      </c>
      <c r="Z430" s="280">
        <v>2018</v>
      </c>
      <c r="AA430" s="280">
        <v>2019</v>
      </c>
      <c r="AB430" s="280">
        <v>2020</v>
      </c>
      <c r="AC430" s="280">
        <v>2021</v>
      </c>
      <c r="AD430" s="280">
        <v>2022</v>
      </c>
      <c r="AE430" s="280">
        <v>2023</v>
      </c>
      <c r="AF430" s="280">
        <v>2024</v>
      </c>
      <c r="AG430" s="280">
        <v>2025</v>
      </c>
      <c r="AH430" s="280">
        <v>2026</v>
      </c>
      <c r="AI430" s="280">
        <v>2027</v>
      </c>
      <c r="AJ430" s="280">
        <v>2028</v>
      </c>
      <c r="AK430" s="280">
        <v>2029</v>
      </c>
      <c r="AL430" s="280">
        <v>2030</v>
      </c>
      <c r="AM430" s="280" t="str">
        <f>'1.  LRAMVA Summary'!D53</f>
        <v>Residential</v>
      </c>
      <c r="AN430" s="280" t="str">
        <f>'1.  LRAMVA Summary'!E53</f>
        <v>GS&lt;50 kW</v>
      </c>
      <c r="AO430" s="280" t="str">
        <f>'1.  LRAMVA Summary'!F53</f>
        <v>GS50-999 kW</v>
      </c>
      <c r="AP430" s="280" t="str">
        <f>'1.  LRAMVA Summary'!G53</f>
        <v>General Service 1,000 - 4,999kW</v>
      </c>
      <c r="AQ430" s="280" t="str">
        <f>'1.  LRAMVA Summary'!H53</f>
        <v>Sentinel</v>
      </c>
      <c r="AR430" s="280" t="str">
        <f>'1.  LRAMVA Summary'!I53</f>
        <v>Street Lighting</v>
      </c>
      <c r="AS430" s="280" t="str">
        <f>'1.  LRAMVA Summary'!J53</f>
        <v>Unmetered Scatter Load</v>
      </c>
      <c r="AT430" s="280" t="str">
        <f>'1.  LRAMVA Summary'!K53</f>
        <v/>
      </c>
      <c r="AU430" s="280" t="str">
        <f>'1.  LRAMVA Summary'!L53</f>
        <v/>
      </c>
      <c r="AV430" s="280" t="str">
        <f>'1.  LRAMVA Summary'!M53</f>
        <v/>
      </c>
      <c r="AW430" s="280" t="str">
        <f>'1.  LRAMVA Summary'!N53</f>
        <v/>
      </c>
      <c r="AX430" s="280" t="str">
        <f>'1.  LRAMVA Summary'!O53</f>
        <v/>
      </c>
      <c r="AY430" s="280" t="str">
        <f>'1.  LRAMVA Summary'!P53</f>
        <v/>
      </c>
      <c r="AZ430" s="280" t="str">
        <f>'1.  LRAMVA Summary'!Q53</f>
        <v/>
      </c>
      <c r="BA430" s="282" t="str">
        <f>'1.  LRAMVA Summary'!R53</f>
        <v>Total</v>
      </c>
    </row>
    <row r="431" spans="1:54" ht="15.75" customHeight="1">
      <c r="A431" s="497"/>
      <c r="B431" s="283" t="s">
        <v>0</v>
      </c>
      <c r="C431" s="284"/>
      <c r="D431" s="284"/>
      <c r="E431" s="284"/>
      <c r="F431" s="284"/>
      <c r="G431" s="284"/>
      <c r="H431" s="284"/>
      <c r="I431" s="284"/>
      <c r="J431" s="284"/>
      <c r="K431" s="284"/>
      <c r="L431" s="284"/>
      <c r="M431" s="284"/>
      <c r="N431" s="284"/>
      <c r="O431" s="284"/>
      <c r="P431" s="284"/>
      <c r="Q431" s="284"/>
      <c r="R431" s="284"/>
      <c r="S431" s="284"/>
      <c r="T431" s="284"/>
      <c r="U431" s="285"/>
      <c r="V431" s="284"/>
      <c r="W431" s="284"/>
      <c r="X431" s="284"/>
      <c r="Y431" s="284"/>
      <c r="Z431" s="284"/>
      <c r="AA431" s="284"/>
      <c r="AB431" s="284"/>
      <c r="AC431" s="284"/>
      <c r="AD431" s="284"/>
      <c r="AE431" s="284"/>
      <c r="AF431" s="284"/>
      <c r="AG431" s="284"/>
      <c r="AH431" s="284"/>
      <c r="AI431" s="284"/>
      <c r="AJ431" s="284"/>
      <c r="AK431" s="284"/>
      <c r="AL431" s="284"/>
      <c r="AM431" s="286" t="str">
        <f>'1.  LRAMVA Summary'!D54</f>
        <v>kWh</v>
      </c>
      <c r="AN431" s="286" t="str">
        <f>'1.  LRAMVA Summary'!E54</f>
        <v>kWh</v>
      </c>
      <c r="AO431" s="286" t="str">
        <f>'1.  LRAMVA Summary'!F54</f>
        <v>kW</v>
      </c>
      <c r="AP431" s="286" t="str">
        <f>'1.  LRAMVA Summary'!G54</f>
        <v>kW</v>
      </c>
      <c r="AQ431" s="286" t="str">
        <f>'1.  LRAMVA Summary'!H54</f>
        <v>kW</v>
      </c>
      <c r="AR431" s="286" t="str">
        <f>'1.  LRAMVA Summary'!I54</f>
        <v>kW</v>
      </c>
      <c r="AS431" s="286" t="str">
        <f>'1.  LRAMVA Summary'!J54</f>
        <v>kWh</v>
      </c>
      <c r="AT431" s="286">
        <f>'1.  LRAMVA Summary'!K54</f>
        <v>0</v>
      </c>
      <c r="AU431" s="286">
        <f>'1.  LRAMVA Summary'!L54</f>
        <v>0</v>
      </c>
      <c r="AV431" s="286">
        <f>'1.  LRAMVA Summary'!M54</f>
        <v>0</v>
      </c>
      <c r="AW431" s="286">
        <f>'1.  LRAMVA Summary'!N54</f>
        <v>0</v>
      </c>
      <c r="AX431" s="286">
        <f>'1.  LRAMVA Summary'!O54</f>
        <v>0</v>
      </c>
      <c r="AY431" s="286">
        <f>'1.  LRAMVA Summary'!P54</f>
        <v>0</v>
      </c>
      <c r="AZ431" s="286">
        <f>'1.  LRAMVA Summary'!Q54</f>
        <v>0</v>
      </c>
      <c r="BA431" s="287"/>
    </row>
    <row r="432" spans="1:54" ht="15" outlineLevel="1">
      <c r="A432" s="496">
        <v>1</v>
      </c>
      <c r="B432" s="289" t="s">
        <v>1</v>
      </c>
      <c r="C432" s="286" t="s">
        <v>25</v>
      </c>
      <c r="D432" s="290"/>
      <c r="E432" s="290"/>
      <c r="F432" s="290"/>
      <c r="G432" s="290"/>
      <c r="H432" s="290"/>
      <c r="I432" s="290"/>
      <c r="J432" s="290"/>
      <c r="K432" s="290"/>
      <c r="L432" s="290"/>
      <c r="M432" s="290"/>
      <c r="N432" s="290"/>
      <c r="O432" s="290"/>
      <c r="P432" s="290"/>
      <c r="Q432" s="290"/>
      <c r="R432" s="290"/>
      <c r="S432" s="290"/>
      <c r="T432" s="290"/>
      <c r="U432" s="286"/>
      <c r="V432" s="290"/>
      <c r="W432" s="290"/>
      <c r="X432" s="290"/>
      <c r="Y432" s="290"/>
      <c r="Z432" s="290"/>
      <c r="AA432" s="290"/>
      <c r="AB432" s="290"/>
      <c r="AC432" s="290"/>
      <c r="AD432" s="290"/>
      <c r="AE432" s="290"/>
      <c r="AF432" s="290"/>
      <c r="AG432" s="290"/>
      <c r="AH432" s="290"/>
      <c r="AI432" s="290"/>
      <c r="AJ432" s="290"/>
      <c r="AK432" s="290"/>
      <c r="AL432" s="290"/>
      <c r="AM432" s="464"/>
      <c r="AN432" s="404"/>
      <c r="AO432" s="404"/>
      <c r="AP432" s="404"/>
      <c r="AQ432" s="404"/>
      <c r="AR432" s="404"/>
      <c r="AS432" s="404"/>
      <c r="AT432" s="404"/>
      <c r="AU432" s="404"/>
      <c r="AV432" s="404"/>
      <c r="AW432" s="404"/>
      <c r="AX432" s="404"/>
      <c r="AY432" s="404"/>
      <c r="AZ432" s="404"/>
      <c r="BA432" s="291">
        <f>SUM(AM432:AZ432)</f>
        <v>0</v>
      </c>
    </row>
    <row r="433" spans="1:53" ht="15" outlineLevel="1">
      <c r="B433" s="289" t="s">
        <v>258</v>
      </c>
      <c r="C433" s="286" t="s">
        <v>163</v>
      </c>
      <c r="D433" s="290"/>
      <c r="E433" s="290"/>
      <c r="F433" s="290"/>
      <c r="G433" s="290"/>
      <c r="H433" s="290"/>
      <c r="I433" s="290"/>
      <c r="J433" s="290"/>
      <c r="K433" s="290"/>
      <c r="L433" s="290"/>
      <c r="M433" s="290"/>
      <c r="N433" s="290"/>
      <c r="O433" s="290"/>
      <c r="P433" s="290"/>
      <c r="Q433" s="290"/>
      <c r="R433" s="290"/>
      <c r="S433" s="290"/>
      <c r="T433" s="290"/>
      <c r="U433" s="462"/>
      <c r="V433" s="290"/>
      <c r="W433" s="290"/>
      <c r="X433" s="290"/>
      <c r="Y433" s="290"/>
      <c r="Z433" s="290"/>
      <c r="AA433" s="290"/>
      <c r="AB433" s="290"/>
      <c r="AC433" s="290"/>
      <c r="AD433" s="290"/>
      <c r="AE433" s="290"/>
      <c r="AF433" s="290"/>
      <c r="AG433" s="290"/>
      <c r="AH433" s="290"/>
      <c r="AI433" s="290"/>
      <c r="AJ433" s="290"/>
      <c r="AK433" s="290"/>
      <c r="AL433" s="290"/>
      <c r="AM433" s="405">
        <f>AM432</f>
        <v>0</v>
      </c>
      <c r="AN433" s="405">
        <f>AN432</f>
        <v>0</v>
      </c>
      <c r="AO433" s="405">
        <f t="shared" ref="AO433:AZ433" si="150">AO432</f>
        <v>0</v>
      </c>
      <c r="AP433" s="405">
        <f t="shared" si="150"/>
        <v>0</v>
      </c>
      <c r="AQ433" s="405">
        <f t="shared" si="150"/>
        <v>0</v>
      </c>
      <c r="AR433" s="405">
        <f t="shared" si="150"/>
        <v>0</v>
      </c>
      <c r="AS433" s="405">
        <f t="shared" si="150"/>
        <v>0</v>
      </c>
      <c r="AT433" s="405">
        <f t="shared" si="150"/>
        <v>0</v>
      </c>
      <c r="AU433" s="405">
        <f t="shared" si="150"/>
        <v>0</v>
      </c>
      <c r="AV433" s="405">
        <f t="shared" si="150"/>
        <v>0</v>
      </c>
      <c r="AW433" s="405">
        <f t="shared" si="150"/>
        <v>0</v>
      </c>
      <c r="AX433" s="405">
        <f t="shared" si="150"/>
        <v>0</v>
      </c>
      <c r="AY433" s="405">
        <f t="shared" si="150"/>
        <v>0</v>
      </c>
      <c r="AZ433" s="405">
        <f t="shared" si="150"/>
        <v>0</v>
      </c>
      <c r="BA433" s="292"/>
    </row>
    <row r="434" spans="1:53" ht="15.6" outlineLevel="1">
      <c r="A434" s="498"/>
      <c r="B434" s="293"/>
      <c r="C434" s="294"/>
      <c r="D434" s="294"/>
      <c r="E434" s="294"/>
      <c r="F434" s="294"/>
      <c r="G434" s="294"/>
      <c r="H434" s="294"/>
      <c r="I434" s="294"/>
      <c r="J434" s="294"/>
      <c r="K434" s="294"/>
      <c r="L434" s="294"/>
      <c r="M434" s="294"/>
      <c r="N434" s="294"/>
      <c r="O434" s="294"/>
      <c r="P434" s="294"/>
      <c r="Q434" s="294"/>
      <c r="R434" s="294"/>
      <c r="S434" s="294"/>
      <c r="T434" s="294"/>
      <c r="U434" s="298"/>
      <c r="V434" s="294"/>
      <c r="W434" s="294"/>
      <c r="X434" s="294"/>
      <c r="Y434" s="294"/>
      <c r="Z434" s="294"/>
      <c r="AA434" s="294"/>
      <c r="AB434" s="294"/>
      <c r="AC434" s="294"/>
      <c r="AD434" s="294"/>
      <c r="AE434" s="294"/>
      <c r="AF434" s="294"/>
      <c r="AG434" s="294"/>
      <c r="AH434" s="294"/>
      <c r="AI434" s="294"/>
      <c r="AJ434" s="294"/>
      <c r="AK434" s="294"/>
      <c r="AL434" s="294"/>
      <c r="AM434" s="406"/>
      <c r="AN434" s="407"/>
      <c r="AO434" s="407"/>
      <c r="AP434" s="407"/>
      <c r="AQ434" s="407"/>
      <c r="AR434" s="407"/>
      <c r="AS434" s="407"/>
      <c r="AT434" s="407"/>
      <c r="AU434" s="407"/>
      <c r="AV434" s="407"/>
      <c r="AW434" s="407"/>
      <c r="AX434" s="407"/>
      <c r="AY434" s="407"/>
      <c r="AZ434" s="407"/>
      <c r="BA434" s="297"/>
    </row>
    <row r="435" spans="1:53" ht="15" outlineLevel="1">
      <c r="A435" s="496">
        <v>2</v>
      </c>
      <c r="B435" s="289" t="s">
        <v>2</v>
      </c>
      <c r="C435" s="286" t="s">
        <v>25</v>
      </c>
      <c r="D435" s="290"/>
      <c r="E435" s="290"/>
      <c r="F435" s="290"/>
      <c r="G435" s="290"/>
      <c r="H435" s="290"/>
      <c r="I435" s="290"/>
      <c r="J435" s="290"/>
      <c r="K435" s="290"/>
      <c r="L435" s="290"/>
      <c r="M435" s="290"/>
      <c r="N435" s="290"/>
      <c r="O435" s="290"/>
      <c r="P435" s="290"/>
      <c r="Q435" s="290"/>
      <c r="R435" s="290"/>
      <c r="S435" s="290"/>
      <c r="T435" s="290"/>
      <c r="U435" s="286"/>
      <c r="V435" s="290"/>
      <c r="W435" s="290"/>
      <c r="X435" s="290"/>
      <c r="Y435" s="290"/>
      <c r="Z435" s="290"/>
      <c r="AA435" s="290"/>
      <c r="AB435" s="290"/>
      <c r="AC435" s="290"/>
      <c r="AD435" s="290"/>
      <c r="AE435" s="290"/>
      <c r="AF435" s="290"/>
      <c r="AG435" s="290"/>
      <c r="AH435" s="290"/>
      <c r="AI435" s="290"/>
      <c r="AJ435" s="290"/>
      <c r="AK435" s="290"/>
      <c r="AL435" s="290"/>
      <c r="AM435" s="464"/>
      <c r="AN435" s="404"/>
      <c r="AO435" s="404"/>
      <c r="AP435" s="404"/>
      <c r="AQ435" s="404"/>
      <c r="AR435" s="404"/>
      <c r="AS435" s="404"/>
      <c r="AT435" s="404"/>
      <c r="AU435" s="404"/>
      <c r="AV435" s="404"/>
      <c r="AW435" s="404"/>
      <c r="AX435" s="404"/>
      <c r="AY435" s="404"/>
      <c r="AZ435" s="404"/>
      <c r="BA435" s="291">
        <f>SUM(AM435:AZ435)</f>
        <v>0</v>
      </c>
    </row>
    <row r="436" spans="1:53" ht="15" outlineLevel="1">
      <c r="B436" s="289" t="s">
        <v>258</v>
      </c>
      <c r="C436" s="286" t="s">
        <v>163</v>
      </c>
      <c r="D436" s="290"/>
      <c r="E436" s="290"/>
      <c r="F436" s="290"/>
      <c r="G436" s="290"/>
      <c r="H436" s="290"/>
      <c r="I436" s="290"/>
      <c r="J436" s="290"/>
      <c r="K436" s="290"/>
      <c r="L436" s="290"/>
      <c r="M436" s="290"/>
      <c r="N436" s="290"/>
      <c r="O436" s="290"/>
      <c r="P436" s="290"/>
      <c r="Q436" s="290"/>
      <c r="R436" s="290"/>
      <c r="S436" s="290"/>
      <c r="T436" s="290"/>
      <c r="U436" s="462"/>
      <c r="V436" s="290"/>
      <c r="W436" s="290"/>
      <c r="X436" s="290"/>
      <c r="Y436" s="290"/>
      <c r="Z436" s="290"/>
      <c r="AA436" s="290"/>
      <c r="AB436" s="290"/>
      <c r="AC436" s="290"/>
      <c r="AD436" s="290"/>
      <c r="AE436" s="290"/>
      <c r="AF436" s="290"/>
      <c r="AG436" s="290"/>
      <c r="AH436" s="290"/>
      <c r="AI436" s="290"/>
      <c r="AJ436" s="290"/>
      <c r="AK436" s="290"/>
      <c r="AL436" s="290"/>
      <c r="AM436" s="405">
        <f>AM435</f>
        <v>0</v>
      </c>
      <c r="AN436" s="405">
        <f>AN435</f>
        <v>0</v>
      </c>
      <c r="AO436" s="405">
        <f t="shared" ref="AO436:AZ436" si="151">AO435</f>
        <v>0</v>
      </c>
      <c r="AP436" s="405">
        <f t="shared" si="151"/>
        <v>0</v>
      </c>
      <c r="AQ436" s="405">
        <f t="shared" si="151"/>
        <v>0</v>
      </c>
      <c r="AR436" s="405">
        <f t="shared" si="151"/>
        <v>0</v>
      </c>
      <c r="AS436" s="405">
        <f t="shared" si="151"/>
        <v>0</v>
      </c>
      <c r="AT436" s="405">
        <f t="shared" si="151"/>
        <v>0</v>
      </c>
      <c r="AU436" s="405">
        <f t="shared" si="151"/>
        <v>0</v>
      </c>
      <c r="AV436" s="405">
        <f t="shared" si="151"/>
        <v>0</v>
      </c>
      <c r="AW436" s="405">
        <f t="shared" si="151"/>
        <v>0</v>
      </c>
      <c r="AX436" s="405">
        <f t="shared" si="151"/>
        <v>0</v>
      </c>
      <c r="AY436" s="405">
        <f t="shared" si="151"/>
        <v>0</v>
      </c>
      <c r="AZ436" s="405">
        <f t="shared" si="151"/>
        <v>0</v>
      </c>
      <c r="BA436" s="292"/>
    </row>
    <row r="437" spans="1:53" ht="15.6" outlineLevel="1">
      <c r="A437" s="498"/>
      <c r="B437" s="293"/>
      <c r="C437" s="294"/>
      <c r="D437" s="299"/>
      <c r="E437" s="299"/>
      <c r="F437" s="299"/>
      <c r="G437" s="299"/>
      <c r="H437" s="299"/>
      <c r="I437" s="299"/>
      <c r="J437" s="299"/>
      <c r="K437" s="299"/>
      <c r="L437" s="299"/>
      <c r="M437" s="299"/>
      <c r="N437" s="299"/>
      <c r="O437" s="299"/>
      <c r="P437" s="299"/>
      <c r="Q437" s="299"/>
      <c r="R437" s="299"/>
      <c r="S437" s="299"/>
      <c r="T437" s="299"/>
      <c r="U437" s="298"/>
      <c r="V437" s="299"/>
      <c r="W437" s="299"/>
      <c r="X437" s="299"/>
      <c r="Y437" s="299"/>
      <c r="Z437" s="299"/>
      <c r="AA437" s="299"/>
      <c r="AB437" s="299"/>
      <c r="AC437" s="299"/>
      <c r="AD437" s="299"/>
      <c r="AE437" s="299"/>
      <c r="AF437" s="299"/>
      <c r="AG437" s="299"/>
      <c r="AH437" s="299"/>
      <c r="AI437" s="299"/>
      <c r="AJ437" s="299"/>
      <c r="AK437" s="299"/>
      <c r="AL437" s="299"/>
      <c r="AM437" s="406"/>
      <c r="AN437" s="407"/>
      <c r="AO437" s="407"/>
      <c r="AP437" s="407"/>
      <c r="AQ437" s="407"/>
      <c r="AR437" s="407"/>
      <c r="AS437" s="407"/>
      <c r="AT437" s="407"/>
      <c r="AU437" s="407"/>
      <c r="AV437" s="407"/>
      <c r="AW437" s="407"/>
      <c r="AX437" s="407"/>
      <c r="AY437" s="407"/>
      <c r="AZ437" s="407"/>
      <c r="BA437" s="297"/>
    </row>
    <row r="438" spans="1:53" ht="15" outlineLevel="1">
      <c r="A438" s="496">
        <v>3</v>
      </c>
      <c r="B438" s="289" t="s">
        <v>3</v>
      </c>
      <c r="C438" s="286" t="s">
        <v>25</v>
      </c>
      <c r="D438" s="290"/>
      <c r="E438" s="290"/>
      <c r="F438" s="290"/>
      <c r="G438" s="290"/>
      <c r="H438" s="290"/>
      <c r="I438" s="290"/>
      <c r="J438" s="290"/>
      <c r="K438" s="290"/>
      <c r="L438" s="290"/>
      <c r="M438" s="290"/>
      <c r="N438" s="290"/>
      <c r="O438" s="290"/>
      <c r="P438" s="290"/>
      <c r="Q438" s="290"/>
      <c r="R438" s="290"/>
      <c r="S438" s="290"/>
      <c r="T438" s="290"/>
      <c r="U438" s="286"/>
      <c r="V438" s="290"/>
      <c r="W438" s="290"/>
      <c r="X438" s="290"/>
      <c r="Y438" s="290"/>
      <c r="Z438" s="290"/>
      <c r="AA438" s="290"/>
      <c r="AB438" s="290"/>
      <c r="AC438" s="290"/>
      <c r="AD438" s="290"/>
      <c r="AE438" s="290"/>
      <c r="AF438" s="290"/>
      <c r="AG438" s="290"/>
      <c r="AH438" s="290"/>
      <c r="AI438" s="290"/>
      <c r="AJ438" s="290"/>
      <c r="AK438" s="290"/>
      <c r="AL438" s="290"/>
      <c r="AM438" s="464"/>
      <c r="AN438" s="404"/>
      <c r="AO438" s="404"/>
      <c r="AP438" s="404"/>
      <c r="AQ438" s="404"/>
      <c r="AR438" s="404"/>
      <c r="AS438" s="404"/>
      <c r="AT438" s="404"/>
      <c r="AU438" s="404"/>
      <c r="AV438" s="404"/>
      <c r="AW438" s="404"/>
      <c r="AX438" s="404"/>
      <c r="AY438" s="404"/>
      <c r="AZ438" s="404"/>
      <c r="BA438" s="291">
        <f>SUM(AM438:AZ438)</f>
        <v>0</v>
      </c>
    </row>
    <row r="439" spans="1:53" ht="15" outlineLevel="1">
      <c r="B439" s="289" t="s">
        <v>258</v>
      </c>
      <c r="C439" s="286" t="s">
        <v>163</v>
      </c>
      <c r="D439" s="290"/>
      <c r="E439" s="290"/>
      <c r="F439" s="290"/>
      <c r="G439" s="290"/>
      <c r="H439" s="290"/>
      <c r="I439" s="290"/>
      <c r="J439" s="290"/>
      <c r="K439" s="290"/>
      <c r="L439" s="290"/>
      <c r="M439" s="290"/>
      <c r="N439" s="290"/>
      <c r="O439" s="290"/>
      <c r="P439" s="290"/>
      <c r="Q439" s="290"/>
      <c r="R439" s="290"/>
      <c r="S439" s="290"/>
      <c r="T439" s="290"/>
      <c r="U439" s="462"/>
      <c r="V439" s="290"/>
      <c r="W439" s="290"/>
      <c r="X439" s="290"/>
      <c r="Y439" s="290"/>
      <c r="Z439" s="290"/>
      <c r="AA439" s="290"/>
      <c r="AB439" s="290"/>
      <c r="AC439" s="290"/>
      <c r="AD439" s="290"/>
      <c r="AE439" s="290"/>
      <c r="AF439" s="290"/>
      <c r="AG439" s="290"/>
      <c r="AH439" s="290"/>
      <c r="AI439" s="290"/>
      <c r="AJ439" s="290"/>
      <c r="AK439" s="290"/>
      <c r="AL439" s="290"/>
      <c r="AM439" s="405">
        <f>AM438</f>
        <v>0</v>
      </c>
      <c r="AN439" s="405">
        <f>AN438</f>
        <v>0</v>
      </c>
      <c r="AO439" s="405">
        <f t="shared" ref="AO439:AZ439" si="152">AO438</f>
        <v>0</v>
      </c>
      <c r="AP439" s="405">
        <f t="shared" si="152"/>
        <v>0</v>
      </c>
      <c r="AQ439" s="405">
        <f t="shared" si="152"/>
        <v>0</v>
      </c>
      <c r="AR439" s="405">
        <f t="shared" si="152"/>
        <v>0</v>
      </c>
      <c r="AS439" s="405">
        <f t="shared" si="152"/>
        <v>0</v>
      </c>
      <c r="AT439" s="405">
        <f t="shared" si="152"/>
        <v>0</v>
      </c>
      <c r="AU439" s="405">
        <f t="shared" si="152"/>
        <v>0</v>
      </c>
      <c r="AV439" s="405">
        <f t="shared" si="152"/>
        <v>0</v>
      </c>
      <c r="AW439" s="405">
        <f t="shared" si="152"/>
        <v>0</v>
      </c>
      <c r="AX439" s="405">
        <f t="shared" si="152"/>
        <v>0</v>
      </c>
      <c r="AY439" s="405">
        <f t="shared" si="152"/>
        <v>0</v>
      </c>
      <c r="AZ439" s="405">
        <f t="shared" si="152"/>
        <v>0</v>
      </c>
      <c r="BA439" s="292"/>
    </row>
    <row r="440" spans="1:53" ht="15" outlineLevel="1">
      <c r="B440" s="289"/>
      <c r="C440" s="300"/>
      <c r="D440" s="286"/>
      <c r="E440" s="286"/>
      <c r="F440" s="286"/>
      <c r="G440" s="286"/>
      <c r="H440" s="286"/>
      <c r="I440" s="286"/>
      <c r="J440" s="286"/>
      <c r="K440" s="286"/>
      <c r="L440" s="286"/>
      <c r="M440" s="286"/>
      <c r="N440" s="286"/>
      <c r="O440" s="286"/>
      <c r="P440" s="286"/>
      <c r="Q440" s="286"/>
      <c r="R440" s="286"/>
      <c r="S440" s="286"/>
      <c r="T440" s="286"/>
      <c r="U440" s="278"/>
      <c r="V440" s="286"/>
      <c r="W440" s="286"/>
      <c r="X440" s="286"/>
      <c r="Y440" s="286"/>
      <c r="Z440" s="286"/>
      <c r="AA440" s="286"/>
      <c r="AB440" s="286"/>
      <c r="AC440" s="286"/>
      <c r="AD440" s="286"/>
      <c r="AE440" s="286"/>
      <c r="AF440" s="286"/>
      <c r="AG440" s="286"/>
      <c r="AH440" s="286"/>
      <c r="AI440" s="286"/>
      <c r="AJ440" s="286"/>
      <c r="AK440" s="286"/>
      <c r="AL440" s="286"/>
      <c r="AM440" s="406"/>
      <c r="AN440" s="406"/>
      <c r="AO440" s="406"/>
      <c r="AP440" s="406"/>
      <c r="AQ440" s="406"/>
      <c r="AR440" s="406"/>
      <c r="AS440" s="406"/>
      <c r="AT440" s="406"/>
      <c r="AU440" s="406"/>
      <c r="AV440" s="406"/>
      <c r="AW440" s="406"/>
      <c r="AX440" s="406"/>
      <c r="AY440" s="406"/>
      <c r="AZ440" s="406"/>
      <c r="BA440" s="301"/>
    </row>
    <row r="441" spans="1:53" ht="15" outlineLevel="1">
      <c r="A441" s="496">
        <v>4</v>
      </c>
      <c r="B441" s="289" t="s">
        <v>4</v>
      </c>
      <c r="C441" s="286" t="s">
        <v>25</v>
      </c>
      <c r="D441" s="290"/>
      <c r="E441" s="290"/>
      <c r="F441" s="290"/>
      <c r="G441" s="290"/>
      <c r="H441" s="290"/>
      <c r="I441" s="290"/>
      <c r="J441" s="290"/>
      <c r="K441" s="290"/>
      <c r="L441" s="290"/>
      <c r="M441" s="290"/>
      <c r="N441" s="290"/>
      <c r="O441" s="290"/>
      <c r="P441" s="290"/>
      <c r="Q441" s="290"/>
      <c r="R441" s="290"/>
      <c r="S441" s="290"/>
      <c r="T441" s="290"/>
      <c r="U441" s="286"/>
      <c r="V441" s="290"/>
      <c r="W441" s="290"/>
      <c r="X441" s="290"/>
      <c r="Y441" s="290"/>
      <c r="Z441" s="290"/>
      <c r="AA441" s="290"/>
      <c r="AB441" s="290"/>
      <c r="AC441" s="290"/>
      <c r="AD441" s="290"/>
      <c r="AE441" s="290"/>
      <c r="AF441" s="290"/>
      <c r="AG441" s="290"/>
      <c r="AH441" s="290"/>
      <c r="AI441" s="290"/>
      <c r="AJ441" s="290"/>
      <c r="AK441" s="290"/>
      <c r="AL441" s="290"/>
      <c r="AM441" s="464"/>
      <c r="AN441" s="404"/>
      <c r="AO441" s="404"/>
      <c r="AP441" s="404"/>
      <c r="AQ441" s="404"/>
      <c r="AR441" s="404"/>
      <c r="AS441" s="404"/>
      <c r="AT441" s="404"/>
      <c r="AU441" s="404"/>
      <c r="AV441" s="404"/>
      <c r="AW441" s="404"/>
      <c r="AX441" s="404"/>
      <c r="AY441" s="404"/>
      <c r="AZ441" s="404"/>
      <c r="BA441" s="291">
        <f>SUM(AM441:AZ441)</f>
        <v>0</v>
      </c>
    </row>
    <row r="442" spans="1:53" ht="15" outlineLevel="1">
      <c r="B442" s="289" t="s">
        <v>258</v>
      </c>
      <c r="C442" s="286" t="s">
        <v>163</v>
      </c>
      <c r="D442" s="290"/>
      <c r="E442" s="290"/>
      <c r="F442" s="290"/>
      <c r="G442" s="290"/>
      <c r="H442" s="290"/>
      <c r="I442" s="290"/>
      <c r="J442" s="290"/>
      <c r="K442" s="290"/>
      <c r="L442" s="290"/>
      <c r="M442" s="290"/>
      <c r="N442" s="290"/>
      <c r="O442" s="290"/>
      <c r="P442" s="290"/>
      <c r="Q442" s="290"/>
      <c r="R442" s="290"/>
      <c r="S442" s="290"/>
      <c r="T442" s="290"/>
      <c r="U442" s="462"/>
      <c r="V442" s="290"/>
      <c r="W442" s="290"/>
      <c r="X442" s="290"/>
      <c r="Y442" s="290"/>
      <c r="Z442" s="290"/>
      <c r="AA442" s="290"/>
      <c r="AB442" s="290"/>
      <c r="AC442" s="290"/>
      <c r="AD442" s="290"/>
      <c r="AE442" s="290"/>
      <c r="AF442" s="290"/>
      <c r="AG442" s="290"/>
      <c r="AH442" s="290"/>
      <c r="AI442" s="290"/>
      <c r="AJ442" s="290"/>
      <c r="AK442" s="290"/>
      <c r="AL442" s="290"/>
      <c r="AM442" s="405">
        <f>AM441</f>
        <v>0</v>
      </c>
      <c r="AN442" s="405">
        <f>AN441</f>
        <v>0</v>
      </c>
      <c r="AO442" s="405">
        <f t="shared" ref="AO442:AZ442" si="153">AO441</f>
        <v>0</v>
      </c>
      <c r="AP442" s="405">
        <f t="shared" si="153"/>
        <v>0</v>
      </c>
      <c r="AQ442" s="405">
        <f t="shared" si="153"/>
        <v>0</v>
      </c>
      <c r="AR442" s="405">
        <f t="shared" si="153"/>
        <v>0</v>
      </c>
      <c r="AS442" s="405">
        <f t="shared" si="153"/>
        <v>0</v>
      </c>
      <c r="AT442" s="405">
        <f t="shared" si="153"/>
        <v>0</v>
      </c>
      <c r="AU442" s="405">
        <f t="shared" si="153"/>
        <v>0</v>
      </c>
      <c r="AV442" s="405">
        <f t="shared" si="153"/>
        <v>0</v>
      </c>
      <c r="AW442" s="405">
        <f t="shared" si="153"/>
        <v>0</v>
      </c>
      <c r="AX442" s="405">
        <f t="shared" si="153"/>
        <v>0</v>
      </c>
      <c r="AY442" s="405">
        <f t="shared" si="153"/>
        <v>0</v>
      </c>
      <c r="AZ442" s="405">
        <f t="shared" si="153"/>
        <v>0</v>
      </c>
      <c r="BA442" s="292"/>
    </row>
    <row r="443" spans="1:53" ht="15" outlineLevel="1">
      <c r="B443" s="289"/>
      <c r="C443" s="300"/>
      <c r="D443" s="299"/>
      <c r="E443" s="299"/>
      <c r="F443" s="299"/>
      <c r="G443" s="299"/>
      <c r="H443" s="299"/>
      <c r="I443" s="299"/>
      <c r="J443" s="299"/>
      <c r="K443" s="299"/>
      <c r="L443" s="299"/>
      <c r="M443" s="299"/>
      <c r="N443" s="299"/>
      <c r="O443" s="299"/>
      <c r="P443" s="299"/>
      <c r="Q443" s="299"/>
      <c r="R443" s="299"/>
      <c r="S443" s="299"/>
      <c r="T443" s="299"/>
      <c r="U443" s="286"/>
      <c r="V443" s="299"/>
      <c r="W443" s="299"/>
      <c r="X443" s="299"/>
      <c r="Y443" s="299"/>
      <c r="Z443" s="299"/>
      <c r="AA443" s="299"/>
      <c r="AB443" s="299"/>
      <c r="AC443" s="299"/>
      <c r="AD443" s="299"/>
      <c r="AE443" s="299"/>
      <c r="AF443" s="299"/>
      <c r="AG443" s="299"/>
      <c r="AH443" s="299"/>
      <c r="AI443" s="299"/>
      <c r="AJ443" s="299"/>
      <c r="AK443" s="299"/>
      <c r="AL443" s="299"/>
      <c r="AM443" s="406"/>
      <c r="AN443" s="406"/>
      <c r="AO443" s="406"/>
      <c r="AP443" s="406"/>
      <c r="AQ443" s="406"/>
      <c r="AR443" s="406"/>
      <c r="AS443" s="406"/>
      <c r="AT443" s="406"/>
      <c r="AU443" s="406"/>
      <c r="AV443" s="406"/>
      <c r="AW443" s="406"/>
      <c r="AX443" s="406"/>
      <c r="AY443" s="406"/>
      <c r="AZ443" s="406"/>
      <c r="BA443" s="301"/>
    </row>
    <row r="444" spans="1:53" ht="15" outlineLevel="1">
      <c r="A444" s="496">
        <v>5</v>
      </c>
      <c r="B444" s="289" t="s">
        <v>5</v>
      </c>
      <c r="C444" s="286" t="s">
        <v>25</v>
      </c>
      <c r="D444" s="290"/>
      <c r="E444" s="290"/>
      <c r="F444" s="290"/>
      <c r="G444" s="290"/>
      <c r="H444" s="290"/>
      <c r="I444" s="290"/>
      <c r="J444" s="290"/>
      <c r="K444" s="290"/>
      <c r="L444" s="290"/>
      <c r="M444" s="290"/>
      <c r="N444" s="290"/>
      <c r="O444" s="290"/>
      <c r="P444" s="290"/>
      <c r="Q444" s="290"/>
      <c r="R444" s="290"/>
      <c r="S444" s="290"/>
      <c r="T444" s="290"/>
      <c r="U444" s="286"/>
      <c r="V444" s="290"/>
      <c r="W444" s="290"/>
      <c r="X444" s="290"/>
      <c r="Y444" s="290"/>
      <c r="Z444" s="290"/>
      <c r="AA444" s="290"/>
      <c r="AB444" s="290"/>
      <c r="AC444" s="290"/>
      <c r="AD444" s="290"/>
      <c r="AE444" s="290"/>
      <c r="AF444" s="290"/>
      <c r="AG444" s="290"/>
      <c r="AH444" s="290"/>
      <c r="AI444" s="290"/>
      <c r="AJ444" s="290"/>
      <c r="AK444" s="290"/>
      <c r="AL444" s="290"/>
      <c r="AM444" s="464"/>
      <c r="AN444" s="404"/>
      <c r="AO444" s="404"/>
      <c r="AP444" s="404"/>
      <c r="AQ444" s="404"/>
      <c r="AR444" s="404"/>
      <c r="AS444" s="404"/>
      <c r="AT444" s="404"/>
      <c r="AU444" s="404"/>
      <c r="AV444" s="404"/>
      <c r="AW444" s="404"/>
      <c r="AX444" s="404"/>
      <c r="AY444" s="404"/>
      <c r="AZ444" s="404"/>
      <c r="BA444" s="291">
        <f>SUM(AM444:AZ444)</f>
        <v>0</v>
      </c>
    </row>
    <row r="445" spans="1:53" ht="15" outlineLevel="1">
      <c r="B445" s="289" t="s">
        <v>258</v>
      </c>
      <c r="C445" s="286" t="s">
        <v>163</v>
      </c>
      <c r="D445" s="290"/>
      <c r="E445" s="290"/>
      <c r="F445" s="290"/>
      <c r="G445" s="290"/>
      <c r="H445" s="290"/>
      <c r="I445" s="290"/>
      <c r="J445" s="290"/>
      <c r="K445" s="290"/>
      <c r="L445" s="290"/>
      <c r="M445" s="290"/>
      <c r="N445" s="290"/>
      <c r="O445" s="290"/>
      <c r="P445" s="290"/>
      <c r="Q445" s="290"/>
      <c r="R445" s="290"/>
      <c r="S445" s="290"/>
      <c r="T445" s="290"/>
      <c r="U445" s="462"/>
      <c r="V445" s="290"/>
      <c r="W445" s="290"/>
      <c r="X445" s="290"/>
      <c r="Y445" s="290"/>
      <c r="Z445" s="290"/>
      <c r="AA445" s="290"/>
      <c r="AB445" s="290"/>
      <c r="AC445" s="290"/>
      <c r="AD445" s="290"/>
      <c r="AE445" s="290"/>
      <c r="AF445" s="290"/>
      <c r="AG445" s="290"/>
      <c r="AH445" s="290"/>
      <c r="AI445" s="290"/>
      <c r="AJ445" s="290"/>
      <c r="AK445" s="290"/>
      <c r="AL445" s="290"/>
      <c r="AM445" s="405">
        <f>AM444</f>
        <v>0</v>
      </c>
      <c r="AN445" s="405">
        <f>AN444</f>
        <v>0</v>
      </c>
      <c r="AO445" s="405">
        <f t="shared" ref="AO445:AZ445" si="154">AO444</f>
        <v>0</v>
      </c>
      <c r="AP445" s="405">
        <f t="shared" si="154"/>
        <v>0</v>
      </c>
      <c r="AQ445" s="405">
        <f t="shared" si="154"/>
        <v>0</v>
      </c>
      <c r="AR445" s="405">
        <f t="shared" si="154"/>
        <v>0</v>
      </c>
      <c r="AS445" s="405">
        <f t="shared" si="154"/>
        <v>0</v>
      </c>
      <c r="AT445" s="405">
        <f t="shared" si="154"/>
        <v>0</v>
      </c>
      <c r="AU445" s="405">
        <f t="shared" si="154"/>
        <v>0</v>
      </c>
      <c r="AV445" s="405">
        <f t="shared" si="154"/>
        <v>0</v>
      </c>
      <c r="AW445" s="405">
        <f t="shared" si="154"/>
        <v>0</v>
      </c>
      <c r="AX445" s="405">
        <f t="shared" si="154"/>
        <v>0</v>
      </c>
      <c r="AY445" s="405">
        <f t="shared" si="154"/>
        <v>0</v>
      </c>
      <c r="AZ445" s="405">
        <f t="shared" si="154"/>
        <v>0</v>
      </c>
      <c r="BA445" s="292"/>
    </row>
    <row r="446" spans="1:53" ht="15" outlineLevel="1">
      <c r="B446" s="289"/>
      <c r="C446" s="300"/>
      <c r="D446" s="299"/>
      <c r="E446" s="299"/>
      <c r="F446" s="299"/>
      <c r="G446" s="299"/>
      <c r="H446" s="299"/>
      <c r="I446" s="299"/>
      <c r="J446" s="299"/>
      <c r="K446" s="299"/>
      <c r="L446" s="299"/>
      <c r="M446" s="299"/>
      <c r="N446" s="299"/>
      <c r="O446" s="299"/>
      <c r="P446" s="299"/>
      <c r="Q446" s="299"/>
      <c r="R446" s="299"/>
      <c r="S446" s="299"/>
      <c r="T446" s="299"/>
      <c r="U446" s="286"/>
      <c r="V446" s="299"/>
      <c r="W446" s="299"/>
      <c r="X446" s="299"/>
      <c r="Y446" s="299"/>
      <c r="Z446" s="299"/>
      <c r="AA446" s="299"/>
      <c r="AB446" s="299"/>
      <c r="AC446" s="299"/>
      <c r="AD446" s="299"/>
      <c r="AE446" s="299"/>
      <c r="AF446" s="299"/>
      <c r="AG446" s="299"/>
      <c r="AH446" s="299"/>
      <c r="AI446" s="299"/>
      <c r="AJ446" s="299"/>
      <c r="AK446" s="299"/>
      <c r="AL446" s="299"/>
      <c r="AM446" s="406"/>
      <c r="AN446" s="406"/>
      <c r="AO446" s="406"/>
      <c r="AP446" s="406"/>
      <c r="AQ446" s="406"/>
      <c r="AR446" s="406"/>
      <c r="AS446" s="406"/>
      <c r="AT446" s="406"/>
      <c r="AU446" s="406"/>
      <c r="AV446" s="406"/>
      <c r="AW446" s="406"/>
      <c r="AX446" s="406"/>
      <c r="AY446" s="406"/>
      <c r="AZ446" s="406"/>
      <c r="BA446" s="301"/>
    </row>
    <row r="447" spans="1:53" ht="15" outlineLevel="1">
      <c r="A447" s="496">
        <v>6</v>
      </c>
      <c r="B447" s="289" t="s">
        <v>6</v>
      </c>
      <c r="C447" s="286" t="s">
        <v>25</v>
      </c>
      <c r="D447" s="290"/>
      <c r="E447" s="290"/>
      <c r="F447" s="290"/>
      <c r="G447" s="290"/>
      <c r="H447" s="290"/>
      <c r="I447" s="290"/>
      <c r="J447" s="290"/>
      <c r="K447" s="290"/>
      <c r="L447" s="290"/>
      <c r="M447" s="290"/>
      <c r="N447" s="290"/>
      <c r="O447" s="290"/>
      <c r="P447" s="290"/>
      <c r="Q447" s="290"/>
      <c r="R447" s="290"/>
      <c r="S447" s="290"/>
      <c r="T447" s="290"/>
      <c r="U447" s="286"/>
      <c r="V447" s="290"/>
      <c r="W447" s="290"/>
      <c r="X447" s="290"/>
      <c r="Y447" s="290"/>
      <c r="Z447" s="290"/>
      <c r="AA447" s="290"/>
      <c r="AB447" s="290"/>
      <c r="AC447" s="290"/>
      <c r="AD447" s="290"/>
      <c r="AE447" s="290"/>
      <c r="AF447" s="290"/>
      <c r="AG447" s="290"/>
      <c r="AH447" s="290"/>
      <c r="AI447" s="290"/>
      <c r="AJ447" s="290"/>
      <c r="AK447" s="290"/>
      <c r="AL447" s="290"/>
      <c r="AM447" s="404"/>
      <c r="AN447" s="404"/>
      <c r="AO447" s="404"/>
      <c r="AP447" s="404"/>
      <c r="AQ447" s="404"/>
      <c r="AR447" s="404"/>
      <c r="AS447" s="404"/>
      <c r="AT447" s="404"/>
      <c r="AU447" s="404"/>
      <c r="AV447" s="404"/>
      <c r="AW447" s="404"/>
      <c r="AX447" s="404"/>
      <c r="AY447" s="404"/>
      <c r="AZ447" s="404"/>
      <c r="BA447" s="291">
        <f>SUM(AM447:AZ447)</f>
        <v>0</v>
      </c>
    </row>
    <row r="448" spans="1:53" ht="15" outlineLevel="1">
      <c r="B448" s="289" t="s">
        <v>258</v>
      </c>
      <c r="C448" s="286" t="s">
        <v>163</v>
      </c>
      <c r="D448" s="290"/>
      <c r="E448" s="290"/>
      <c r="F448" s="290"/>
      <c r="G448" s="290"/>
      <c r="H448" s="290"/>
      <c r="I448" s="290"/>
      <c r="J448" s="290"/>
      <c r="K448" s="290"/>
      <c r="L448" s="290"/>
      <c r="M448" s="290"/>
      <c r="N448" s="290"/>
      <c r="O448" s="290"/>
      <c r="P448" s="290"/>
      <c r="Q448" s="290"/>
      <c r="R448" s="290"/>
      <c r="S448" s="290"/>
      <c r="T448" s="290"/>
      <c r="U448" s="462"/>
      <c r="V448" s="290"/>
      <c r="W448" s="290"/>
      <c r="X448" s="290"/>
      <c r="Y448" s="290"/>
      <c r="Z448" s="290"/>
      <c r="AA448" s="290"/>
      <c r="AB448" s="290"/>
      <c r="AC448" s="290"/>
      <c r="AD448" s="290"/>
      <c r="AE448" s="290"/>
      <c r="AF448" s="290"/>
      <c r="AG448" s="290"/>
      <c r="AH448" s="290"/>
      <c r="AI448" s="290"/>
      <c r="AJ448" s="290"/>
      <c r="AK448" s="290"/>
      <c r="AL448" s="290"/>
      <c r="AM448" s="405">
        <f>AM447</f>
        <v>0</v>
      </c>
      <c r="AN448" s="405">
        <f>AN447</f>
        <v>0</v>
      </c>
      <c r="AO448" s="405">
        <f t="shared" ref="AO448:AZ448" si="155">AO447</f>
        <v>0</v>
      </c>
      <c r="AP448" s="405">
        <f t="shared" si="155"/>
        <v>0</v>
      </c>
      <c r="AQ448" s="405">
        <f t="shared" si="155"/>
        <v>0</v>
      </c>
      <c r="AR448" s="405">
        <f t="shared" si="155"/>
        <v>0</v>
      </c>
      <c r="AS448" s="405">
        <f t="shared" si="155"/>
        <v>0</v>
      </c>
      <c r="AT448" s="405">
        <f t="shared" si="155"/>
        <v>0</v>
      </c>
      <c r="AU448" s="405">
        <f t="shared" si="155"/>
        <v>0</v>
      </c>
      <c r="AV448" s="405">
        <f t="shared" si="155"/>
        <v>0</v>
      </c>
      <c r="AW448" s="405">
        <f t="shared" si="155"/>
        <v>0</v>
      </c>
      <c r="AX448" s="405">
        <f t="shared" si="155"/>
        <v>0</v>
      </c>
      <c r="AY448" s="405">
        <f t="shared" si="155"/>
        <v>0</v>
      </c>
      <c r="AZ448" s="405">
        <f t="shared" si="155"/>
        <v>0</v>
      </c>
      <c r="BA448" s="292"/>
    </row>
    <row r="449" spans="1:53" ht="15" outlineLevel="1">
      <c r="B449" s="289"/>
      <c r="C449" s="300"/>
      <c r="D449" s="299"/>
      <c r="E449" s="299"/>
      <c r="F449" s="299"/>
      <c r="G449" s="299"/>
      <c r="H449" s="299"/>
      <c r="I449" s="299"/>
      <c r="J449" s="299"/>
      <c r="K449" s="299"/>
      <c r="L449" s="299"/>
      <c r="M449" s="299"/>
      <c r="N449" s="299"/>
      <c r="O449" s="299"/>
      <c r="P449" s="299"/>
      <c r="Q449" s="299"/>
      <c r="R449" s="299"/>
      <c r="S449" s="299"/>
      <c r="T449" s="299"/>
      <c r="U449" s="286"/>
      <c r="V449" s="299"/>
      <c r="W449" s="299"/>
      <c r="X449" s="299"/>
      <c r="Y449" s="299"/>
      <c r="Z449" s="299"/>
      <c r="AA449" s="299"/>
      <c r="AB449" s="299"/>
      <c r="AC449" s="299"/>
      <c r="AD449" s="299"/>
      <c r="AE449" s="299"/>
      <c r="AF449" s="299"/>
      <c r="AG449" s="299"/>
      <c r="AH449" s="299"/>
      <c r="AI449" s="299"/>
      <c r="AJ449" s="299"/>
      <c r="AK449" s="299"/>
      <c r="AL449" s="299"/>
      <c r="AM449" s="406"/>
      <c r="AN449" s="406"/>
      <c r="AO449" s="406"/>
      <c r="AP449" s="406"/>
      <c r="AQ449" s="406"/>
      <c r="AR449" s="406"/>
      <c r="AS449" s="406"/>
      <c r="AT449" s="406"/>
      <c r="AU449" s="406"/>
      <c r="AV449" s="406"/>
      <c r="AW449" s="406"/>
      <c r="AX449" s="406"/>
      <c r="AY449" s="406"/>
      <c r="AZ449" s="406"/>
      <c r="BA449" s="301"/>
    </row>
    <row r="450" spans="1:53" ht="15" outlineLevel="1">
      <c r="A450" s="496">
        <v>7</v>
      </c>
      <c r="B450" s="289" t="s">
        <v>42</v>
      </c>
      <c r="C450" s="286" t="s">
        <v>25</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4"/>
      <c r="AN450" s="404"/>
      <c r="AO450" s="404"/>
      <c r="AP450" s="404"/>
      <c r="AQ450" s="404"/>
      <c r="AR450" s="404"/>
      <c r="AS450" s="404"/>
      <c r="AT450" s="404"/>
      <c r="AU450" s="404"/>
      <c r="AV450" s="404"/>
      <c r="AW450" s="404"/>
      <c r="AX450" s="404"/>
      <c r="AY450" s="404"/>
      <c r="AZ450" s="404"/>
      <c r="BA450" s="291">
        <f>SUM(AM450:AZ450)</f>
        <v>0</v>
      </c>
    </row>
    <row r="451" spans="1:53" ht="15" outlineLevel="1">
      <c r="B451" s="289" t="s">
        <v>258</v>
      </c>
      <c r="C451" s="286" t="s">
        <v>163</v>
      </c>
      <c r="D451" s="290"/>
      <c r="E451" s="290"/>
      <c r="F451" s="290"/>
      <c r="G451" s="290"/>
      <c r="H451" s="290"/>
      <c r="I451" s="290"/>
      <c r="J451" s="290"/>
      <c r="K451" s="290"/>
      <c r="L451" s="290"/>
      <c r="M451" s="290"/>
      <c r="N451" s="290"/>
      <c r="O451" s="290"/>
      <c r="P451" s="290"/>
      <c r="Q451" s="290"/>
      <c r="R451" s="290"/>
      <c r="S451" s="290"/>
      <c r="T451" s="290"/>
      <c r="U451" s="286"/>
      <c r="V451" s="290"/>
      <c r="W451" s="290"/>
      <c r="X451" s="290"/>
      <c r="Y451" s="290"/>
      <c r="Z451" s="290"/>
      <c r="AA451" s="290"/>
      <c r="AB451" s="290"/>
      <c r="AC451" s="290"/>
      <c r="AD451" s="290"/>
      <c r="AE451" s="290"/>
      <c r="AF451" s="290"/>
      <c r="AG451" s="290"/>
      <c r="AH451" s="290"/>
      <c r="AI451" s="290"/>
      <c r="AJ451" s="290"/>
      <c r="AK451" s="290"/>
      <c r="AL451" s="290"/>
      <c r="AM451" s="405">
        <f>AM450</f>
        <v>0</v>
      </c>
      <c r="AN451" s="405">
        <f>AN450</f>
        <v>0</v>
      </c>
      <c r="AO451" s="405">
        <f t="shared" ref="AO451:AZ451" si="156">AO450</f>
        <v>0</v>
      </c>
      <c r="AP451" s="405">
        <f t="shared" si="156"/>
        <v>0</v>
      </c>
      <c r="AQ451" s="405">
        <f t="shared" si="156"/>
        <v>0</v>
      </c>
      <c r="AR451" s="405">
        <f t="shared" si="156"/>
        <v>0</v>
      </c>
      <c r="AS451" s="405">
        <f t="shared" si="156"/>
        <v>0</v>
      </c>
      <c r="AT451" s="405">
        <f t="shared" si="156"/>
        <v>0</v>
      </c>
      <c r="AU451" s="405">
        <f t="shared" si="156"/>
        <v>0</v>
      </c>
      <c r="AV451" s="405">
        <f t="shared" si="156"/>
        <v>0</v>
      </c>
      <c r="AW451" s="405">
        <f t="shared" si="156"/>
        <v>0</v>
      </c>
      <c r="AX451" s="405">
        <f t="shared" si="156"/>
        <v>0</v>
      </c>
      <c r="AY451" s="405">
        <f t="shared" si="156"/>
        <v>0</v>
      </c>
      <c r="AZ451" s="405">
        <f t="shared" si="156"/>
        <v>0</v>
      </c>
      <c r="BA451" s="292"/>
    </row>
    <row r="452" spans="1:53" ht="15" outlineLevel="1">
      <c r="B452" s="289"/>
      <c r="C452" s="300"/>
      <c r="D452" s="299"/>
      <c r="E452" s="299"/>
      <c r="F452" s="299"/>
      <c r="G452" s="299"/>
      <c r="H452" s="299"/>
      <c r="I452" s="299"/>
      <c r="J452" s="299"/>
      <c r="K452" s="299"/>
      <c r="L452" s="299"/>
      <c r="M452" s="299"/>
      <c r="N452" s="299"/>
      <c r="O452" s="299"/>
      <c r="P452" s="299"/>
      <c r="Q452" s="299"/>
      <c r="R452" s="299"/>
      <c r="S452" s="299"/>
      <c r="T452" s="299"/>
      <c r="U452" s="286"/>
      <c r="V452" s="299"/>
      <c r="W452" s="299"/>
      <c r="X452" s="299"/>
      <c r="Y452" s="299"/>
      <c r="Z452" s="299"/>
      <c r="AA452" s="299"/>
      <c r="AB452" s="299"/>
      <c r="AC452" s="299"/>
      <c r="AD452" s="299"/>
      <c r="AE452" s="299"/>
      <c r="AF452" s="299"/>
      <c r="AG452" s="299"/>
      <c r="AH452" s="299"/>
      <c r="AI452" s="299"/>
      <c r="AJ452" s="299"/>
      <c r="AK452" s="299"/>
      <c r="AL452" s="299"/>
      <c r="AM452" s="406"/>
      <c r="AN452" s="406"/>
      <c r="AO452" s="406"/>
      <c r="AP452" s="406"/>
      <c r="AQ452" s="406"/>
      <c r="AR452" s="406"/>
      <c r="AS452" s="406"/>
      <c r="AT452" s="406"/>
      <c r="AU452" s="406"/>
      <c r="AV452" s="406"/>
      <c r="AW452" s="406"/>
      <c r="AX452" s="406"/>
      <c r="AY452" s="406"/>
      <c r="AZ452" s="406"/>
      <c r="BA452" s="301"/>
    </row>
    <row r="453" spans="1:53" s="278" customFormat="1" ht="15" outlineLevel="1">
      <c r="A453" s="496">
        <v>8</v>
      </c>
      <c r="B453" s="289" t="s">
        <v>481</v>
      </c>
      <c r="C453" s="286" t="s">
        <v>25</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4"/>
      <c r="AN453" s="404"/>
      <c r="AO453" s="404"/>
      <c r="AP453" s="404"/>
      <c r="AQ453" s="404"/>
      <c r="AR453" s="404"/>
      <c r="AS453" s="404"/>
      <c r="AT453" s="404"/>
      <c r="AU453" s="404"/>
      <c r="AV453" s="404"/>
      <c r="AW453" s="404"/>
      <c r="AX453" s="404"/>
      <c r="AY453" s="404"/>
      <c r="AZ453" s="404"/>
      <c r="BA453" s="291">
        <f>SUM(AM453:AZ453)</f>
        <v>0</v>
      </c>
    </row>
    <row r="454" spans="1:53" s="278" customFormat="1" ht="15" outlineLevel="1">
      <c r="A454" s="496"/>
      <c r="B454" s="289" t="s">
        <v>258</v>
      </c>
      <c r="C454" s="286" t="s">
        <v>163</v>
      </c>
      <c r="D454" s="290"/>
      <c r="E454" s="290"/>
      <c r="F454" s="290"/>
      <c r="G454" s="290"/>
      <c r="H454" s="290"/>
      <c r="I454" s="290"/>
      <c r="J454" s="290"/>
      <c r="K454" s="290"/>
      <c r="L454" s="290"/>
      <c r="M454" s="290"/>
      <c r="N454" s="290"/>
      <c r="O454" s="290"/>
      <c r="P454" s="290"/>
      <c r="Q454" s="290"/>
      <c r="R454" s="290"/>
      <c r="S454" s="290"/>
      <c r="T454" s="290"/>
      <c r="U454" s="286"/>
      <c r="V454" s="290"/>
      <c r="W454" s="290"/>
      <c r="X454" s="290"/>
      <c r="Y454" s="290"/>
      <c r="Z454" s="290"/>
      <c r="AA454" s="290"/>
      <c r="AB454" s="290"/>
      <c r="AC454" s="290"/>
      <c r="AD454" s="290"/>
      <c r="AE454" s="290"/>
      <c r="AF454" s="290"/>
      <c r="AG454" s="290"/>
      <c r="AH454" s="290"/>
      <c r="AI454" s="290"/>
      <c r="AJ454" s="290"/>
      <c r="AK454" s="290"/>
      <c r="AL454" s="290"/>
      <c r="AM454" s="405">
        <f>AM453</f>
        <v>0</v>
      </c>
      <c r="AN454" s="405">
        <f>AN453</f>
        <v>0</v>
      </c>
      <c r="AO454" s="405">
        <f t="shared" ref="AO454:AZ454" si="157">AO453</f>
        <v>0</v>
      </c>
      <c r="AP454" s="405">
        <f t="shared" si="157"/>
        <v>0</v>
      </c>
      <c r="AQ454" s="405">
        <f t="shared" si="157"/>
        <v>0</v>
      </c>
      <c r="AR454" s="405">
        <f t="shared" si="157"/>
        <v>0</v>
      </c>
      <c r="AS454" s="405">
        <f t="shared" si="157"/>
        <v>0</v>
      </c>
      <c r="AT454" s="405">
        <f t="shared" si="157"/>
        <v>0</v>
      </c>
      <c r="AU454" s="405">
        <f t="shared" si="157"/>
        <v>0</v>
      </c>
      <c r="AV454" s="405">
        <f t="shared" si="157"/>
        <v>0</v>
      </c>
      <c r="AW454" s="405">
        <f t="shared" si="157"/>
        <v>0</v>
      </c>
      <c r="AX454" s="405">
        <f t="shared" si="157"/>
        <v>0</v>
      </c>
      <c r="AY454" s="405">
        <f t="shared" si="157"/>
        <v>0</v>
      </c>
      <c r="AZ454" s="405">
        <f t="shared" si="157"/>
        <v>0</v>
      </c>
      <c r="BA454" s="292"/>
    </row>
    <row r="455" spans="1:53" s="278" customFormat="1" ht="15" outlineLevel="1">
      <c r="A455" s="496"/>
      <c r="B455" s="289"/>
      <c r="C455" s="300"/>
      <c r="D455" s="299"/>
      <c r="E455" s="299"/>
      <c r="F455" s="299"/>
      <c r="G455" s="299"/>
      <c r="H455" s="299"/>
      <c r="I455" s="299"/>
      <c r="J455" s="299"/>
      <c r="K455" s="299"/>
      <c r="L455" s="299"/>
      <c r="M455" s="299"/>
      <c r="N455" s="299"/>
      <c r="O455" s="299"/>
      <c r="P455" s="299"/>
      <c r="Q455" s="299"/>
      <c r="R455" s="299"/>
      <c r="S455" s="299"/>
      <c r="T455" s="299"/>
      <c r="U455" s="286"/>
      <c r="V455" s="299"/>
      <c r="W455" s="299"/>
      <c r="X455" s="299"/>
      <c r="Y455" s="299"/>
      <c r="Z455" s="299"/>
      <c r="AA455" s="299"/>
      <c r="AB455" s="299"/>
      <c r="AC455" s="299"/>
      <c r="AD455" s="299"/>
      <c r="AE455" s="299"/>
      <c r="AF455" s="299"/>
      <c r="AG455" s="299"/>
      <c r="AH455" s="299"/>
      <c r="AI455" s="299"/>
      <c r="AJ455" s="299"/>
      <c r="AK455" s="299"/>
      <c r="AL455" s="299"/>
      <c r="AM455" s="406"/>
      <c r="AN455" s="406"/>
      <c r="AO455" s="406"/>
      <c r="AP455" s="406"/>
      <c r="AQ455" s="406"/>
      <c r="AR455" s="406"/>
      <c r="AS455" s="406"/>
      <c r="AT455" s="406"/>
      <c r="AU455" s="406"/>
      <c r="AV455" s="406"/>
      <c r="AW455" s="406"/>
      <c r="AX455" s="406"/>
      <c r="AY455" s="406"/>
      <c r="AZ455" s="406"/>
      <c r="BA455" s="301"/>
    </row>
    <row r="456" spans="1:53" ht="15" outlineLevel="1">
      <c r="A456" s="496">
        <v>9</v>
      </c>
      <c r="B456" s="289" t="s">
        <v>7</v>
      </c>
      <c r="C456" s="286" t="s">
        <v>25</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4"/>
      <c r="AN456" s="404"/>
      <c r="AO456" s="404"/>
      <c r="AP456" s="404"/>
      <c r="AQ456" s="404"/>
      <c r="AR456" s="404"/>
      <c r="AS456" s="404"/>
      <c r="AT456" s="404"/>
      <c r="AU456" s="404"/>
      <c r="AV456" s="404"/>
      <c r="AW456" s="404"/>
      <c r="AX456" s="404"/>
      <c r="AY456" s="404"/>
      <c r="AZ456" s="404"/>
      <c r="BA456" s="291">
        <f>SUM(AM456:AZ456)</f>
        <v>0</v>
      </c>
    </row>
    <row r="457" spans="1:53" ht="15" outlineLevel="1">
      <c r="B457" s="289" t="s">
        <v>258</v>
      </c>
      <c r="C457" s="286" t="s">
        <v>163</v>
      </c>
      <c r="D457" s="290"/>
      <c r="E457" s="290"/>
      <c r="F457" s="290"/>
      <c r="G457" s="290"/>
      <c r="H457" s="290"/>
      <c r="I457" s="290"/>
      <c r="J457" s="290"/>
      <c r="K457" s="290"/>
      <c r="L457" s="290"/>
      <c r="M457" s="290"/>
      <c r="N457" s="290"/>
      <c r="O457" s="290"/>
      <c r="P457" s="290"/>
      <c r="Q457" s="290"/>
      <c r="R457" s="290"/>
      <c r="S457" s="290"/>
      <c r="T457" s="290"/>
      <c r="U457" s="286"/>
      <c r="V457" s="290"/>
      <c r="W457" s="290"/>
      <c r="X457" s="290"/>
      <c r="Y457" s="290"/>
      <c r="Z457" s="290"/>
      <c r="AA457" s="290"/>
      <c r="AB457" s="290"/>
      <c r="AC457" s="290"/>
      <c r="AD457" s="290"/>
      <c r="AE457" s="290"/>
      <c r="AF457" s="290"/>
      <c r="AG457" s="290"/>
      <c r="AH457" s="290"/>
      <c r="AI457" s="290"/>
      <c r="AJ457" s="290"/>
      <c r="AK457" s="290"/>
      <c r="AL457" s="290"/>
      <c r="AM457" s="405">
        <f>AM456</f>
        <v>0</v>
      </c>
      <c r="AN457" s="405">
        <f>AN456</f>
        <v>0</v>
      </c>
      <c r="AO457" s="405">
        <f t="shared" ref="AO457:AZ457" si="158">AO456</f>
        <v>0</v>
      </c>
      <c r="AP457" s="405">
        <f t="shared" si="158"/>
        <v>0</v>
      </c>
      <c r="AQ457" s="405">
        <f t="shared" si="158"/>
        <v>0</v>
      </c>
      <c r="AR457" s="405">
        <f t="shared" si="158"/>
        <v>0</v>
      </c>
      <c r="AS457" s="405">
        <f t="shared" si="158"/>
        <v>0</v>
      </c>
      <c r="AT457" s="405">
        <f t="shared" si="158"/>
        <v>0</v>
      </c>
      <c r="AU457" s="405">
        <f t="shared" si="158"/>
        <v>0</v>
      </c>
      <c r="AV457" s="405">
        <f t="shared" si="158"/>
        <v>0</v>
      </c>
      <c r="AW457" s="405">
        <f t="shared" si="158"/>
        <v>0</v>
      </c>
      <c r="AX457" s="405">
        <f t="shared" si="158"/>
        <v>0</v>
      </c>
      <c r="AY457" s="405">
        <f t="shared" si="158"/>
        <v>0</v>
      </c>
      <c r="AZ457" s="405">
        <f t="shared" si="158"/>
        <v>0</v>
      </c>
      <c r="BA457" s="292"/>
    </row>
    <row r="458" spans="1:53" ht="15" outlineLevel="1">
      <c r="B458" s="302"/>
      <c r="C458" s="303"/>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406"/>
      <c r="AN458" s="406"/>
      <c r="AO458" s="406"/>
      <c r="AP458" s="406"/>
      <c r="AQ458" s="406"/>
      <c r="AR458" s="406"/>
      <c r="AS458" s="406"/>
      <c r="AT458" s="406"/>
      <c r="AU458" s="406"/>
      <c r="AV458" s="406"/>
      <c r="AW458" s="406"/>
      <c r="AX458" s="406"/>
      <c r="AY458" s="406"/>
      <c r="AZ458" s="406"/>
      <c r="BA458" s="301"/>
    </row>
    <row r="459" spans="1:53" ht="15.6" outlineLevel="1">
      <c r="A459" s="497"/>
      <c r="B459" s="283" t="s">
        <v>8</v>
      </c>
      <c r="C459" s="284"/>
      <c r="D459" s="284"/>
      <c r="E459" s="284"/>
      <c r="F459" s="284"/>
      <c r="G459" s="284"/>
      <c r="H459" s="284"/>
      <c r="I459" s="284"/>
      <c r="J459" s="284"/>
      <c r="K459" s="284"/>
      <c r="L459" s="284"/>
      <c r="M459" s="284"/>
      <c r="N459" s="284"/>
      <c r="O459" s="284"/>
      <c r="P459" s="284"/>
      <c r="Q459" s="284"/>
      <c r="R459" s="284"/>
      <c r="S459" s="284"/>
      <c r="T459" s="284"/>
      <c r="U459" s="286"/>
      <c r="V459" s="284"/>
      <c r="W459" s="284"/>
      <c r="X459" s="284"/>
      <c r="Y459" s="284"/>
      <c r="Z459" s="284"/>
      <c r="AA459" s="284"/>
      <c r="AB459" s="284"/>
      <c r="AC459" s="284"/>
      <c r="AD459" s="284"/>
      <c r="AE459" s="284"/>
      <c r="AF459" s="284"/>
      <c r="AG459" s="284"/>
      <c r="AH459" s="284"/>
      <c r="AI459" s="284"/>
      <c r="AJ459" s="284"/>
      <c r="AK459" s="284"/>
      <c r="AL459" s="284"/>
      <c r="AM459" s="408"/>
      <c r="AN459" s="408"/>
      <c r="AO459" s="408"/>
      <c r="AP459" s="408"/>
      <c r="AQ459" s="408"/>
      <c r="AR459" s="408"/>
      <c r="AS459" s="408"/>
      <c r="AT459" s="408"/>
      <c r="AU459" s="408"/>
      <c r="AV459" s="408"/>
      <c r="AW459" s="408"/>
      <c r="AX459" s="408"/>
      <c r="AY459" s="408"/>
      <c r="AZ459" s="408"/>
      <c r="BA459" s="287"/>
    </row>
    <row r="460" spans="1:53" ht="15" outlineLevel="1">
      <c r="A460" s="496">
        <v>10</v>
      </c>
      <c r="B460" s="305" t="s">
        <v>22</v>
      </c>
      <c r="C460" s="286" t="s">
        <v>25</v>
      </c>
      <c r="D460" s="290"/>
      <c r="E460" s="290"/>
      <c r="F460" s="290"/>
      <c r="G460" s="290"/>
      <c r="H460" s="290"/>
      <c r="I460" s="290"/>
      <c r="J460" s="290"/>
      <c r="K460" s="290"/>
      <c r="L460" s="290"/>
      <c r="M460" s="290"/>
      <c r="N460" s="290"/>
      <c r="O460" s="290"/>
      <c r="P460" s="290"/>
      <c r="Q460" s="290"/>
      <c r="R460" s="290"/>
      <c r="S460" s="290"/>
      <c r="T460" s="290"/>
      <c r="U460" s="290">
        <v>12</v>
      </c>
      <c r="V460" s="290"/>
      <c r="W460" s="290"/>
      <c r="X460" s="290"/>
      <c r="Y460" s="290"/>
      <c r="Z460" s="290"/>
      <c r="AA460" s="290"/>
      <c r="AB460" s="290"/>
      <c r="AC460" s="290"/>
      <c r="AD460" s="290"/>
      <c r="AE460" s="290"/>
      <c r="AF460" s="290"/>
      <c r="AG460" s="290"/>
      <c r="AH460" s="290"/>
      <c r="AI460" s="290"/>
      <c r="AJ460" s="290"/>
      <c r="AK460" s="290"/>
      <c r="AL460" s="290"/>
      <c r="AM460" s="409"/>
      <c r="AN460" s="463"/>
      <c r="AO460" s="463"/>
      <c r="AP460" s="463"/>
      <c r="AQ460" s="409"/>
      <c r="AR460" s="409"/>
      <c r="AS460" s="409"/>
      <c r="AT460" s="409"/>
      <c r="AU460" s="409"/>
      <c r="AV460" s="409"/>
      <c r="AW460" s="409"/>
      <c r="AX460" s="409"/>
      <c r="AY460" s="409"/>
      <c r="AZ460" s="409"/>
      <c r="BA460" s="291">
        <f>SUM(AM460:AZ460)</f>
        <v>0</v>
      </c>
    </row>
    <row r="461" spans="1:53" ht="15" outlineLevel="1">
      <c r="B461" s="289" t="s">
        <v>258</v>
      </c>
      <c r="C461" s="286" t="s">
        <v>163</v>
      </c>
      <c r="D461" s="290"/>
      <c r="E461" s="290"/>
      <c r="F461" s="290"/>
      <c r="G461" s="290"/>
      <c r="H461" s="290"/>
      <c r="I461" s="290"/>
      <c r="J461" s="290"/>
      <c r="K461" s="290"/>
      <c r="L461" s="290"/>
      <c r="M461" s="290"/>
      <c r="N461" s="290"/>
      <c r="O461" s="290"/>
      <c r="P461" s="290"/>
      <c r="Q461" s="290"/>
      <c r="R461" s="290"/>
      <c r="S461" s="290"/>
      <c r="T461" s="290"/>
      <c r="U461" s="290">
        <f>U460</f>
        <v>12</v>
      </c>
      <c r="V461" s="290"/>
      <c r="W461" s="290"/>
      <c r="X461" s="290"/>
      <c r="Y461" s="290"/>
      <c r="Z461" s="290"/>
      <c r="AA461" s="290"/>
      <c r="AB461" s="290"/>
      <c r="AC461" s="290"/>
      <c r="AD461" s="290"/>
      <c r="AE461" s="290"/>
      <c r="AF461" s="290"/>
      <c r="AG461" s="290"/>
      <c r="AH461" s="290"/>
      <c r="AI461" s="290"/>
      <c r="AJ461" s="290"/>
      <c r="AK461" s="290"/>
      <c r="AL461" s="290"/>
      <c r="AM461" s="405">
        <f>AM460</f>
        <v>0</v>
      </c>
      <c r="AN461" s="405">
        <f>AN460</f>
        <v>0</v>
      </c>
      <c r="AO461" s="405">
        <f t="shared" ref="AO461:AZ461" si="159">AO460</f>
        <v>0</v>
      </c>
      <c r="AP461" s="405">
        <f t="shared" si="159"/>
        <v>0</v>
      </c>
      <c r="AQ461" s="405">
        <f t="shared" si="159"/>
        <v>0</v>
      </c>
      <c r="AR461" s="405">
        <f t="shared" si="159"/>
        <v>0</v>
      </c>
      <c r="AS461" s="405">
        <f t="shared" si="159"/>
        <v>0</v>
      </c>
      <c r="AT461" s="405">
        <f t="shared" si="159"/>
        <v>0</v>
      </c>
      <c r="AU461" s="405">
        <f t="shared" si="159"/>
        <v>0</v>
      </c>
      <c r="AV461" s="405">
        <f t="shared" si="159"/>
        <v>0</v>
      </c>
      <c r="AW461" s="405">
        <f t="shared" si="159"/>
        <v>0</v>
      </c>
      <c r="AX461" s="405">
        <f t="shared" si="159"/>
        <v>0</v>
      </c>
      <c r="AY461" s="405">
        <f t="shared" si="159"/>
        <v>0</v>
      </c>
      <c r="AZ461" s="405">
        <f t="shared" si="159"/>
        <v>0</v>
      </c>
      <c r="BA461" s="306"/>
    </row>
    <row r="462" spans="1:53" ht="15" outlineLevel="1">
      <c r="B462" s="305"/>
      <c r="C462" s="307"/>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410"/>
      <c r="AN462" s="410"/>
      <c r="AO462" s="410"/>
      <c r="AP462" s="410"/>
      <c r="AQ462" s="410"/>
      <c r="AR462" s="410"/>
      <c r="AS462" s="410"/>
      <c r="AT462" s="410"/>
      <c r="AU462" s="410"/>
      <c r="AV462" s="410"/>
      <c r="AW462" s="410"/>
      <c r="AX462" s="410"/>
      <c r="AY462" s="410"/>
      <c r="AZ462" s="410"/>
      <c r="BA462" s="308"/>
    </row>
    <row r="463" spans="1:53" ht="15" outlineLevel="1">
      <c r="A463" s="496">
        <v>11</v>
      </c>
      <c r="B463" s="309" t="s">
        <v>21</v>
      </c>
      <c r="C463" s="286" t="s">
        <v>25</v>
      </c>
      <c r="D463" s="290"/>
      <c r="E463" s="290"/>
      <c r="F463" s="290"/>
      <c r="G463" s="290"/>
      <c r="H463" s="290"/>
      <c r="I463" s="290"/>
      <c r="J463" s="290"/>
      <c r="K463" s="290"/>
      <c r="L463" s="290"/>
      <c r="M463" s="290"/>
      <c r="N463" s="290"/>
      <c r="O463" s="290"/>
      <c r="P463" s="290"/>
      <c r="Q463" s="290"/>
      <c r="R463" s="290"/>
      <c r="S463" s="290"/>
      <c r="T463" s="290"/>
      <c r="U463" s="290">
        <v>12</v>
      </c>
      <c r="V463" s="290"/>
      <c r="W463" s="290"/>
      <c r="X463" s="290"/>
      <c r="Y463" s="290"/>
      <c r="Z463" s="290"/>
      <c r="AA463" s="290"/>
      <c r="AB463" s="290"/>
      <c r="AC463" s="290"/>
      <c r="AD463" s="290"/>
      <c r="AE463" s="290"/>
      <c r="AF463" s="290"/>
      <c r="AG463" s="290"/>
      <c r="AH463" s="290"/>
      <c r="AI463" s="290"/>
      <c r="AJ463" s="290"/>
      <c r="AK463" s="290"/>
      <c r="AL463" s="290"/>
      <c r="AM463" s="409"/>
      <c r="AN463" s="463"/>
      <c r="AO463" s="409"/>
      <c r="AP463" s="409"/>
      <c r="AQ463" s="409"/>
      <c r="AR463" s="409"/>
      <c r="AS463" s="409"/>
      <c r="AT463" s="409"/>
      <c r="AU463" s="409"/>
      <c r="AV463" s="409"/>
      <c r="AW463" s="409"/>
      <c r="AX463" s="409"/>
      <c r="AY463" s="409"/>
      <c r="AZ463" s="409"/>
      <c r="BA463" s="291">
        <f>SUM(AM463:AZ463)</f>
        <v>0</v>
      </c>
    </row>
    <row r="464" spans="1:53" ht="15" outlineLevel="1">
      <c r="B464" s="289" t="s">
        <v>258</v>
      </c>
      <c r="C464" s="286" t="s">
        <v>163</v>
      </c>
      <c r="D464" s="290"/>
      <c r="E464" s="290"/>
      <c r="F464" s="290"/>
      <c r="G464" s="290"/>
      <c r="H464" s="290"/>
      <c r="I464" s="290"/>
      <c r="J464" s="290"/>
      <c r="K464" s="290"/>
      <c r="L464" s="290"/>
      <c r="M464" s="290"/>
      <c r="N464" s="290"/>
      <c r="O464" s="290"/>
      <c r="P464" s="290"/>
      <c r="Q464" s="290"/>
      <c r="R464" s="290"/>
      <c r="S464" s="290"/>
      <c r="T464" s="290"/>
      <c r="U464" s="290">
        <f>U463</f>
        <v>12</v>
      </c>
      <c r="V464" s="290"/>
      <c r="W464" s="290"/>
      <c r="X464" s="290"/>
      <c r="Y464" s="290"/>
      <c r="Z464" s="290"/>
      <c r="AA464" s="290"/>
      <c r="AB464" s="290"/>
      <c r="AC464" s="290"/>
      <c r="AD464" s="290"/>
      <c r="AE464" s="290"/>
      <c r="AF464" s="290"/>
      <c r="AG464" s="290"/>
      <c r="AH464" s="290"/>
      <c r="AI464" s="290"/>
      <c r="AJ464" s="290"/>
      <c r="AK464" s="290"/>
      <c r="AL464" s="290"/>
      <c r="AM464" s="405">
        <f>AM463</f>
        <v>0</v>
      </c>
      <c r="AN464" s="405">
        <f>AN463</f>
        <v>0</v>
      </c>
      <c r="AO464" s="405">
        <f t="shared" ref="AO464:AZ464" si="160">AO463</f>
        <v>0</v>
      </c>
      <c r="AP464" s="405">
        <f t="shared" si="160"/>
        <v>0</v>
      </c>
      <c r="AQ464" s="405">
        <f t="shared" si="160"/>
        <v>0</v>
      </c>
      <c r="AR464" s="405">
        <f t="shared" si="160"/>
        <v>0</v>
      </c>
      <c r="AS464" s="405">
        <f t="shared" si="160"/>
        <v>0</v>
      </c>
      <c r="AT464" s="405">
        <f t="shared" si="160"/>
        <v>0</v>
      </c>
      <c r="AU464" s="405">
        <f t="shared" si="160"/>
        <v>0</v>
      </c>
      <c r="AV464" s="405">
        <f t="shared" si="160"/>
        <v>0</v>
      </c>
      <c r="AW464" s="405">
        <f t="shared" si="160"/>
        <v>0</v>
      </c>
      <c r="AX464" s="405">
        <f t="shared" si="160"/>
        <v>0</v>
      </c>
      <c r="AY464" s="405">
        <f t="shared" si="160"/>
        <v>0</v>
      </c>
      <c r="AZ464" s="405">
        <f t="shared" si="160"/>
        <v>0</v>
      </c>
      <c r="BA464" s="306"/>
    </row>
    <row r="465" spans="1:53" ht="15" outlineLevel="1">
      <c r="B465" s="309"/>
      <c r="C465" s="307"/>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410"/>
      <c r="AN465" s="411"/>
      <c r="AO465" s="410"/>
      <c r="AP465" s="410"/>
      <c r="AQ465" s="410"/>
      <c r="AR465" s="410"/>
      <c r="AS465" s="410"/>
      <c r="AT465" s="410"/>
      <c r="AU465" s="410"/>
      <c r="AV465" s="410"/>
      <c r="AW465" s="410"/>
      <c r="AX465" s="410"/>
      <c r="AY465" s="410"/>
      <c r="AZ465" s="410"/>
      <c r="BA465" s="308"/>
    </row>
    <row r="466" spans="1:53" ht="15" outlineLevel="1">
      <c r="A466" s="496">
        <v>12</v>
      </c>
      <c r="B466" s="309" t="s">
        <v>23</v>
      </c>
      <c r="C466" s="286" t="s">
        <v>25</v>
      </c>
      <c r="D466" s="290"/>
      <c r="E466" s="290"/>
      <c r="F466" s="290"/>
      <c r="G466" s="290"/>
      <c r="H466" s="290"/>
      <c r="I466" s="290"/>
      <c r="J466" s="290"/>
      <c r="K466" s="290"/>
      <c r="L466" s="290"/>
      <c r="M466" s="290"/>
      <c r="N466" s="290"/>
      <c r="O466" s="290"/>
      <c r="P466" s="290"/>
      <c r="Q466" s="290"/>
      <c r="R466" s="290"/>
      <c r="S466" s="290"/>
      <c r="T466" s="290"/>
      <c r="U466" s="290">
        <v>3</v>
      </c>
      <c r="V466" s="290"/>
      <c r="W466" s="290"/>
      <c r="X466" s="290"/>
      <c r="Y466" s="290"/>
      <c r="Z466" s="290"/>
      <c r="AA466" s="290"/>
      <c r="AB466" s="290"/>
      <c r="AC466" s="290"/>
      <c r="AD466" s="290"/>
      <c r="AE466" s="290"/>
      <c r="AF466" s="290"/>
      <c r="AG466" s="290"/>
      <c r="AH466" s="290"/>
      <c r="AI466" s="290"/>
      <c r="AJ466" s="290"/>
      <c r="AK466" s="290"/>
      <c r="AL466" s="290"/>
      <c r="AM466" s="409"/>
      <c r="AN466" s="409"/>
      <c r="AO466" s="463"/>
      <c r="AP466" s="409"/>
      <c r="AQ466" s="409"/>
      <c r="AR466" s="409"/>
      <c r="AS466" s="409"/>
      <c r="AT466" s="409"/>
      <c r="AU466" s="409"/>
      <c r="AV466" s="409"/>
      <c r="AW466" s="409"/>
      <c r="AX466" s="409"/>
      <c r="AY466" s="409"/>
      <c r="AZ466" s="409"/>
      <c r="BA466" s="291">
        <f>SUM(AM466:AZ466)</f>
        <v>0</v>
      </c>
    </row>
    <row r="467" spans="1:53" ht="15" outlineLevel="1">
      <c r="B467" s="289" t="s">
        <v>258</v>
      </c>
      <c r="C467" s="286" t="s">
        <v>163</v>
      </c>
      <c r="D467" s="290"/>
      <c r="E467" s="290"/>
      <c r="F467" s="290"/>
      <c r="G467" s="290"/>
      <c r="H467" s="290"/>
      <c r="I467" s="290"/>
      <c r="J467" s="290"/>
      <c r="K467" s="290"/>
      <c r="L467" s="290"/>
      <c r="M467" s="290"/>
      <c r="N467" s="290"/>
      <c r="O467" s="290"/>
      <c r="P467" s="290"/>
      <c r="Q467" s="290"/>
      <c r="R467" s="290"/>
      <c r="S467" s="290"/>
      <c r="T467" s="290"/>
      <c r="U467" s="290">
        <f>U466</f>
        <v>3</v>
      </c>
      <c r="V467" s="290"/>
      <c r="W467" s="290"/>
      <c r="X467" s="290"/>
      <c r="Y467" s="290"/>
      <c r="Z467" s="290"/>
      <c r="AA467" s="290"/>
      <c r="AB467" s="290"/>
      <c r="AC467" s="290"/>
      <c r="AD467" s="290"/>
      <c r="AE467" s="290"/>
      <c r="AF467" s="290"/>
      <c r="AG467" s="290"/>
      <c r="AH467" s="290"/>
      <c r="AI467" s="290"/>
      <c r="AJ467" s="290"/>
      <c r="AK467" s="290"/>
      <c r="AL467" s="290"/>
      <c r="AM467" s="405">
        <f>AM466</f>
        <v>0</v>
      </c>
      <c r="AN467" s="405">
        <f>AN466</f>
        <v>0</v>
      </c>
      <c r="AO467" s="405">
        <f>AO466</f>
        <v>0</v>
      </c>
      <c r="AP467" s="405">
        <f t="shared" ref="AP467:AZ467" si="161">AP466</f>
        <v>0</v>
      </c>
      <c r="AQ467" s="405">
        <f t="shared" si="161"/>
        <v>0</v>
      </c>
      <c r="AR467" s="405">
        <f t="shared" si="161"/>
        <v>0</v>
      </c>
      <c r="AS467" s="405">
        <f t="shared" si="161"/>
        <v>0</v>
      </c>
      <c r="AT467" s="405">
        <f t="shared" si="161"/>
        <v>0</v>
      </c>
      <c r="AU467" s="405">
        <f t="shared" si="161"/>
        <v>0</v>
      </c>
      <c r="AV467" s="405">
        <f t="shared" si="161"/>
        <v>0</v>
      </c>
      <c r="AW467" s="405">
        <f t="shared" si="161"/>
        <v>0</v>
      </c>
      <c r="AX467" s="405">
        <f t="shared" si="161"/>
        <v>0</v>
      </c>
      <c r="AY467" s="405">
        <f t="shared" si="161"/>
        <v>0</v>
      </c>
      <c r="AZ467" s="405">
        <f t="shared" si="161"/>
        <v>0</v>
      </c>
      <c r="BA467" s="306"/>
    </row>
    <row r="468" spans="1:53" ht="15" outlineLevel="1">
      <c r="B468" s="309"/>
      <c r="C468" s="307"/>
      <c r="D468" s="311"/>
      <c r="E468" s="311"/>
      <c r="F468" s="311"/>
      <c r="G468" s="311"/>
      <c r="H468" s="311"/>
      <c r="I468" s="311"/>
      <c r="J468" s="311"/>
      <c r="K468" s="311"/>
      <c r="L468" s="311"/>
      <c r="M468" s="311"/>
      <c r="N468" s="311"/>
      <c r="O468" s="311"/>
      <c r="P468" s="311"/>
      <c r="Q468" s="311"/>
      <c r="R468" s="311"/>
      <c r="S468" s="311"/>
      <c r="T468" s="311"/>
      <c r="U468" s="286"/>
      <c r="V468" s="311"/>
      <c r="W468" s="311"/>
      <c r="X468" s="311"/>
      <c r="Y468" s="311"/>
      <c r="Z468" s="311"/>
      <c r="AA468" s="311"/>
      <c r="AB468" s="311"/>
      <c r="AC468" s="311"/>
      <c r="AD468" s="311"/>
      <c r="AE468" s="311"/>
      <c r="AF468" s="311"/>
      <c r="AG468" s="311"/>
      <c r="AH468" s="311"/>
      <c r="AI468" s="311"/>
      <c r="AJ468" s="311"/>
      <c r="AK468" s="311"/>
      <c r="AL468" s="311"/>
      <c r="AM468" s="410"/>
      <c r="AN468" s="411"/>
      <c r="AO468" s="410"/>
      <c r="AP468" s="410"/>
      <c r="AQ468" s="410"/>
      <c r="AR468" s="410"/>
      <c r="AS468" s="410"/>
      <c r="AT468" s="410"/>
      <c r="AU468" s="410"/>
      <c r="AV468" s="410"/>
      <c r="AW468" s="410"/>
      <c r="AX468" s="410"/>
      <c r="AY468" s="410"/>
      <c r="AZ468" s="410"/>
      <c r="BA468" s="308"/>
    </row>
    <row r="469" spans="1:53" ht="15" outlineLevel="1">
      <c r="A469" s="496">
        <v>13</v>
      </c>
      <c r="B469" s="309" t="s">
        <v>24</v>
      </c>
      <c r="C469" s="286" t="s">
        <v>25</v>
      </c>
      <c r="D469" s="290"/>
      <c r="E469" s="290"/>
      <c r="F469" s="290"/>
      <c r="G469" s="290"/>
      <c r="H469" s="290"/>
      <c r="I469" s="290"/>
      <c r="J469" s="290"/>
      <c r="K469" s="290"/>
      <c r="L469" s="290"/>
      <c r="M469" s="290"/>
      <c r="N469" s="290"/>
      <c r="O469" s="290"/>
      <c r="P469" s="290"/>
      <c r="Q469" s="290"/>
      <c r="R469" s="290"/>
      <c r="S469" s="290"/>
      <c r="T469" s="290"/>
      <c r="U469" s="290">
        <v>12</v>
      </c>
      <c r="V469" s="290"/>
      <c r="W469" s="290"/>
      <c r="X469" s="290"/>
      <c r="Y469" s="290"/>
      <c r="Z469" s="290"/>
      <c r="AA469" s="290"/>
      <c r="AB469" s="290"/>
      <c r="AC469" s="290"/>
      <c r="AD469" s="290"/>
      <c r="AE469" s="290"/>
      <c r="AF469" s="290"/>
      <c r="AG469" s="290"/>
      <c r="AH469" s="290"/>
      <c r="AI469" s="290"/>
      <c r="AJ469" s="290"/>
      <c r="AK469" s="290"/>
      <c r="AL469" s="290"/>
      <c r="AM469" s="409"/>
      <c r="AN469" s="409"/>
      <c r="AO469" s="409"/>
      <c r="AP469" s="409"/>
      <c r="AQ469" s="409"/>
      <c r="AR469" s="409"/>
      <c r="AS469" s="409"/>
      <c r="AT469" s="409"/>
      <c r="AU469" s="409"/>
      <c r="AV469" s="409"/>
      <c r="AW469" s="409"/>
      <c r="AX469" s="409"/>
      <c r="AY469" s="409"/>
      <c r="AZ469" s="409"/>
      <c r="BA469" s="291">
        <f>SUM(AM469:AZ469)</f>
        <v>0</v>
      </c>
    </row>
    <row r="470" spans="1:53" ht="15" outlineLevel="1">
      <c r="B470" s="289" t="s">
        <v>258</v>
      </c>
      <c r="C470" s="286" t="s">
        <v>163</v>
      </c>
      <c r="D470" s="290"/>
      <c r="E470" s="290"/>
      <c r="F470" s="290"/>
      <c r="G470" s="290"/>
      <c r="H470" s="290"/>
      <c r="I470" s="290"/>
      <c r="J470" s="290"/>
      <c r="K470" s="290"/>
      <c r="L470" s="290"/>
      <c r="M470" s="290"/>
      <c r="N470" s="290"/>
      <c r="O470" s="290"/>
      <c r="P470" s="290"/>
      <c r="Q470" s="290"/>
      <c r="R470" s="290"/>
      <c r="S470" s="290"/>
      <c r="T470" s="290"/>
      <c r="U470" s="290">
        <f>U469</f>
        <v>12</v>
      </c>
      <c r="V470" s="290"/>
      <c r="W470" s="290"/>
      <c r="X470" s="290"/>
      <c r="Y470" s="290"/>
      <c r="Z470" s="290"/>
      <c r="AA470" s="290"/>
      <c r="AB470" s="290"/>
      <c r="AC470" s="290"/>
      <c r="AD470" s="290"/>
      <c r="AE470" s="290"/>
      <c r="AF470" s="290"/>
      <c r="AG470" s="290"/>
      <c r="AH470" s="290"/>
      <c r="AI470" s="290"/>
      <c r="AJ470" s="290"/>
      <c r="AK470" s="290"/>
      <c r="AL470" s="290"/>
      <c r="AM470" s="405">
        <f>AM469</f>
        <v>0</v>
      </c>
      <c r="AN470" s="405">
        <f>AN469</f>
        <v>0</v>
      </c>
      <c r="AO470" s="405">
        <f>AO469</f>
        <v>0</v>
      </c>
      <c r="AP470" s="405">
        <f t="shared" ref="AP470:AZ470" si="162">AP469</f>
        <v>0</v>
      </c>
      <c r="AQ470" s="405">
        <f t="shared" si="162"/>
        <v>0</v>
      </c>
      <c r="AR470" s="405">
        <f t="shared" si="162"/>
        <v>0</v>
      </c>
      <c r="AS470" s="405">
        <f t="shared" si="162"/>
        <v>0</v>
      </c>
      <c r="AT470" s="405">
        <f t="shared" si="162"/>
        <v>0</v>
      </c>
      <c r="AU470" s="405">
        <f t="shared" si="162"/>
        <v>0</v>
      </c>
      <c r="AV470" s="405">
        <f t="shared" si="162"/>
        <v>0</v>
      </c>
      <c r="AW470" s="405">
        <f t="shared" si="162"/>
        <v>0</v>
      </c>
      <c r="AX470" s="405">
        <f t="shared" si="162"/>
        <v>0</v>
      </c>
      <c r="AY470" s="405">
        <f t="shared" si="162"/>
        <v>0</v>
      </c>
      <c r="AZ470" s="405">
        <f t="shared" si="162"/>
        <v>0</v>
      </c>
      <c r="BA470" s="306"/>
    </row>
    <row r="471" spans="1:53" ht="15" outlineLevel="1">
      <c r="B471" s="309"/>
      <c r="C471" s="307"/>
      <c r="D471" s="311"/>
      <c r="E471" s="311"/>
      <c r="F471" s="311"/>
      <c r="G471" s="311"/>
      <c r="H471" s="311"/>
      <c r="I471" s="311"/>
      <c r="J471" s="311"/>
      <c r="K471" s="311"/>
      <c r="L471" s="311"/>
      <c r="M471" s="311"/>
      <c r="N471" s="311"/>
      <c r="O471" s="311"/>
      <c r="P471" s="311"/>
      <c r="Q471" s="311"/>
      <c r="R471" s="311"/>
      <c r="S471" s="311"/>
      <c r="T471" s="311"/>
      <c r="U471" s="286"/>
      <c r="V471" s="311"/>
      <c r="W471" s="311"/>
      <c r="X471" s="311"/>
      <c r="Y471" s="311"/>
      <c r="Z471" s="311"/>
      <c r="AA471" s="311"/>
      <c r="AB471" s="311"/>
      <c r="AC471" s="311"/>
      <c r="AD471" s="311"/>
      <c r="AE471" s="311"/>
      <c r="AF471" s="311"/>
      <c r="AG471" s="311"/>
      <c r="AH471" s="311"/>
      <c r="AI471" s="311"/>
      <c r="AJ471" s="311"/>
      <c r="AK471" s="311"/>
      <c r="AL471" s="311"/>
      <c r="AM471" s="410"/>
      <c r="AN471" s="410"/>
      <c r="AO471" s="410"/>
      <c r="AP471" s="410"/>
      <c r="AQ471" s="410"/>
      <c r="AR471" s="410"/>
      <c r="AS471" s="410"/>
      <c r="AT471" s="410"/>
      <c r="AU471" s="410"/>
      <c r="AV471" s="410"/>
      <c r="AW471" s="410"/>
      <c r="AX471" s="410"/>
      <c r="AY471" s="410"/>
      <c r="AZ471" s="410"/>
      <c r="BA471" s="308"/>
    </row>
    <row r="472" spans="1:53" ht="15" outlineLevel="1">
      <c r="A472" s="496">
        <v>14</v>
      </c>
      <c r="B472" s="309" t="s">
        <v>20</v>
      </c>
      <c r="C472" s="286" t="s">
        <v>25</v>
      </c>
      <c r="D472" s="290"/>
      <c r="E472" s="290"/>
      <c r="F472" s="290"/>
      <c r="G472" s="290"/>
      <c r="H472" s="290"/>
      <c r="I472" s="290"/>
      <c r="J472" s="290"/>
      <c r="K472" s="290"/>
      <c r="L472" s="290"/>
      <c r="M472" s="290"/>
      <c r="N472" s="290"/>
      <c r="O472" s="290"/>
      <c r="P472" s="290"/>
      <c r="Q472" s="290"/>
      <c r="R472" s="290"/>
      <c r="S472" s="290"/>
      <c r="T472" s="290"/>
      <c r="U472" s="290">
        <v>12</v>
      </c>
      <c r="V472" s="290"/>
      <c r="W472" s="290"/>
      <c r="X472" s="290"/>
      <c r="Y472" s="290"/>
      <c r="Z472" s="290"/>
      <c r="AA472" s="290"/>
      <c r="AB472" s="290"/>
      <c r="AC472" s="290"/>
      <c r="AD472" s="290"/>
      <c r="AE472" s="290"/>
      <c r="AF472" s="290"/>
      <c r="AG472" s="290"/>
      <c r="AH472" s="290"/>
      <c r="AI472" s="290"/>
      <c r="AJ472" s="290"/>
      <c r="AK472" s="290"/>
      <c r="AL472" s="290"/>
      <c r="AM472" s="409"/>
      <c r="AN472" s="409"/>
      <c r="AO472" s="463"/>
      <c r="AP472" s="409"/>
      <c r="AQ472" s="409"/>
      <c r="AR472" s="409"/>
      <c r="AS472" s="409"/>
      <c r="AT472" s="409"/>
      <c r="AU472" s="409"/>
      <c r="AV472" s="409"/>
      <c r="AW472" s="409"/>
      <c r="AX472" s="409"/>
      <c r="AY472" s="409"/>
      <c r="AZ472" s="409"/>
      <c r="BA472" s="291">
        <f>SUM(AM472:AZ472)</f>
        <v>0</v>
      </c>
    </row>
    <row r="473" spans="1:53" ht="15" outlineLevel="1">
      <c r="B473" s="289" t="s">
        <v>258</v>
      </c>
      <c r="C473" s="286" t="s">
        <v>163</v>
      </c>
      <c r="D473" s="290"/>
      <c r="E473" s="290"/>
      <c r="F473" s="290"/>
      <c r="G473" s="290"/>
      <c r="H473" s="290"/>
      <c r="I473" s="290"/>
      <c r="J473" s="290"/>
      <c r="K473" s="290"/>
      <c r="L473" s="290"/>
      <c r="M473" s="290"/>
      <c r="N473" s="290"/>
      <c r="O473" s="290"/>
      <c r="P473" s="290"/>
      <c r="Q473" s="290"/>
      <c r="R473" s="290"/>
      <c r="S473" s="290"/>
      <c r="T473" s="290"/>
      <c r="U473" s="290">
        <f>U472</f>
        <v>12</v>
      </c>
      <c r="V473" s="290"/>
      <c r="W473" s="290"/>
      <c r="X473" s="290"/>
      <c r="Y473" s="290"/>
      <c r="Z473" s="290"/>
      <c r="AA473" s="290"/>
      <c r="AB473" s="290"/>
      <c r="AC473" s="290"/>
      <c r="AD473" s="290"/>
      <c r="AE473" s="290"/>
      <c r="AF473" s="290"/>
      <c r="AG473" s="290"/>
      <c r="AH473" s="290"/>
      <c r="AI473" s="290"/>
      <c r="AJ473" s="290"/>
      <c r="AK473" s="290"/>
      <c r="AL473" s="290"/>
      <c r="AM473" s="405">
        <f>AM472</f>
        <v>0</v>
      </c>
      <c r="AN473" s="405">
        <f>AN472</f>
        <v>0</v>
      </c>
      <c r="AO473" s="405">
        <f t="shared" ref="AO473:AZ473" si="163">AO472</f>
        <v>0</v>
      </c>
      <c r="AP473" s="405">
        <f t="shared" si="163"/>
        <v>0</v>
      </c>
      <c r="AQ473" s="405">
        <f t="shared" si="163"/>
        <v>0</v>
      </c>
      <c r="AR473" s="405">
        <f t="shared" si="163"/>
        <v>0</v>
      </c>
      <c r="AS473" s="405">
        <f t="shared" si="163"/>
        <v>0</v>
      </c>
      <c r="AT473" s="405">
        <f t="shared" si="163"/>
        <v>0</v>
      </c>
      <c r="AU473" s="405">
        <f t="shared" si="163"/>
        <v>0</v>
      </c>
      <c r="AV473" s="405">
        <f t="shared" si="163"/>
        <v>0</v>
      </c>
      <c r="AW473" s="405">
        <f t="shared" si="163"/>
        <v>0</v>
      </c>
      <c r="AX473" s="405">
        <f t="shared" si="163"/>
        <v>0</v>
      </c>
      <c r="AY473" s="405">
        <f t="shared" si="163"/>
        <v>0</v>
      </c>
      <c r="AZ473" s="405">
        <f t="shared" si="163"/>
        <v>0</v>
      </c>
      <c r="BA473" s="306"/>
    </row>
    <row r="474" spans="1:53" ht="15" outlineLevel="1">
      <c r="B474" s="309"/>
      <c r="C474" s="307"/>
      <c r="D474" s="311"/>
      <c r="E474" s="311"/>
      <c r="F474" s="311"/>
      <c r="G474" s="311"/>
      <c r="H474" s="311"/>
      <c r="I474" s="311"/>
      <c r="J474" s="311"/>
      <c r="K474" s="311"/>
      <c r="L474" s="311"/>
      <c r="M474" s="311"/>
      <c r="N474" s="311"/>
      <c r="O474" s="311"/>
      <c r="P474" s="311"/>
      <c r="Q474" s="311"/>
      <c r="R474" s="311"/>
      <c r="S474" s="311"/>
      <c r="T474" s="311"/>
      <c r="U474" s="286"/>
      <c r="V474" s="311"/>
      <c r="W474" s="311"/>
      <c r="X474" s="311"/>
      <c r="Y474" s="311"/>
      <c r="Z474" s="311"/>
      <c r="AA474" s="311"/>
      <c r="AB474" s="311"/>
      <c r="AC474" s="311"/>
      <c r="AD474" s="311"/>
      <c r="AE474" s="311"/>
      <c r="AF474" s="311"/>
      <c r="AG474" s="311"/>
      <c r="AH474" s="311"/>
      <c r="AI474" s="311"/>
      <c r="AJ474" s="311"/>
      <c r="AK474" s="311"/>
      <c r="AL474" s="311"/>
      <c r="AM474" s="410"/>
      <c r="AN474" s="411"/>
      <c r="AO474" s="410"/>
      <c r="AP474" s="410"/>
      <c r="AQ474" s="410"/>
      <c r="AR474" s="410"/>
      <c r="AS474" s="410"/>
      <c r="AT474" s="410"/>
      <c r="AU474" s="410"/>
      <c r="AV474" s="410"/>
      <c r="AW474" s="410"/>
      <c r="AX474" s="410"/>
      <c r="AY474" s="410"/>
      <c r="AZ474" s="410"/>
      <c r="BA474" s="308"/>
    </row>
    <row r="475" spans="1:53" s="278" customFormat="1" ht="15" outlineLevel="1">
      <c r="A475" s="496">
        <v>15</v>
      </c>
      <c r="B475" s="309" t="s">
        <v>482</v>
      </c>
      <c r="C475" s="286" t="s">
        <v>25</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9"/>
      <c r="AN475" s="409"/>
      <c r="AO475" s="409"/>
      <c r="AP475" s="409"/>
      <c r="AQ475" s="409"/>
      <c r="AR475" s="409"/>
      <c r="AS475" s="409"/>
      <c r="AT475" s="409"/>
      <c r="AU475" s="409"/>
      <c r="AV475" s="409"/>
      <c r="AW475" s="409"/>
      <c r="AX475" s="409"/>
      <c r="AY475" s="409"/>
      <c r="AZ475" s="409"/>
      <c r="BA475" s="291">
        <f>SUM(AM475:AZ475)</f>
        <v>0</v>
      </c>
    </row>
    <row r="476" spans="1:53" s="278" customFormat="1" ht="15" outlineLevel="1">
      <c r="A476" s="496"/>
      <c r="B476" s="309" t="s">
        <v>258</v>
      </c>
      <c r="C476" s="286" t="s">
        <v>163</v>
      </c>
      <c r="D476" s="290"/>
      <c r="E476" s="290"/>
      <c r="F476" s="290"/>
      <c r="G476" s="290"/>
      <c r="H476" s="290"/>
      <c r="I476" s="290"/>
      <c r="J476" s="290"/>
      <c r="K476" s="290"/>
      <c r="L476" s="290"/>
      <c r="M476" s="290"/>
      <c r="N476" s="290"/>
      <c r="O476" s="290"/>
      <c r="P476" s="290"/>
      <c r="Q476" s="290"/>
      <c r="R476" s="290"/>
      <c r="S476" s="290"/>
      <c r="T476" s="290"/>
      <c r="U476" s="286"/>
      <c r="V476" s="290"/>
      <c r="W476" s="290"/>
      <c r="X476" s="290"/>
      <c r="Y476" s="290"/>
      <c r="Z476" s="290"/>
      <c r="AA476" s="290"/>
      <c r="AB476" s="290"/>
      <c r="AC476" s="290"/>
      <c r="AD476" s="290"/>
      <c r="AE476" s="290"/>
      <c r="AF476" s="290"/>
      <c r="AG476" s="290"/>
      <c r="AH476" s="290"/>
      <c r="AI476" s="290"/>
      <c r="AJ476" s="290"/>
      <c r="AK476" s="290"/>
      <c r="AL476" s="290"/>
      <c r="AM476" s="405">
        <f>AM475</f>
        <v>0</v>
      </c>
      <c r="AN476" s="405">
        <f>AN475</f>
        <v>0</v>
      </c>
      <c r="AO476" s="405">
        <f t="shared" ref="AO476:AZ476" si="164">AO475</f>
        <v>0</v>
      </c>
      <c r="AP476" s="405">
        <f t="shared" si="164"/>
        <v>0</v>
      </c>
      <c r="AQ476" s="405">
        <f t="shared" si="164"/>
        <v>0</v>
      </c>
      <c r="AR476" s="405">
        <f t="shared" si="164"/>
        <v>0</v>
      </c>
      <c r="AS476" s="405">
        <f t="shared" si="164"/>
        <v>0</v>
      </c>
      <c r="AT476" s="405">
        <f t="shared" si="164"/>
        <v>0</v>
      </c>
      <c r="AU476" s="405">
        <f t="shared" si="164"/>
        <v>0</v>
      </c>
      <c r="AV476" s="405">
        <f t="shared" si="164"/>
        <v>0</v>
      </c>
      <c r="AW476" s="405">
        <f t="shared" si="164"/>
        <v>0</v>
      </c>
      <c r="AX476" s="405">
        <f t="shared" si="164"/>
        <v>0</v>
      </c>
      <c r="AY476" s="405">
        <f t="shared" si="164"/>
        <v>0</v>
      </c>
      <c r="AZ476" s="405">
        <f t="shared" si="164"/>
        <v>0</v>
      </c>
      <c r="BA476" s="306"/>
    </row>
    <row r="477" spans="1:53" s="278" customFormat="1" ht="15" outlineLevel="1">
      <c r="A477" s="496"/>
      <c r="B477" s="309"/>
      <c r="C477" s="307"/>
      <c r="D477" s="311"/>
      <c r="E477" s="311"/>
      <c r="F477" s="311"/>
      <c r="G477" s="311"/>
      <c r="H477" s="311"/>
      <c r="I477" s="311"/>
      <c r="J477" s="311"/>
      <c r="K477" s="311"/>
      <c r="L477" s="311"/>
      <c r="M477" s="311"/>
      <c r="N477" s="311"/>
      <c r="O477" s="311"/>
      <c r="P477" s="311"/>
      <c r="Q477" s="311"/>
      <c r="R477" s="311"/>
      <c r="S477" s="311"/>
      <c r="T477" s="311"/>
      <c r="U477" s="286"/>
      <c r="V477" s="311"/>
      <c r="W477" s="311"/>
      <c r="X477" s="311"/>
      <c r="Y477" s="311"/>
      <c r="Z477" s="311"/>
      <c r="AA477" s="311"/>
      <c r="AB477" s="311"/>
      <c r="AC477" s="311"/>
      <c r="AD477" s="311"/>
      <c r="AE477" s="311"/>
      <c r="AF477" s="311"/>
      <c r="AG477" s="311"/>
      <c r="AH477" s="311"/>
      <c r="AI477" s="311"/>
      <c r="AJ477" s="311"/>
      <c r="AK477" s="311"/>
      <c r="AL477" s="311"/>
      <c r="AM477" s="412"/>
      <c r="AN477" s="410"/>
      <c r="AO477" s="410"/>
      <c r="AP477" s="410"/>
      <c r="AQ477" s="410"/>
      <c r="AR477" s="410"/>
      <c r="AS477" s="410"/>
      <c r="AT477" s="410"/>
      <c r="AU477" s="410"/>
      <c r="AV477" s="410"/>
      <c r="AW477" s="410"/>
      <c r="AX477" s="410"/>
      <c r="AY477" s="410"/>
      <c r="AZ477" s="410"/>
      <c r="BA477" s="308"/>
    </row>
    <row r="478" spans="1:53" s="278" customFormat="1" ht="30" outlineLevel="1">
      <c r="A478" s="496">
        <v>16</v>
      </c>
      <c r="B478" s="309" t="s">
        <v>483</v>
      </c>
      <c r="C478" s="286" t="s">
        <v>25</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9"/>
      <c r="AN478" s="409"/>
      <c r="AO478" s="409"/>
      <c r="AP478" s="409"/>
      <c r="AQ478" s="409"/>
      <c r="AR478" s="409"/>
      <c r="AS478" s="409"/>
      <c r="AT478" s="409"/>
      <c r="AU478" s="409"/>
      <c r="AV478" s="409"/>
      <c r="AW478" s="409"/>
      <c r="AX478" s="409"/>
      <c r="AY478" s="409"/>
      <c r="AZ478" s="409"/>
      <c r="BA478" s="291">
        <f>SUM(AM478:AZ478)</f>
        <v>0</v>
      </c>
    </row>
    <row r="479" spans="1:53" s="278" customFormat="1" ht="15" outlineLevel="1">
      <c r="A479" s="496"/>
      <c r="B479" s="309" t="s">
        <v>258</v>
      </c>
      <c r="C479" s="286" t="s">
        <v>163</v>
      </c>
      <c r="D479" s="290"/>
      <c r="E479" s="290"/>
      <c r="F479" s="290"/>
      <c r="G479" s="290"/>
      <c r="H479" s="290"/>
      <c r="I479" s="290"/>
      <c r="J479" s="290"/>
      <c r="K479" s="290"/>
      <c r="L479" s="290"/>
      <c r="M479" s="290"/>
      <c r="N479" s="290"/>
      <c r="O479" s="290"/>
      <c r="P479" s="290"/>
      <c r="Q479" s="290"/>
      <c r="R479" s="290"/>
      <c r="S479" s="290"/>
      <c r="T479" s="290"/>
      <c r="U479" s="286"/>
      <c r="V479" s="290"/>
      <c r="W479" s="290"/>
      <c r="X479" s="290"/>
      <c r="Y479" s="290"/>
      <c r="Z479" s="290"/>
      <c r="AA479" s="290"/>
      <c r="AB479" s="290"/>
      <c r="AC479" s="290"/>
      <c r="AD479" s="290"/>
      <c r="AE479" s="290"/>
      <c r="AF479" s="290"/>
      <c r="AG479" s="290"/>
      <c r="AH479" s="290"/>
      <c r="AI479" s="290"/>
      <c r="AJ479" s="290"/>
      <c r="AK479" s="290"/>
      <c r="AL479" s="290"/>
      <c r="AM479" s="405">
        <f>AM478</f>
        <v>0</v>
      </c>
      <c r="AN479" s="405">
        <f>AN478</f>
        <v>0</v>
      </c>
      <c r="AO479" s="405">
        <f t="shared" ref="AO479:AZ479" si="165">AO478</f>
        <v>0</v>
      </c>
      <c r="AP479" s="405">
        <f t="shared" si="165"/>
        <v>0</v>
      </c>
      <c r="AQ479" s="405">
        <f t="shared" si="165"/>
        <v>0</v>
      </c>
      <c r="AR479" s="405">
        <f t="shared" si="165"/>
        <v>0</v>
      </c>
      <c r="AS479" s="405">
        <f t="shared" si="165"/>
        <v>0</v>
      </c>
      <c r="AT479" s="405">
        <f t="shared" si="165"/>
        <v>0</v>
      </c>
      <c r="AU479" s="405">
        <f t="shared" si="165"/>
        <v>0</v>
      </c>
      <c r="AV479" s="405">
        <f t="shared" si="165"/>
        <v>0</v>
      </c>
      <c r="AW479" s="405">
        <f t="shared" si="165"/>
        <v>0</v>
      </c>
      <c r="AX479" s="405">
        <f t="shared" si="165"/>
        <v>0</v>
      </c>
      <c r="AY479" s="405">
        <f t="shared" si="165"/>
        <v>0</v>
      </c>
      <c r="AZ479" s="405">
        <f t="shared" si="165"/>
        <v>0</v>
      </c>
      <c r="BA479" s="306"/>
    </row>
    <row r="480" spans="1:53" s="278" customFormat="1" ht="15" outlineLevel="1">
      <c r="A480" s="496"/>
      <c r="B480" s="309"/>
      <c r="C480" s="307"/>
      <c r="D480" s="311"/>
      <c r="E480" s="311"/>
      <c r="F480" s="311"/>
      <c r="G480" s="311"/>
      <c r="H480" s="311"/>
      <c r="I480" s="311"/>
      <c r="J480" s="311"/>
      <c r="K480" s="311"/>
      <c r="L480" s="311"/>
      <c r="M480" s="311"/>
      <c r="N480" s="311"/>
      <c r="O480" s="311"/>
      <c r="P480" s="311"/>
      <c r="Q480" s="311"/>
      <c r="R480" s="311"/>
      <c r="S480" s="311"/>
      <c r="T480" s="311"/>
      <c r="U480" s="286"/>
      <c r="V480" s="311"/>
      <c r="W480" s="311"/>
      <c r="X480" s="311"/>
      <c r="Y480" s="311"/>
      <c r="Z480" s="311"/>
      <c r="AA480" s="311"/>
      <c r="AB480" s="311"/>
      <c r="AC480" s="311"/>
      <c r="AD480" s="311"/>
      <c r="AE480" s="311"/>
      <c r="AF480" s="311"/>
      <c r="AG480" s="311"/>
      <c r="AH480" s="311"/>
      <c r="AI480" s="311"/>
      <c r="AJ480" s="311"/>
      <c r="AK480" s="311"/>
      <c r="AL480" s="311"/>
      <c r="AM480" s="412"/>
      <c r="AN480" s="410"/>
      <c r="AO480" s="410"/>
      <c r="AP480" s="410"/>
      <c r="AQ480" s="410"/>
      <c r="AR480" s="410"/>
      <c r="AS480" s="410"/>
      <c r="AT480" s="410"/>
      <c r="AU480" s="410"/>
      <c r="AV480" s="410"/>
      <c r="AW480" s="410"/>
      <c r="AX480" s="410"/>
      <c r="AY480" s="410"/>
      <c r="AZ480" s="410"/>
      <c r="BA480" s="308"/>
    </row>
    <row r="481" spans="1:53" ht="15" outlineLevel="1">
      <c r="A481" s="496">
        <v>17</v>
      </c>
      <c r="B481" s="309" t="s">
        <v>9</v>
      </c>
      <c r="C481" s="286" t="s">
        <v>25</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9"/>
      <c r="AN481" s="409"/>
      <c r="AO481" s="409"/>
      <c r="AP481" s="409"/>
      <c r="AQ481" s="409"/>
      <c r="AR481" s="409"/>
      <c r="AS481" s="409"/>
      <c r="AT481" s="409"/>
      <c r="AU481" s="409"/>
      <c r="AV481" s="409"/>
      <c r="AW481" s="409"/>
      <c r="AX481" s="409"/>
      <c r="AY481" s="409"/>
      <c r="AZ481" s="409"/>
      <c r="BA481" s="291">
        <f>SUM(AM481:AZ481)</f>
        <v>0</v>
      </c>
    </row>
    <row r="482" spans="1:53" ht="15" outlineLevel="1">
      <c r="B482" s="289" t="s">
        <v>258</v>
      </c>
      <c r="C482" s="286" t="s">
        <v>163</v>
      </c>
      <c r="D482" s="290"/>
      <c r="E482" s="290"/>
      <c r="F482" s="290"/>
      <c r="G482" s="290"/>
      <c r="H482" s="290"/>
      <c r="I482" s="290"/>
      <c r="J482" s="290"/>
      <c r="K482" s="290"/>
      <c r="L482" s="290"/>
      <c r="M482" s="290"/>
      <c r="N482" s="290"/>
      <c r="O482" s="290"/>
      <c r="P482" s="290"/>
      <c r="Q482" s="290"/>
      <c r="R482" s="290"/>
      <c r="S482" s="290"/>
      <c r="T482" s="290"/>
      <c r="U482" s="286"/>
      <c r="V482" s="290"/>
      <c r="W482" s="290"/>
      <c r="X482" s="290"/>
      <c r="Y482" s="290"/>
      <c r="Z482" s="290"/>
      <c r="AA482" s="290"/>
      <c r="AB482" s="290"/>
      <c r="AC482" s="290"/>
      <c r="AD482" s="290"/>
      <c r="AE482" s="290"/>
      <c r="AF482" s="290"/>
      <c r="AG482" s="290"/>
      <c r="AH482" s="290"/>
      <c r="AI482" s="290"/>
      <c r="AJ482" s="290"/>
      <c r="AK482" s="290"/>
      <c r="AL482" s="290"/>
      <c r="AM482" s="405">
        <f>AM481</f>
        <v>0</v>
      </c>
      <c r="AN482" s="405">
        <f>AN481</f>
        <v>0</v>
      </c>
      <c r="AO482" s="405">
        <f t="shared" ref="AO482:AZ482" si="166">AO481</f>
        <v>0</v>
      </c>
      <c r="AP482" s="405">
        <f t="shared" si="166"/>
        <v>0</v>
      </c>
      <c r="AQ482" s="405">
        <f t="shared" si="166"/>
        <v>0</v>
      </c>
      <c r="AR482" s="405">
        <f t="shared" si="166"/>
        <v>0</v>
      </c>
      <c r="AS482" s="405">
        <f t="shared" si="166"/>
        <v>0</v>
      </c>
      <c r="AT482" s="405">
        <f t="shared" si="166"/>
        <v>0</v>
      </c>
      <c r="AU482" s="405">
        <f t="shared" si="166"/>
        <v>0</v>
      </c>
      <c r="AV482" s="405">
        <f t="shared" si="166"/>
        <v>0</v>
      </c>
      <c r="AW482" s="405">
        <f t="shared" si="166"/>
        <v>0</v>
      </c>
      <c r="AX482" s="405">
        <f t="shared" si="166"/>
        <v>0</v>
      </c>
      <c r="AY482" s="405">
        <f t="shared" si="166"/>
        <v>0</v>
      </c>
      <c r="AZ482" s="405">
        <f t="shared" si="166"/>
        <v>0</v>
      </c>
      <c r="BA482" s="306"/>
    </row>
    <row r="483" spans="1:53" ht="15" outlineLevel="1">
      <c r="B483" s="310"/>
      <c r="C483" s="300"/>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413"/>
      <c r="AN483" s="414"/>
      <c r="AO483" s="414"/>
      <c r="AP483" s="414"/>
      <c r="AQ483" s="414"/>
      <c r="AR483" s="414"/>
      <c r="AS483" s="414"/>
      <c r="AT483" s="414"/>
      <c r="AU483" s="414"/>
      <c r="AV483" s="414"/>
      <c r="AW483" s="414"/>
      <c r="AX483" s="414"/>
      <c r="AY483" s="414"/>
      <c r="AZ483" s="414"/>
      <c r="BA483" s="312"/>
    </row>
    <row r="484" spans="1:53" ht="15.6" outlineLevel="1">
      <c r="A484" s="497"/>
      <c r="B484" s="283" t="s">
        <v>10</v>
      </c>
      <c r="C484" s="284"/>
      <c r="D484" s="284"/>
      <c r="E484" s="284"/>
      <c r="F484" s="284"/>
      <c r="G484" s="284"/>
      <c r="H484" s="284"/>
      <c r="I484" s="284"/>
      <c r="J484" s="284"/>
      <c r="K484" s="284"/>
      <c r="L484" s="284"/>
      <c r="M484" s="284"/>
      <c r="N484" s="284"/>
      <c r="O484" s="284"/>
      <c r="P484" s="284"/>
      <c r="Q484" s="284"/>
      <c r="R484" s="284"/>
      <c r="S484" s="284"/>
      <c r="T484" s="284"/>
      <c r="U484" s="285"/>
      <c r="V484" s="284"/>
      <c r="W484" s="284"/>
      <c r="X484" s="284"/>
      <c r="Y484" s="284"/>
      <c r="Z484" s="284"/>
      <c r="AA484" s="284"/>
      <c r="AB484" s="284"/>
      <c r="AC484" s="284"/>
      <c r="AD484" s="284"/>
      <c r="AE484" s="284"/>
      <c r="AF484" s="284"/>
      <c r="AG484" s="284"/>
      <c r="AH484" s="284"/>
      <c r="AI484" s="284"/>
      <c r="AJ484" s="284"/>
      <c r="AK484" s="284"/>
      <c r="AL484" s="284"/>
      <c r="AM484" s="408"/>
      <c r="AN484" s="408"/>
      <c r="AO484" s="408"/>
      <c r="AP484" s="408"/>
      <c r="AQ484" s="408"/>
      <c r="AR484" s="408"/>
      <c r="AS484" s="408"/>
      <c r="AT484" s="408"/>
      <c r="AU484" s="408"/>
      <c r="AV484" s="408"/>
      <c r="AW484" s="408"/>
      <c r="AX484" s="408"/>
      <c r="AY484" s="408"/>
      <c r="AZ484" s="408"/>
      <c r="BA484" s="287"/>
    </row>
    <row r="485" spans="1:53" ht="15" outlineLevel="1">
      <c r="A485" s="496">
        <v>18</v>
      </c>
      <c r="B485" s="310" t="s">
        <v>11</v>
      </c>
      <c r="C485" s="286" t="s">
        <v>25</v>
      </c>
      <c r="D485" s="290"/>
      <c r="E485" s="290"/>
      <c r="F485" s="290"/>
      <c r="G485" s="290"/>
      <c r="H485" s="290"/>
      <c r="I485" s="290"/>
      <c r="J485" s="290"/>
      <c r="K485" s="290"/>
      <c r="L485" s="290"/>
      <c r="M485" s="290"/>
      <c r="N485" s="290"/>
      <c r="O485" s="290"/>
      <c r="P485" s="290"/>
      <c r="Q485" s="290"/>
      <c r="R485" s="290"/>
      <c r="S485" s="290"/>
      <c r="T485" s="290"/>
      <c r="U485" s="290">
        <v>12</v>
      </c>
      <c r="V485" s="290"/>
      <c r="W485" s="290"/>
      <c r="X485" s="290"/>
      <c r="Y485" s="290"/>
      <c r="Z485" s="290"/>
      <c r="AA485" s="290"/>
      <c r="AB485" s="290"/>
      <c r="AC485" s="290"/>
      <c r="AD485" s="290"/>
      <c r="AE485" s="290"/>
      <c r="AF485" s="290"/>
      <c r="AG485" s="290"/>
      <c r="AH485" s="290"/>
      <c r="AI485" s="290"/>
      <c r="AJ485" s="290"/>
      <c r="AK485" s="290"/>
      <c r="AL485" s="290"/>
      <c r="AM485" s="420"/>
      <c r="AN485" s="409"/>
      <c r="AO485" s="409"/>
      <c r="AP485" s="409"/>
      <c r="AQ485" s="409"/>
      <c r="AR485" s="409"/>
      <c r="AS485" s="409"/>
      <c r="AT485" s="409"/>
      <c r="AU485" s="409"/>
      <c r="AV485" s="409"/>
      <c r="AW485" s="409"/>
      <c r="AX485" s="409"/>
      <c r="AY485" s="409"/>
      <c r="AZ485" s="409"/>
      <c r="BA485" s="291">
        <f>SUM(AM485:AZ485)</f>
        <v>0</v>
      </c>
    </row>
    <row r="486" spans="1:53" ht="15" outlineLevel="1">
      <c r="B486" s="289" t="s">
        <v>258</v>
      </c>
      <c r="C486" s="286" t="s">
        <v>163</v>
      </c>
      <c r="D486" s="290"/>
      <c r="E486" s="290"/>
      <c r="F486" s="290"/>
      <c r="G486" s="290"/>
      <c r="H486" s="290"/>
      <c r="I486" s="290"/>
      <c r="J486" s="290"/>
      <c r="K486" s="290"/>
      <c r="L486" s="290"/>
      <c r="M486" s="290"/>
      <c r="N486" s="290"/>
      <c r="O486" s="290"/>
      <c r="P486" s="290"/>
      <c r="Q486" s="290"/>
      <c r="R486" s="290"/>
      <c r="S486" s="290"/>
      <c r="T486" s="290"/>
      <c r="U486" s="290">
        <f>U485</f>
        <v>12</v>
      </c>
      <c r="V486" s="290"/>
      <c r="W486" s="290"/>
      <c r="X486" s="290"/>
      <c r="Y486" s="290"/>
      <c r="Z486" s="290"/>
      <c r="AA486" s="290"/>
      <c r="AB486" s="290"/>
      <c r="AC486" s="290"/>
      <c r="AD486" s="290"/>
      <c r="AE486" s="290"/>
      <c r="AF486" s="290"/>
      <c r="AG486" s="290"/>
      <c r="AH486" s="290"/>
      <c r="AI486" s="290"/>
      <c r="AJ486" s="290"/>
      <c r="AK486" s="290"/>
      <c r="AL486" s="290"/>
      <c r="AM486" s="405">
        <f>AM485</f>
        <v>0</v>
      </c>
      <c r="AN486" s="405">
        <f>AN485</f>
        <v>0</v>
      </c>
      <c r="AO486" s="405">
        <f t="shared" ref="AO486:AZ486" si="167">AO485</f>
        <v>0</v>
      </c>
      <c r="AP486" s="405">
        <f t="shared" si="167"/>
        <v>0</v>
      </c>
      <c r="AQ486" s="405">
        <f t="shared" si="167"/>
        <v>0</v>
      </c>
      <c r="AR486" s="405">
        <f t="shared" si="167"/>
        <v>0</v>
      </c>
      <c r="AS486" s="405">
        <f t="shared" si="167"/>
        <v>0</v>
      </c>
      <c r="AT486" s="405">
        <f t="shared" si="167"/>
        <v>0</v>
      </c>
      <c r="AU486" s="405">
        <f t="shared" si="167"/>
        <v>0</v>
      </c>
      <c r="AV486" s="405">
        <f t="shared" si="167"/>
        <v>0</v>
      </c>
      <c r="AW486" s="405">
        <f t="shared" si="167"/>
        <v>0</v>
      </c>
      <c r="AX486" s="405">
        <f t="shared" si="167"/>
        <v>0</v>
      </c>
      <c r="AY486" s="405">
        <f t="shared" si="167"/>
        <v>0</v>
      </c>
      <c r="AZ486" s="405">
        <f t="shared" si="167"/>
        <v>0</v>
      </c>
      <c r="BA486" s="292"/>
    </row>
    <row r="487" spans="1:53" ht="15" outlineLevel="1">
      <c r="A487" s="499"/>
      <c r="B487" s="310"/>
      <c r="C487" s="300"/>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406"/>
      <c r="AN487" s="415"/>
      <c r="AO487" s="415"/>
      <c r="AP487" s="415"/>
      <c r="AQ487" s="415"/>
      <c r="AR487" s="415"/>
      <c r="AS487" s="415"/>
      <c r="AT487" s="415"/>
      <c r="AU487" s="415"/>
      <c r="AV487" s="415"/>
      <c r="AW487" s="415"/>
      <c r="AX487" s="415"/>
      <c r="AY487" s="415"/>
      <c r="AZ487" s="415"/>
      <c r="BA487" s="301"/>
    </row>
    <row r="488" spans="1:53" ht="15" outlineLevel="1">
      <c r="A488" s="496">
        <v>19</v>
      </c>
      <c r="B488" s="310" t="s">
        <v>12</v>
      </c>
      <c r="C488" s="286" t="s">
        <v>25</v>
      </c>
      <c r="D488" s="290"/>
      <c r="E488" s="290"/>
      <c r="F488" s="290"/>
      <c r="G488" s="290"/>
      <c r="H488" s="290"/>
      <c r="I488" s="290"/>
      <c r="J488" s="290"/>
      <c r="K488" s="290"/>
      <c r="L488" s="290"/>
      <c r="M488" s="290"/>
      <c r="N488" s="290"/>
      <c r="O488" s="290"/>
      <c r="P488" s="290"/>
      <c r="Q488" s="290"/>
      <c r="R488" s="290"/>
      <c r="S488" s="290"/>
      <c r="T488" s="290"/>
      <c r="U488" s="290">
        <v>12</v>
      </c>
      <c r="V488" s="290"/>
      <c r="W488" s="290"/>
      <c r="X488" s="290"/>
      <c r="Y488" s="290"/>
      <c r="Z488" s="290"/>
      <c r="AA488" s="290"/>
      <c r="AB488" s="290"/>
      <c r="AC488" s="290"/>
      <c r="AD488" s="290"/>
      <c r="AE488" s="290"/>
      <c r="AF488" s="290"/>
      <c r="AG488" s="290"/>
      <c r="AH488" s="290"/>
      <c r="AI488" s="290"/>
      <c r="AJ488" s="290"/>
      <c r="AK488" s="290"/>
      <c r="AL488" s="290"/>
      <c r="AM488" s="404"/>
      <c r="AN488" s="409"/>
      <c r="AO488" s="409"/>
      <c r="AP488" s="409"/>
      <c r="AQ488" s="409"/>
      <c r="AR488" s="409"/>
      <c r="AS488" s="409"/>
      <c r="AT488" s="409"/>
      <c r="AU488" s="409"/>
      <c r="AV488" s="409"/>
      <c r="AW488" s="409"/>
      <c r="AX488" s="409"/>
      <c r="AY488" s="409"/>
      <c r="AZ488" s="409"/>
      <c r="BA488" s="291">
        <f>SUM(AM488:AZ488)</f>
        <v>0</v>
      </c>
    </row>
    <row r="489" spans="1:53" ht="15" outlineLevel="1">
      <c r="B489" s="289" t="s">
        <v>258</v>
      </c>
      <c r="C489" s="286" t="s">
        <v>163</v>
      </c>
      <c r="D489" s="290"/>
      <c r="E489" s="290"/>
      <c r="F489" s="290"/>
      <c r="G489" s="290"/>
      <c r="H489" s="290"/>
      <c r="I489" s="290"/>
      <c r="J489" s="290"/>
      <c r="K489" s="290"/>
      <c r="L489" s="290"/>
      <c r="M489" s="290"/>
      <c r="N489" s="290"/>
      <c r="O489" s="290"/>
      <c r="P489" s="290"/>
      <c r="Q489" s="290"/>
      <c r="R489" s="290"/>
      <c r="S489" s="290"/>
      <c r="T489" s="290"/>
      <c r="U489" s="290">
        <f>U488</f>
        <v>12</v>
      </c>
      <c r="V489" s="290"/>
      <c r="W489" s="290"/>
      <c r="X489" s="290"/>
      <c r="Y489" s="290"/>
      <c r="Z489" s="290"/>
      <c r="AA489" s="290"/>
      <c r="AB489" s="290"/>
      <c r="AC489" s="290"/>
      <c r="AD489" s="290"/>
      <c r="AE489" s="290"/>
      <c r="AF489" s="290"/>
      <c r="AG489" s="290"/>
      <c r="AH489" s="290"/>
      <c r="AI489" s="290"/>
      <c r="AJ489" s="290"/>
      <c r="AK489" s="290"/>
      <c r="AL489" s="290"/>
      <c r="AM489" s="405">
        <f>AM488</f>
        <v>0</v>
      </c>
      <c r="AN489" s="405">
        <f>AN488</f>
        <v>0</v>
      </c>
      <c r="AO489" s="405">
        <f t="shared" ref="AO489:AZ489" si="168">AO488</f>
        <v>0</v>
      </c>
      <c r="AP489" s="405">
        <f t="shared" si="168"/>
        <v>0</v>
      </c>
      <c r="AQ489" s="405">
        <f t="shared" si="168"/>
        <v>0</v>
      </c>
      <c r="AR489" s="405">
        <f t="shared" si="168"/>
        <v>0</v>
      </c>
      <c r="AS489" s="405">
        <f t="shared" si="168"/>
        <v>0</v>
      </c>
      <c r="AT489" s="405">
        <f t="shared" si="168"/>
        <v>0</v>
      </c>
      <c r="AU489" s="405">
        <f t="shared" si="168"/>
        <v>0</v>
      </c>
      <c r="AV489" s="405">
        <f t="shared" si="168"/>
        <v>0</v>
      </c>
      <c r="AW489" s="405">
        <f t="shared" si="168"/>
        <v>0</v>
      </c>
      <c r="AX489" s="405">
        <f t="shared" si="168"/>
        <v>0</v>
      </c>
      <c r="AY489" s="405">
        <f t="shared" si="168"/>
        <v>0</v>
      </c>
      <c r="AZ489" s="405">
        <f t="shared" si="168"/>
        <v>0</v>
      </c>
      <c r="BA489" s="292"/>
    </row>
    <row r="490" spans="1:53" ht="15" outlineLevel="1">
      <c r="B490" s="310"/>
      <c r="C490" s="300"/>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416"/>
      <c r="AN490" s="416"/>
      <c r="AO490" s="406"/>
      <c r="AP490" s="406"/>
      <c r="AQ490" s="406"/>
      <c r="AR490" s="406"/>
      <c r="AS490" s="406"/>
      <c r="AT490" s="406"/>
      <c r="AU490" s="406"/>
      <c r="AV490" s="406"/>
      <c r="AW490" s="406"/>
      <c r="AX490" s="406"/>
      <c r="AY490" s="406"/>
      <c r="AZ490" s="406"/>
      <c r="BA490" s="301"/>
    </row>
    <row r="491" spans="1:53" ht="15" outlineLevel="1">
      <c r="A491" s="496">
        <v>20</v>
      </c>
      <c r="B491" s="310" t="s">
        <v>13</v>
      </c>
      <c r="C491" s="286" t="s">
        <v>25</v>
      </c>
      <c r="D491" s="290"/>
      <c r="E491" s="290"/>
      <c r="F491" s="290"/>
      <c r="G491" s="290"/>
      <c r="H491" s="290"/>
      <c r="I491" s="290"/>
      <c r="J491" s="290"/>
      <c r="K491" s="290"/>
      <c r="L491" s="290"/>
      <c r="M491" s="290"/>
      <c r="N491" s="290"/>
      <c r="O491" s="290"/>
      <c r="P491" s="290"/>
      <c r="Q491" s="290"/>
      <c r="R491" s="290"/>
      <c r="S491" s="290"/>
      <c r="T491" s="290"/>
      <c r="U491" s="290">
        <v>12</v>
      </c>
      <c r="V491" s="290"/>
      <c r="W491" s="290"/>
      <c r="X491" s="290"/>
      <c r="Y491" s="290"/>
      <c r="Z491" s="290"/>
      <c r="AA491" s="290"/>
      <c r="AB491" s="290"/>
      <c r="AC491" s="290"/>
      <c r="AD491" s="290"/>
      <c r="AE491" s="290"/>
      <c r="AF491" s="290"/>
      <c r="AG491" s="290"/>
      <c r="AH491" s="290"/>
      <c r="AI491" s="290"/>
      <c r="AJ491" s="290"/>
      <c r="AK491" s="290"/>
      <c r="AL491" s="290"/>
      <c r="AM491" s="404"/>
      <c r="AN491" s="409"/>
      <c r="AO491" s="409"/>
      <c r="AP491" s="409"/>
      <c r="AQ491" s="409"/>
      <c r="AR491" s="409"/>
      <c r="AS491" s="409"/>
      <c r="AT491" s="409"/>
      <c r="AU491" s="409"/>
      <c r="AV491" s="409"/>
      <c r="AW491" s="409"/>
      <c r="AX491" s="409"/>
      <c r="AY491" s="409"/>
      <c r="AZ491" s="409"/>
      <c r="BA491" s="291">
        <f>SUM(AM491:AZ491)</f>
        <v>0</v>
      </c>
    </row>
    <row r="492" spans="1:53" ht="15" outlineLevel="1">
      <c r="B492" s="289" t="s">
        <v>258</v>
      </c>
      <c r="C492" s="286" t="s">
        <v>163</v>
      </c>
      <c r="D492" s="290"/>
      <c r="E492" s="290"/>
      <c r="F492" s="290"/>
      <c r="G492" s="290"/>
      <c r="H492" s="290"/>
      <c r="I492" s="290"/>
      <c r="J492" s="290"/>
      <c r="K492" s="290"/>
      <c r="L492" s="290"/>
      <c r="M492" s="290"/>
      <c r="N492" s="290"/>
      <c r="O492" s="290"/>
      <c r="P492" s="290"/>
      <c r="Q492" s="290"/>
      <c r="R492" s="290"/>
      <c r="S492" s="290"/>
      <c r="T492" s="290"/>
      <c r="U492" s="290">
        <f>U491</f>
        <v>12</v>
      </c>
      <c r="V492" s="290"/>
      <c r="W492" s="290"/>
      <c r="X492" s="290"/>
      <c r="Y492" s="290"/>
      <c r="Z492" s="290"/>
      <c r="AA492" s="290"/>
      <c r="AB492" s="290"/>
      <c r="AC492" s="290"/>
      <c r="AD492" s="290"/>
      <c r="AE492" s="290"/>
      <c r="AF492" s="290"/>
      <c r="AG492" s="290"/>
      <c r="AH492" s="290"/>
      <c r="AI492" s="290"/>
      <c r="AJ492" s="290"/>
      <c r="AK492" s="290"/>
      <c r="AL492" s="290"/>
      <c r="AM492" s="405">
        <f>AM491</f>
        <v>0</v>
      </c>
      <c r="AN492" s="405">
        <f>AN491</f>
        <v>0</v>
      </c>
      <c r="AO492" s="405">
        <f t="shared" ref="AO492:AZ492" si="169">AO491</f>
        <v>0</v>
      </c>
      <c r="AP492" s="405">
        <f t="shared" si="169"/>
        <v>0</v>
      </c>
      <c r="AQ492" s="405">
        <f t="shared" si="169"/>
        <v>0</v>
      </c>
      <c r="AR492" s="405">
        <f t="shared" si="169"/>
        <v>0</v>
      </c>
      <c r="AS492" s="405">
        <f t="shared" si="169"/>
        <v>0</v>
      </c>
      <c r="AT492" s="405">
        <f t="shared" si="169"/>
        <v>0</v>
      </c>
      <c r="AU492" s="405">
        <f t="shared" si="169"/>
        <v>0</v>
      </c>
      <c r="AV492" s="405">
        <f t="shared" si="169"/>
        <v>0</v>
      </c>
      <c r="AW492" s="405">
        <f t="shared" si="169"/>
        <v>0</v>
      </c>
      <c r="AX492" s="405">
        <f t="shared" si="169"/>
        <v>0</v>
      </c>
      <c r="AY492" s="405">
        <f t="shared" si="169"/>
        <v>0</v>
      </c>
      <c r="AZ492" s="405">
        <f t="shared" si="169"/>
        <v>0</v>
      </c>
      <c r="BA492" s="301"/>
    </row>
    <row r="493" spans="1:53" ht="15" outlineLevel="1">
      <c r="B493" s="310"/>
      <c r="C493" s="300"/>
      <c r="D493" s="286"/>
      <c r="E493" s="286"/>
      <c r="F493" s="286"/>
      <c r="G493" s="286"/>
      <c r="H493" s="286"/>
      <c r="I493" s="286"/>
      <c r="J493" s="286"/>
      <c r="K493" s="286"/>
      <c r="L493" s="286"/>
      <c r="M493" s="286"/>
      <c r="N493" s="286"/>
      <c r="O493" s="286"/>
      <c r="P493" s="286"/>
      <c r="Q493" s="286"/>
      <c r="R493" s="286"/>
      <c r="S493" s="286"/>
      <c r="T493" s="286"/>
      <c r="U493" s="313"/>
      <c r="V493" s="286"/>
      <c r="W493" s="286"/>
      <c r="X493" s="286"/>
      <c r="Y493" s="286"/>
      <c r="Z493" s="286"/>
      <c r="AA493" s="286"/>
      <c r="AB493" s="286"/>
      <c r="AC493" s="286"/>
      <c r="AD493" s="286"/>
      <c r="AE493" s="286"/>
      <c r="AF493" s="286"/>
      <c r="AG493" s="286"/>
      <c r="AH493" s="286"/>
      <c r="AI493" s="286"/>
      <c r="AJ493" s="286"/>
      <c r="AK493" s="286"/>
      <c r="AL493" s="286"/>
      <c r="AM493" s="406"/>
      <c r="AN493" s="406"/>
      <c r="AO493" s="406"/>
      <c r="AP493" s="406"/>
      <c r="AQ493" s="406"/>
      <c r="AR493" s="406"/>
      <c r="AS493" s="406"/>
      <c r="AT493" s="406"/>
      <c r="AU493" s="406"/>
      <c r="AV493" s="406"/>
      <c r="AW493" s="406"/>
      <c r="AX493" s="406"/>
      <c r="AY493" s="406"/>
      <c r="AZ493" s="406"/>
      <c r="BA493" s="301"/>
    </row>
    <row r="494" spans="1:53" ht="15" outlineLevel="1">
      <c r="A494" s="496">
        <v>21</v>
      </c>
      <c r="B494" s="310" t="s">
        <v>22</v>
      </c>
      <c r="C494" s="286" t="s">
        <v>25</v>
      </c>
      <c r="D494" s="290"/>
      <c r="E494" s="290"/>
      <c r="F494" s="290"/>
      <c r="G494" s="290"/>
      <c r="H494" s="290"/>
      <c r="I494" s="290"/>
      <c r="J494" s="290"/>
      <c r="K494" s="290"/>
      <c r="L494" s="290"/>
      <c r="M494" s="290"/>
      <c r="N494" s="290"/>
      <c r="O494" s="290"/>
      <c r="P494" s="290"/>
      <c r="Q494" s="290"/>
      <c r="R494" s="290"/>
      <c r="S494" s="290"/>
      <c r="T494" s="290"/>
      <c r="U494" s="290">
        <v>12</v>
      </c>
      <c r="V494" s="290"/>
      <c r="W494" s="290"/>
      <c r="X494" s="290"/>
      <c r="Y494" s="290"/>
      <c r="Z494" s="290"/>
      <c r="AA494" s="290"/>
      <c r="AB494" s="290"/>
      <c r="AC494" s="290"/>
      <c r="AD494" s="290"/>
      <c r="AE494" s="290"/>
      <c r="AF494" s="290"/>
      <c r="AG494" s="290"/>
      <c r="AH494" s="290"/>
      <c r="AI494" s="290"/>
      <c r="AJ494" s="290"/>
      <c r="AK494" s="290"/>
      <c r="AL494" s="290"/>
      <c r="AM494" s="404"/>
      <c r="AN494" s="409"/>
      <c r="AO494" s="409"/>
      <c r="AP494" s="409"/>
      <c r="AQ494" s="409"/>
      <c r="AR494" s="409"/>
      <c r="AS494" s="409"/>
      <c r="AT494" s="409"/>
      <c r="AU494" s="409"/>
      <c r="AV494" s="409"/>
      <c r="AW494" s="409"/>
      <c r="AX494" s="409"/>
      <c r="AY494" s="409"/>
      <c r="AZ494" s="409"/>
      <c r="BA494" s="291">
        <f>SUM(AM494:AZ494)</f>
        <v>0</v>
      </c>
    </row>
    <row r="495" spans="1:53" ht="15" outlineLevel="1">
      <c r="B495" s="289" t="s">
        <v>258</v>
      </c>
      <c r="C495" s="286" t="s">
        <v>163</v>
      </c>
      <c r="D495" s="290"/>
      <c r="E495" s="290"/>
      <c r="F495" s="290"/>
      <c r="G495" s="290"/>
      <c r="H495" s="290"/>
      <c r="I495" s="290"/>
      <c r="J495" s="290"/>
      <c r="K495" s="290"/>
      <c r="L495" s="290"/>
      <c r="M495" s="290"/>
      <c r="N495" s="290"/>
      <c r="O495" s="290"/>
      <c r="P495" s="290"/>
      <c r="Q495" s="290"/>
      <c r="R495" s="290"/>
      <c r="S495" s="290"/>
      <c r="T495" s="290"/>
      <c r="U495" s="290">
        <f>U494</f>
        <v>12</v>
      </c>
      <c r="V495" s="290"/>
      <c r="W495" s="290"/>
      <c r="X495" s="290"/>
      <c r="Y495" s="290"/>
      <c r="Z495" s="290"/>
      <c r="AA495" s="290"/>
      <c r="AB495" s="290"/>
      <c r="AC495" s="290"/>
      <c r="AD495" s="290"/>
      <c r="AE495" s="290"/>
      <c r="AF495" s="290"/>
      <c r="AG495" s="290"/>
      <c r="AH495" s="290"/>
      <c r="AI495" s="290"/>
      <c r="AJ495" s="290"/>
      <c r="AK495" s="290"/>
      <c r="AL495" s="290"/>
      <c r="AM495" s="405">
        <f>AM494</f>
        <v>0</v>
      </c>
      <c r="AN495" s="405">
        <f>AN494</f>
        <v>0</v>
      </c>
      <c r="AO495" s="405">
        <f t="shared" ref="AO495:AZ495" si="170">AO494</f>
        <v>0</v>
      </c>
      <c r="AP495" s="405">
        <f t="shared" si="170"/>
        <v>0</v>
      </c>
      <c r="AQ495" s="405">
        <f t="shared" si="170"/>
        <v>0</v>
      </c>
      <c r="AR495" s="405">
        <f t="shared" si="170"/>
        <v>0</v>
      </c>
      <c r="AS495" s="405">
        <f t="shared" si="170"/>
        <v>0</v>
      </c>
      <c r="AT495" s="405">
        <f t="shared" si="170"/>
        <v>0</v>
      </c>
      <c r="AU495" s="405">
        <f t="shared" si="170"/>
        <v>0</v>
      </c>
      <c r="AV495" s="405">
        <f t="shared" si="170"/>
        <v>0</v>
      </c>
      <c r="AW495" s="405">
        <f t="shared" si="170"/>
        <v>0</v>
      </c>
      <c r="AX495" s="405">
        <f t="shared" si="170"/>
        <v>0</v>
      </c>
      <c r="AY495" s="405">
        <f t="shared" si="170"/>
        <v>0</v>
      </c>
      <c r="AZ495" s="405">
        <f t="shared" si="170"/>
        <v>0</v>
      </c>
      <c r="BA495" s="292"/>
    </row>
    <row r="496" spans="1:53" ht="15" outlineLevel="1">
      <c r="B496" s="310"/>
      <c r="C496" s="300"/>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416"/>
      <c r="AN496" s="406"/>
      <c r="AO496" s="406"/>
      <c r="AP496" s="406"/>
      <c r="AQ496" s="406"/>
      <c r="AR496" s="406"/>
      <c r="AS496" s="406"/>
      <c r="AT496" s="406"/>
      <c r="AU496" s="406"/>
      <c r="AV496" s="406"/>
      <c r="AW496" s="406"/>
      <c r="AX496" s="406"/>
      <c r="AY496" s="406"/>
      <c r="AZ496" s="406"/>
      <c r="BA496" s="301"/>
    </row>
    <row r="497" spans="1:53" ht="15" outlineLevel="1">
      <c r="A497" s="496">
        <v>22</v>
      </c>
      <c r="B497" s="310" t="s">
        <v>9</v>
      </c>
      <c r="C497" s="286" t="s">
        <v>25</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4"/>
      <c r="AN497" s="409"/>
      <c r="AO497" s="409"/>
      <c r="AP497" s="409"/>
      <c r="AQ497" s="409"/>
      <c r="AR497" s="409"/>
      <c r="AS497" s="409"/>
      <c r="AT497" s="409"/>
      <c r="AU497" s="409"/>
      <c r="AV497" s="409"/>
      <c r="AW497" s="409"/>
      <c r="AX497" s="409"/>
      <c r="AY497" s="409"/>
      <c r="AZ497" s="409"/>
      <c r="BA497" s="291">
        <f>SUM(AM497:AZ497)</f>
        <v>0</v>
      </c>
    </row>
    <row r="498" spans="1:53" ht="15" outlineLevel="1">
      <c r="B498" s="289" t="s">
        <v>258</v>
      </c>
      <c r="C498" s="286" t="s">
        <v>163</v>
      </c>
      <c r="D498" s="290"/>
      <c r="E498" s="290"/>
      <c r="F498" s="290"/>
      <c r="G498" s="290"/>
      <c r="H498" s="290"/>
      <c r="I498" s="290"/>
      <c r="J498" s="290"/>
      <c r="K498" s="290"/>
      <c r="L498" s="290"/>
      <c r="M498" s="290"/>
      <c r="N498" s="290"/>
      <c r="O498" s="290"/>
      <c r="P498" s="290"/>
      <c r="Q498" s="290"/>
      <c r="R498" s="290"/>
      <c r="S498" s="290"/>
      <c r="T498" s="290"/>
      <c r="U498" s="286"/>
      <c r="V498" s="290"/>
      <c r="W498" s="290"/>
      <c r="X498" s="290"/>
      <c r="Y498" s="290"/>
      <c r="Z498" s="290"/>
      <c r="AA498" s="290"/>
      <c r="AB498" s="290"/>
      <c r="AC498" s="290"/>
      <c r="AD498" s="290"/>
      <c r="AE498" s="290"/>
      <c r="AF498" s="290"/>
      <c r="AG498" s="290"/>
      <c r="AH498" s="290"/>
      <c r="AI498" s="290"/>
      <c r="AJ498" s="290"/>
      <c r="AK498" s="290"/>
      <c r="AL498" s="290"/>
      <c r="AM498" s="405">
        <f>AM497</f>
        <v>0</v>
      </c>
      <c r="AN498" s="405">
        <f>AN497</f>
        <v>0</v>
      </c>
      <c r="AO498" s="405">
        <f t="shared" ref="AO498:AZ498" si="171">AO497</f>
        <v>0</v>
      </c>
      <c r="AP498" s="405">
        <f t="shared" si="171"/>
        <v>0</v>
      </c>
      <c r="AQ498" s="405">
        <f t="shared" si="171"/>
        <v>0</v>
      </c>
      <c r="AR498" s="405">
        <f t="shared" si="171"/>
        <v>0</v>
      </c>
      <c r="AS498" s="405">
        <f t="shared" si="171"/>
        <v>0</v>
      </c>
      <c r="AT498" s="405">
        <f t="shared" si="171"/>
        <v>0</v>
      </c>
      <c r="AU498" s="405">
        <f t="shared" si="171"/>
        <v>0</v>
      </c>
      <c r="AV498" s="405">
        <f t="shared" si="171"/>
        <v>0</v>
      </c>
      <c r="AW498" s="405">
        <f t="shared" si="171"/>
        <v>0</v>
      </c>
      <c r="AX498" s="405">
        <f t="shared" si="171"/>
        <v>0</v>
      </c>
      <c r="AY498" s="405">
        <f t="shared" si="171"/>
        <v>0</v>
      </c>
      <c r="AZ498" s="405">
        <f t="shared" si="171"/>
        <v>0</v>
      </c>
      <c r="BA498" s="301"/>
    </row>
    <row r="499" spans="1:53" ht="15" outlineLevel="1">
      <c r="B499" s="310"/>
      <c r="C499" s="300"/>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406"/>
      <c r="AN499" s="406"/>
      <c r="AO499" s="406"/>
      <c r="AP499" s="406"/>
      <c r="AQ499" s="406"/>
      <c r="AR499" s="406"/>
      <c r="AS499" s="406"/>
      <c r="AT499" s="406"/>
      <c r="AU499" s="406"/>
      <c r="AV499" s="406"/>
      <c r="AW499" s="406"/>
      <c r="AX499" s="406"/>
      <c r="AY499" s="406"/>
      <c r="AZ499" s="406"/>
      <c r="BA499" s="301"/>
    </row>
    <row r="500" spans="1:53" ht="15.6" outlineLevel="1">
      <c r="A500" s="497"/>
      <c r="B500" s="283" t="s">
        <v>14</v>
      </c>
      <c r="C500" s="284"/>
      <c r="D500" s="285"/>
      <c r="E500" s="285"/>
      <c r="F500" s="285"/>
      <c r="G500" s="285"/>
      <c r="H500" s="285"/>
      <c r="I500" s="285"/>
      <c r="J500" s="285"/>
      <c r="K500" s="285"/>
      <c r="L500" s="285"/>
      <c r="M500" s="285"/>
      <c r="N500" s="285"/>
      <c r="O500" s="285"/>
      <c r="P500" s="285"/>
      <c r="Q500" s="285"/>
      <c r="R500" s="285"/>
      <c r="S500" s="285"/>
      <c r="T500" s="285"/>
      <c r="U500" s="285"/>
      <c r="V500" s="285"/>
      <c r="W500" s="284"/>
      <c r="X500" s="284"/>
      <c r="Y500" s="284"/>
      <c r="Z500" s="284"/>
      <c r="AA500" s="284"/>
      <c r="AB500" s="284"/>
      <c r="AC500" s="284"/>
      <c r="AD500" s="284"/>
      <c r="AE500" s="284"/>
      <c r="AF500" s="284"/>
      <c r="AG500" s="284"/>
      <c r="AH500" s="284"/>
      <c r="AI500" s="284"/>
      <c r="AJ500" s="284"/>
      <c r="AK500" s="284"/>
      <c r="AL500" s="284"/>
      <c r="AM500" s="408"/>
      <c r="AN500" s="408"/>
      <c r="AO500" s="408"/>
      <c r="AP500" s="408"/>
      <c r="AQ500" s="408"/>
      <c r="AR500" s="408"/>
      <c r="AS500" s="408"/>
      <c r="AT500" s="408"/>
      <c r="AU500" s="408"/>
      <c r="AV500" s="408"/>
      <c r="AW500" s="408"/>
      <c r="AX500" s="408"/>
      <c r="AY500" s="408"/>
      <c r="AZ500" s="408"/>
      <c r="BA500" s="287"/>
    </row>
    <row r="501" spans="1:53" ht="15" outlineLevel="1">
      <c r="A501" s="496">
        <v>23</v>
      </c>
      <c r="B501" s="310" t="s">
        <v>14</v>
      </c>
      <c r="C501" s="286" t="s">
        <v>25</v>
      </c>
      <c r="D501" s="290"/>
      <c r="E501" s="290"/>
      <c r="F501" s="290"/>
      <c r="G501" s="290"/>
      <c r="H501" s="290"/>
      <c r="I501" s="290"/>
      <c r="J501" s="290"/>
      <c r="K501" s="290"/>
      <c r="L501" s="290"/>
      <c r="M501" s="290"/>
      <c r="N501" s="290"/>
      <c r="O501" s="290"/>
      <c r="P501" s="290"/>
      <c r="Q501" s="290"/>
      <c r="R501" s="290"/>
      <c r="S501" s="290"/>
      <c r="T501" s="290"/>
      <c r="U501" s="286"/>
      <c r="V501" s="290"/>
      <c r="W501" s="290"/>
      <c r="X501" s="290"/>
      <c r="Y501" s="290"/>
      <c r="Z501" s="290"/>
      <c r="AA501" s="290"/>
      <c r="AB501" s="290"/>
      <c r="AC501" s="290"/>
      <c r="AD501" s="290"/>
      <c r="AE501" s="290"/>
      <c r="AF501" s="290"/>
      <c r="AG501" s="290"/>
      <c r="AH501" s="290"/>
      <c r="AI501" s="290"/>
      <c r="AJ501" s="290"/>
      <c r="AK501" s="290"/>
      <c r="AL501" s="290"/>
      <c r="AM501" s="464"/>
      <c r="AN501" s="404"/>
      <c r="AO501" s="404"/>
      <c r="AP501" s="404"/>
      <c r="AQ501" s="404"/>
      <c r="AR501" s="404"/>
      <c r="AS501" s="404"/>
      <c r="AT501" s="404"/>
      <c r="AU501" s="404"/>
      <c r="AV501" s="404"/>
      <c r="AW501" s="404"/>
      <c r="AX501" s="404"/>
      <c r="AY501" s="404"/>
      <c r="AZ501" s="404"/>
      <c r="BA501" s="291">
        <f>SUM(AM501:AZ501)</f>
        <v>0</v>
      </c>
    </row>
    <row r="502" spans="1:53" ht="15" outlineLevel="1">
      <c r="B502" s="289" t="s">
        <v>258</v>
      </c>
      <c r="C502" s="286" t="s">
        <v>163</v>
      </c>
      <c r="D502" s="290"/>
      <c r="E502" s="290"/>
      <c r="F502" s="290"/>
      <c r="G502" s="290"/>
      <c r="H502" s="290"/>
      <c r="I502" s="290"/>
      <c r="J502" s="290"/>
      <c r="K502" s="290"/>
      <c r="L502" s="290"/>
      <c r="M502" s="290"/>
      <c r="N502" s="290"/>
      <c r="O502" s="290"/>
      <c r="P502" s="290"/>
      <c r="Q502" s="290"/>
      <c r="R502" s="290"/>
      <c r="S502" s="290"/>
      <c r="T502" s="290"/>
      <c r="U502" s="462"/>
      <c r="V502" s="290"/>
      <c r="W502" s="290"/>
      <c r="X502" s="290"/>
      <c r="Y502" s="290"/>
      <c r="Z502" s="290"/>
      <c r="AA502" s="290"/>
      <c r="AB502" s="290"/>
      <c r="AC502" s="290"/>
      <c r="AD502" s="290"/>
      <c r="AE502" s="290"/>
      <c r="AF502" s="290"/>
      <c r="AG502" s="290"/>
      <c r="AH502" s="290"/>
      <c r="AI502" s="290"/>
      <c r="AJ502" s="290"/>
      <c r="AK502" s="290"/>
      <c r="AL502" s="290"/>
      <c r="AM502" s="405">
        <f>AM501</f>
        <v>0</v>
      </c>
      <c r="AN502" s="405">
        <f>AN501</f>
        <v>0</v>
      </c>
      <c r="AO502" s="405">
        <f t="shared" ref="AO502:AZ502" si="172">AO501</f>
        <v>0</v>
      </c>
      <c r="AP502" s="405">
        <f t="shared" si="172"/>
        <v>0</v>
      </c>
      <c r="AQ502" s="405">
        <f t="shared" si="172"/>
        <v>0</v>
      </c>
      <c r="AR502" s="405">
        <f t="shared" si="172"/>
        <v>0</v>
      </c>
      <c r="AS502" s="405">
        <f t="shared" si="172"/>
        <v>0</v>
      </c>
      <c r="AT502" s="405">
        <f t="shared" si="172"/>
        <v>0</v>
      </c>
      <c r="AU502" s="405">
        <f t="shared" si="172"/>
        <v>0</v>
      </c>
      <c r="AV502" s="405">
        <f t="shared" si="172"/>
        <v>0</v>
      </c>
      <c r="AW502" s="405">
        <f t="shared" si="172"/>
        <v>0</v>
      </c>
      <c r="AX502" s="405">
        <f t="shared" si="172"/>
        <v>0</v>
      </c>
      <c r="AY502" s="405">
        <f t="shared" si="172"/>
        <v>0</v>
      </c>
      <c r="AZ502" s="405">
        <f t="shared" si="172"/>
        <v>0</v>
      </c>
      <c r="BA502" s="292"/>
    </row>
    <row r="503" spans="1:53" ht="15" outlineLevel="1">
      <c r="B503" s="310"/>
      <c r="C503" s="300"/>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406"/>
      <c r="AN503" s="406"/>
      <c r="AO503" s="406"/>
      <c r="AP503" s="406"/>
      <c r="AQ503" s="406"/>
      <c r="AR503" s="406"/>
      <c r="AS503" s="406"/>
      <c r="AT503" s="406"/>
      <c r="AU503" s="406"/>
      <c r="AV503" s="406"/>
      <c r="AW503" s="406"/>
      <c r="AX503" s="406"/>
      <c r="AY503" s="406"/>
      <c r="AZ503" s="406"/>
      <c r="BA503" s="301"/>
    </row>
    <row r="504" spans="1:53" s="288" customFormat="1" ht="15.6" outlineLevel="1">
      <c r="A504" s="497"/>
      <c r="B504" s="283" t="s">
        <v>484</v>
      </c>
      <c r="C504" s="284"/>
      <c r="D504" s="285"/>
      <c r="E504" s="285"/>
      <c r="F504" s="285"/>
      <c r="G504" s="285"/>
      <c r="H504" s="285"/>
      <c r="I504" s="285"/>
      <c r="J504" s="285"/>
      <c r="K504" s="285"/>
      <c r="L504" s="285"/>
      <c r="M504" s="285"/>
      <c r="N504" s="285"/>
      <c r="O504" s="285"/>
      <c r="P504" s="285"/>
      <c r="Q504" s="285"/>
      <c r="R504" s="285"/>
      <c r="S504" s="285"/>
      <c r="T504" s="285"/>
      <c r="U504" s="285"/>
      <c r="V504" s="285"/>
      <c r="W504" s="284"/>
      <c r="X504" s="284"/>
      <c r="Y504" s="284"/>
      <c r="Z504" s="284"/>
      <c r="AA504" s="284"/>
      <c r="AB504" s="284"/>
      <c r="AC504" s="284"/>
      <c r="AD504" s="284"/>
      <c r="AE504" s="284"/>
      <c r="AF504" s="284"/>
      <c r="AG504" s="284"/>
      <c r="AH504" s="284"/>
      <c r="AI504" s="284"/>
      <c r="AJ504" s="284"/>
      <c r="AK504" s="284"/>
      <c r="AL504" s="284"/>
      <c r="AM504" s="408"/>
      <c r="AN504" s="408"/>
      <c r="AO504" s="408"/>
      <c r="AP504" s="408"/>
      <c r="AQ504" s="408"/>
      <c r="AR504" s="408"/>
      <c r="AS504" s="408"/>
      <c r="AT504" s="408"/>
      <c r="AU504" s="408"/>
      <c r="AV504" s="408"/>
      <c r="AW504" s="408"/>
      <c r="AX504" s="408"/>
      <c r="AY504" s="408"/>
      <c r="AZ504" s="408"/>
      <c r="BA504" s="287"/>
    </row>
    <row r="505" spans="1:53" s="278" customFormat="1" ht="15" outlineLevel="1">
      <c r="A505" s="496">
        <v>24</v>
      </c>
      <c r="B505" s="310" t="s">
        <v>14</v>
      </c>
      <c r="C505" s="286" t="s">
        <v>25</v>
      </c>
      <c r="D505" s="290"/>
      <c r="E505" s="290"/>
      <c r="F505" s="290"/>
      <c r="G505" s="290"/>
      <c r="H505" s="290"/>
      <c r="I505" s="290"/>
      <c r="J505" s="290"/>
      <c r="K505" s="290"/>
      <c r="L505" s="290"/>
      <c r="M505" s="290"/>
      <c r="N505" s="290"/>
      <c r="O505" s="290"/>
      <c r="P505" s="290"/>
      <c r="Q505" s="290"/>
      <c r="R505" s="290"/>
      <c r="S505" s="290"/>
      <c r="T505" s="290"/>
      <c r="U505" s="286"/>
      <c r="V505" s="290"/>
      <c r="W505" s="290"/>
      <c r="X505" s="290"/>
      <c r="Y505" s="290"/>
      <c r="Z505" s="290"/>
      <c r="AA505" s="290"/>
      <c r="AB505" s="290"/>
      <c r="AC505" s="290"/>
      <c r="AD505" s="290"/>
      <c r="AE505" s="290"/>
      <c r="AF505" s="290"/>
      <c r="AG505" s="290"/>
      <c r="AH505" s="290"/>
      <c r="AI505" s="290"/>
      <c r="AJ505" s="290"/>
      <c r="AK505" s="290"/>
      <c r="AL505" s="290"/>
      <c r="AM505" s="404"/>
      <c r="AN505" s="404"/>
      <c r="AO505" s="404"/>
      <c r="AP505" s="404"/>
      <c r="AQ505" s="404"/>
      <c r="AR505" s="404"/>
      <c r="AS505" s="404"/>
      <c r="AT505" s="404"/>
      <c r="AU505" s="404"/>
      <c r="AV505" s="404"/>
      <c r="AW505" s="404"/>
      <c r="AX505" s="404"/>
      <c r="AY505" s="404"/>
      <c r="AZ505" s="404"/>
      <c r="BA505" s="291">
        <f>SUM(AM505:AZ505)</f>
        <v>0</v>
      </c>
    </row>
    <row r="506" spans="1:53" s="278" customFormat="1" ht="15" outlineLevel="1">
      <c r="A506" s="496"/>
      <c r="B506" s="310" t="s">
        <v>258</v>
      </c>
      <c r="C506" s="286" t="s">
        <v>163</v>
      </c>
      <c r="D506" s="290"/>
      <c r="E506" s="290"/>
      <c r="F506" s="290"/>
      <c r="G506" s="290"/>
      <c r="H506" s="290"/>
      <c r="I506" s="290"/>
      <c r="J506" s="290"/>
      <c r="K506" s="290"/>
      <c r="L506" s="290"/>
      <c r="M506" s="290"/>
      <c r="N506" s="290"/>
      <c r="O506" s="290"/>
      <c r="P506" s="290"/>
      <c r="Q506" s="290"/>
      <c r="R506" s="290"/>
      <c r="S506" s="290"/>
      <c r="T506" s="290"/>
      <c r="U506" s="462"/>
      <c r="V506" s="290"/>
      <c r="W506" s="290"/>
      <c r="X506" s="290"/>
      <c r="Y506" s="290"/>
      <c r="Z506" s="290"/>
      <c r="AA506" s="290"/>
      <c r="AB506" s="290"/>
      <c r="AC506" s="290"/>
      <c r="AD506" s="290"/>
      <c r="AE506" s="290"/>
      <c r="AF506" s="290"/>
      <c r="AG506" s="290"/>
      <c r="AH506" s="290"/>
      <c r="AI506" s="290"/>
      <c r="AJ506" s="290"/>
      <c r="AK506" s="290"/>
      <c r="AL506" s="290"/>
      <c r="AM506" s="405">
        <f>AM505</f>
        <v>0</v>
      </c>
      <c r="AN506" s="405">
        <f>AN505</f>
        <v>0</v>
      </c>
      <c r="AO506" s="405">
        <f t="shared" ref="AO506:AZ506" si="173">AO505</f>
        <v>0</v>
      </c>
      <c r="AP506" s="405">
        <f t="shared" si="173"/>
        <v>0</v>
      </c>
      <c r="AQ506" s="405">
        <f t="shared" si="173"/>
        <v>0</v>
      </c>
      <c r="AR506" s="405">
        <f t="shared" si="173"/>
        <v>0</v>
      </c>
      <c r="AS506" s="405">
        <f t="shared" si="173"/>
        <v>0</v>
      </c>
      <c r="AT506" s="405">
        <f t="shared" si="173"/>
        <v>0</v>
      </c>
      <c r="AU506" s="405">
        <f t="shared" si="173"/>
        <v>0</v>
      </c>
      <c r="AV506" s="405">
        <f t="shared" si="173"/>
        <v>0</v>
      </c>
      <c r="AW506" s="405">
        <f t="shared" si="173"/>
        <v>0</v>
      </c>
      <c r="AX506" s="405">
        <f t="shared" si="173"/>
        <v>0</v>
      </c>
      <c r="AY506" s="405">
        <f t="shared" si="173"/>
        <v>0</v>
      </c>
      <c r="AZ506" s="405">
        <f t="shared" si="173"/>
        <v>0</v>
      </c>
      <c r="BA506" s="292"/>
    </row>
    <row r="507" spans="1:53" s="278" customFormat="1" ht="15" outlineLevel="1">
      <c r="A507" s="496"/>
      <c r="B507" s="310"/>
      <c r="C507" s="300"/>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406"/>
      <c r="AN507" s="406"/>
      <c r="AO507" s="406"/>
      <c r="AP507" s="406"/>
      <c r="AQ507" s="406"/>
      <c r="AR507" s="406"/>
      <c r="AS507" s="406"/>
      <c r="AT507" s="406"/>
      <c r="AU507" s="406"/>
      <c r="AV507" s="406"/>
      <c r="AW507" s="406"/>
      <c r="AX507" s="406"/>
      <c r="AY507" s="406"/>
      <c r="AZ507" s="406"/>
      <c r="BA507" s="301"/>
    </row>
    <row r="508" spans="1:53" s="278" customFormat="1" ht="15" outlineLevel="1">
      <c r="A508" s="496">
        <v>25</v>
      </c>
      <c r="B508" s="309" t="s">
        <v>21</v>
      </c>
      <c r="C508" s="286" t="s">
        <v>25</v>
      </c>
      <c r="D508" s="290"/>
      <c r="E508" s="290"/>
      <c r="F508" s="290"/>
      <c r="G508" s="290"/>
      <c r="H508" s="290"/>
      <c r="I508" s="290"/>
      <c r="J508" s="290"/>
      <c r="K508" s="290"/>
      <c r="L508" s="290"/>
      <c r="M508" s="290"/>
      <c r="N508" s="290"/>
      <c r="O508" s="290"/>
      <c r="P508" s="290"/>
      <c r="Q508" s="290"/>
      <c r="R508" s="290"/>
      <c r="S508" s="290"/>
      <c r="T508" s="290"/>
      <c r="U508" s="290">
        <v>0</v>
      </c>
      <c r="V508" s="290"/>
      <c r="W508" s="290"/>
      <c r="X508" s="290"/>
      <c r="Y508" s="290"/>
      <c r="Z508" s="290"/>
      <c r="AA508" s="290"/>
      <c r="AB508" s="290"/>
      <c r="AC508" s="290"/>
      <c r="AD508" s="290"/>
      <c r="AE508" s="290"/>
      <c r="AF508" s="290"/>
      <c r="AG508" s="290"/>
      <c r="AH508" s="290"/>
      <c r="AI508" s="290"/>
      <c r="AJ508" s="290"/>
      <c r="AK508" s="290"/>
      <c r="AL508" s="290"/>
      <c r="AM508" s="409"/>
      <c r="AN508" s="409"/>
      <c r="AO508" s="409"/>
      <c r="AP508" s="409"/>
      <c r="AQ508" s="409"/>
      <c r="AR508" s="409"/>
      <c r="AS508" s="409"/>
      <c r="AT508" s="409"/>
      <c r="AU508" s="409"/>
      <c r="AV508" s="409"/>
      <c r="AW508" s="409"/>
      <c r="AX508" s="409"/>
      <c r="AY508" s="409"/>
      <c r="AZ508" s="409"/>
      <c r="BA508" s="291">
        <f>SUM(AM508:AZ508)</f>
        <v>0</v>
      </c>
    </row>
    <row r="509" spans="1:53" s="278" customFormat="1" ht="15" outlineLevel="1">
      <c r="A509" s="496"/>
      <c r="B509" s="310" t="s">
        <v>258</v>
      </c>
      <c r="C509" s="286" t="s">
        <v>163</v>
      </c>
      <c r="D509" s="290"/>
      <c r="E509" s="290"/>
      <c r="F509" s="290"/>
      <c r="G509" s="290"/>
      <c r="H509" s="290"/>
      <c r="I509" s="290"/>
      <c r="J509" s="290"/>
      <c r="K509" s="290"/>
      <c r="L509" s="290"/>
      <c r="M509" s="290"/>
      <c r="N509" s="290"/>
      <c r="O509" s="290"/>
      <c r="P509" s="290"/>
      <c r="Q509" s="290"/>
      <c r="R509" s="290"/>
      <c r="S509" s="290"/>
      <c r="T509" s="290"/>
      <c r="U509" s="290">
        <f>U508</f>
        <v>0</v>
      </c>
      <c r="V509" s="290"/>
      <c r="W509" s="290"/>
      <c r="X509" s="290"/>
      <c r="Y509" s="290"/>
      <c r="Z509" s="290"/>
      <c r="AA509" s="290"/>
      <c r="AB509" s="290"/>
      <c r="AC509" s="290"/>
      <c r="AD509" s="290"/>
      <c r="AE509" s="290"/>
      <c r="AF509" s="290"/>
      <c r="AG509" s="290"/>
      <c r="AH509" s="290"/>
      <c r="AI509" s="290"/>
      <c r="AJ509" s="290"/>
      <c r="AK509" s="290"/>
      <c r="AL509" s="290"/>
      <c r="AM509" s="405">
        <f>AM508</f>
        <v>0</v>
      </c>
      <c r="AN509" s="405">
        <f>AN508</f>
        <v>0</v>
      </c>
      <c r="AO509" s="405">
        <f t="shared" ref="AO509:AZ509" si="174">AO508</f>
        <v>0</v>
      </c>
      <c r="AP509" s="405">
        <f t="shared" si="174"/>
        <v>0</v>
      </c>
      <c r="AQ509" s="405">
        <f t="shared" si="174"/>
        <v>0</v>
      </c>
      <c r="AR509" s="405">
        <f t="shared" si="174"/>
        <v>0</v>
      </c>
      <c r="AS509" s="405">
        <f t="shared" si="174"/>
        <v>0</v>
      </c>
      <c r="AT509" s="405">
        <f t="shared" si="174"/>
        <v>0</v>
      </c>
      <c r="AU509" s="405">
        <f t="shared" si="174"/>
        <v>0</v>
      </c>
      <c r="AV509" s="405">
        <f t="shared" si="174"/>
        <v>0</v>
      </c>
      <c r="AW509" s="405">
        <f t="shared" si="174"/>
        <v>0</v>
      </c>
      <c r="AX509" s="405">
        <f t="shared" si="174"/>
        <v>0</v>
      </c>
      <c r="AY509" s="405">
        <f t="shared" si="174"/>
        <v>0</v>
      </c>
      <c r="AZ509" s="405">
        <f t="shared" si="174"/>
        <v>0</v>
      </c>
      <c r="BA509" s="306"/>
    </row>
    <row r="510" spans="1:53" s="278" customFormat="1" ht="15" outlineLevel="1">
      <c r="A510" s="496"/>
      <c r="B510" s="309"/>
      <c r="C510" s="307"/>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410"/>
      <c r="AN510" s="411"/>
      <c r="AO510" s="410"/>
      <c r="AP510" s="410"/>
      <c r="AQ510" s="410"/>
      <c r="AR510" s="410"/>
      <c r="AS510" s="410"/>
      <c r="AT510" s="410"/>
      <c r="AU510" s="410"/>
      <c r="AV510" s="410"/>
      <c r="AW510" s="410"/>
      <c r="AX510" s="410"/>
      <c r="AY510" s="410"/>
      <c r="AZ510" s="410"/>
      <c r="BA510" s="308"/>
    </row>
    <row r="511" spans="1:53" ht="15.6" outlineLevel="1">
      <c r="A511" s="497"/>
      <c r="B511" s="283" t="s">
        <v>15</v>
      </c>
      <c r="C511" s="315"/>
      <c r="D511" s="285"/>
      <c r="E511" s="284"/>
      <c r="F511" s="284"/>
      <c r="G511" s="284"/>
      <c r="H511" s="284"/>
      <c r="I511" s="284"/>
      <c r="J511" s="284"/>
      <c r="K511" s="284"/>
      <c r="L511" s="284"/>
      <c r="M511" s="284"/>
      <c r="N511" s="284"/>
      <c r="O511" s="284"/>
      <c r="P511" s="284"/>
      <c r="Q511" s="284"/>
      <c r="R511" s="284"/>
      <c r="S511" s="284"/>
      <c r="T511" s="284"/>
      <c r="U511" s="286"/>
      <c r="V511" s="284"/>
      <c r="W511" s="284"/>
      <c r="X511" s="284"/>
      <c r="Y511" s="284"/>
      <c r="Z511" s="284"/>
      <c r="AA511" s="284"/>
      <c r="AB511" s="284"/>
      <c r="AC511" s="284"/>
      <c r="AD511" s="284"/>
      <c r="AE511" s="284"/>
      <c r="AF511" s="284"/>
      <c r="AG511" s="284"/>
      <c r="AH511" s="284"/>
      <c r="AI511" s="284"/>
      <c r="AJ511" s="284"/>
      <c r="AK511" s="284"/>
      <c r="AL511" s="284"/>
      <c r="AM511" s="408"/>
      <c r="AN511" s="408"/>
      <c r="AO511" s="408"/>
      <c r="AP511" s="408"/>
      <c r="AQ511" s="408"/>
      <c r="AR511" s="408"/>
      <c r="AS511" s="408"/>
      <c r="AT511" s="408"/>
      <c r="AU511" s="408"/>
      <c r="AV511" s="408"/>
      <c r="AW511" s="408"/>
      <c r="AX511" s="408"/>
      <c r="AY511" s="408"/>
      <c r="AZ511" s="408"/>
      <c r="BA511" s="287"/>
    </row>
    <row r="512" spans="1:53" ht="15" outlineLevel="1">
      <c r="A512" s="496">
        <v>26</v>
      </c>
      <c r="B512" s="316" t="s">
        <v>16</v>
      </c>
      <c r="C512" s="286" t="s">
        <v>25</v>
      </c>
      <c r="D512" s="290"/>
      <c r="E512" s="290"/>
      <c r="F512" s="290"/>
      <c r="G512" s="290"/>
      <c r="H512" s="290"/>
      <c r="I512" s="290"/>
      <c r="J512" s="290"/>
      <c r="K512" s="290"/>
      <c r="L512" s="290"/>
      <c r="M512" s="290"/>
      <c r="N512" s="290"/>
      <c r="O512" s="290"/>
      <c r="P512" s="290"/>
      <c r="Q512" s="290"/>
      <c r="R512" s="290"/>
      <c r="S512" s="290"/>
      <c r="T512" s="290"/>
      <c r="U512" s="290">
        <v>12</v>
      </c>
      <c r="V512" s="290"/>
      <c r="W512" s="290"/>
      <c r="X512" s="290"/>
      <c r="Y512" s="290"/>
      <c r="Z512" s="290"/>
      <c r="AA512" s="290"/>
      <c r="AB512" s="290"/>
      <c r="AC512" s="290"/>
      <c r="AD512" s="290"/>
      <c r="AE512" s="290"/>
      <c r="AF512" s="290"/>
      <c r="AG512" s="290"/>
      <c r="AH512" s="290"/>
      <c r="AI512" s="290"/>
      <c r="AJ512" s="290"/>
      <c r="AK512" s="290"/>
      <c r="AL512" s="290"/>
      <c r="AM512" s="420"/>
      <c r="AN512" s="409"/>
      <c r="AO512" s="409"/>
      <c r="AP512" s="409"/>
      <c r="AQ512" s="409"/>
      <c r="AR512" s="409"/>
      <c r="AS512" s="409"/>
      <c r="AT512" s="409"/>
      <c r="AU512" s="409"/>
      <c r="AV512" s="409"/>
      <c r="AW512" s="409"/>
      <c r="AX512" s="409"/>
      <c r="AY512" s="409"/>
      <c r="AZ512" s="409"/>
      <c r="BA512" s="291">
        <f>SUM(AM512:AZ512)</f>
        <v>0</v>
      </c>
    </row>
    <row r="513" spans="1:53" ht="15" outlineLevel="1">
      <c r="B513" s="289" t="s">
        <v>258</v>
      </c>
      <c r="C513" s="286" t="s">
        <v>163</v>
      </c>
      <c r="D513" s="290"/>
      <c r="E513" s="290"/>
      <c r="F513" s="290"/>
      <c r="G513" s="290"/>
      <c r="H513" s="290"/>
      <c r="I513" s="290"/>
      <c r="J513" s="290"/>
      <c r="K513" s="290"/>
      <c r="L513" s="290"/>
      <c r="M513" s="290"/>
      <c r="N513" s="290"/>
      <c r="O513" s="290"/>
      <c r="P513" s="290"/>
      <c r="Q513" s="290"/>
      <c r="R513" s="290"/>
      <c r="S513" s="290"/>
      <c r="T513" s="290"/>
      <c r="U513" s="290">
        <f>U512</f>
        <v>12</v>
      </c>
      <c r="V513" s="290"/>
      <c r="W513" s="290"/>
      <c r="X513" s="290"/>
      <c r="Y513" s="290"/>
      <c r="Z513" s="290"/>
      <c r="AA513" s="290"/>
      <c r="AB513" s="290"/>
      <c r="AC513" s="290"/>
      <c r="AD513" s="290"/>
      <c r="AE513" s="290"/>
      <c r="AF513" s="290"/>
      <c r="AG513" s="290"/>
      <c r="AH513" s="290"/>
      <c r="AI513" s="290"/>
      <c r="AJ513" s="290"/>
      <c r="AK513" s="290"/>
      <c r="AL513" s="290"/>
      <c r="AM513" s="405">
        <f>AM512</f>
        <v>0</v>
      </c>
      <c r="AN513" s="405">
        <f>AN512</f>
        <v>0</v>
      </c>
      <c r="AO513" s="405">
        <f t="shared" ref="AO513:AZ513" si="175">AO512</f>
        <v>0</v>
      </c>
      <c r="AP513" s="405">
        <f t="shared" si="175"/>
        <v>0</v>
      </c>
      <c r="AQ513" s="405">
        <f t="shared" si="175"/>
        <v>0</v>
      </c>
      <c r="AR513" s="405">
        <f t="shared" si="175"/>
        <v>0</v>
      </c>
      <c r="AS513" s="405">
        <f t="shared" si="175"/>
        <v>0</v>
      </c>
      <c r="AT513" s="405">
        <f t="shared" si="175"/>
        <v>0</v>
      </c>
      <c r="AU513" s="405">
        <f t="shared" si="175"/>
        <v>0</v>
      </c>
      <c r="AV513" s="405">
        <f t="shared" si="175"/>
        <v>0</v>
      </c>
      <c r="AW513" s="405">
        <f t="shared" si="175"/>
        <v>0</v>
      </c>
      <c r="AX513" s="405">
        <f t="shared" si="175"/>
        <v>0</v>
      </c>
      <c r="AY513" s="405">
        <f t="shared" si="175"/>
        <v>0</v>
      </c>
      <c r="AZ513" s="405">
        <f t="shared" si="175"/>
        <v>0</v>
      </c>
      <c r="BA513" s="301"/>
    </row>
    <row r="514" spans="1:53" ht="15" outlineLevel="1">
      <c r="A514" s="499"/>
      <c r="B514" s="317"/>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417"/>
      <c r="AN514" s="418"/>
      <c r="AO514" s="418"/>
      <c r="AP514" s="418"/>
      <c r="AQ514" s="418"/>
      <c r="AR514" s="418"/>
      <c r="AS514" s="418"/>
      <c r="AT514" s="418"/>
      <c r="AU514" s="418"/>
      <c r="AV514" s="418"/>
      <c r="AW514" s="418"/>
      <c r="AX514" s="418"/>
      <c r="AY514" s="418"/>
      <c r="AZ514" s="418"/>
      <c r="BA514" s="292"/>
    </row>
    <row r="515" spans="1:53" ht="15" outlineLevel="1">
      <c r="A515" s="496">
        <v>27</v>
      </c>
      <c r="B515" s="316" t="s">
        <v>17</v>
      </c>
      <c r="C515" s="286" t="s">
        <v>25</v>
      </c>
      <c r="D515" s="290"/>
      <c r="E515" s="290"/>
      <c r="F515" s="290"/>
      <c r="G515" s="290"/>
      <c r="H515" s="290"/>
      <c r="I515" s="290"/>
      <c r="J515" s="290"/>
      <c r="K515" s="290"/>
      <c r="L515" s="290"/>
      <c r="M515" s="290"/>
      <c r="N515" s="290"/>
      <c r="O515" s="290"/>
      <c r="P515" s="290"/>
      <c r="Q515" s="290"/>
      <c r="R515" s="290"/>
      <c r="S515" s="290"/>
      <c r="T515" s="290"/>
      <c r="U515" s="290">
        <v>12</v>
      </c>
      <c r="V515" s="290"/>
      <c r="W515" s="290"/>
      <c r="X515" s="290"/>
      <c r="Y515" s="290"/>
      <c r="Z515" s="290"/>
      <c r="AA515" s="290"/>
      <c r="AB515" s="290"/>
      <c r="AC515" s="290"/>
      <c r="AD515" s="290"/>
      <c r="AE515" s="290"/>
      <c r="AF515" s="290"/>
      <c r="AG515" s="290"/>
      <c r="AH515" s="290"/>
      <c r="AI515" s="290"/>
      <c r="AJ515" s="290"/>
      <c r="AK515" s="290"/>
      <c r="AL515" s="290"/>
      <c r="AM515" s="420"/>
      <c r="AN515" s="409"/>
      <c r="AO515" s="409"/>
      <c r="AP515" s="409"/>
      <c r="AQ515" s="409"/>
      <c r="AR515" s="409"/>
      <c r="AS515" s="409"/>
      <c r="AT515" s="409"/>
      <c r="AU515" s="409"/>
      <c r="AV515" s="409"/>
      <c r="AW515" s="409"/>
      <c r="AX515" s="409"/>
      <c r="AY515" s="409"/>
      <c r="AZ515" s="409"/>
      <c r="BA515" s="291">
        <f>SUM(AM515:AZ515)</f>
        <v>0</v>
      </c>
    </row>
    <row r="516" spans="1:53" ht="15" outlineLevel="1">
      <c r="B516" s="289" t="s">
        <v>258</v>
      </c>
      <c r="C516" s="286" t="s">
        <v>163</v>
      </c>
      <c r="D516" s="290"/>
      <c r="E516" s="290"/>
      <c r="F516" s="290"/>
      <c r="G516" s="290"/>
      <c r="H516" s="290"/>
      <c r="I516" s="290"/>
      <c r="J516" s="290"/>
      <c r="K516" s="290"/>
      <c r="L516" s="290"/>
      <c r="M516" s="290"/>
      <c r="N516" s="290"/>
      <c r="O516" s="290"/>
      <c r="P516" s="290"/>
      <c r="Q516" s="290"/>
      <c r="R516" s="290"/>
      <c r="S516" s="290"/>
      <c r="T516" s="290"/>
      <c r="U516" s="290">
        <f>U515</f>
        <v>12</v>
      </c>
      <c r="V516" s="290"/>
      <c r="W516" s="290"/>
      <c r="X516" s="290"/>
      <c r="Y516" s="290"/>
      <c r="Z516" s="290"/>
      <c r="AA516" s="290"/>
      <c r="AB516" s="290"/>
      <c r="AC516" s="290"/>
      <c r="AD516" s="290"/>
      <c r="AE516" s="290"/>
      <c r="AF516" s="290"/>
      <c r="AG516" s="290"/>
      <c r="AH516" s="290"/>
      <c r="AI516" s="290"/>
      <c r="AJ516" s="290"/>
      <c r="AK516" s="290"/>
      <c r="AL516" s="290"/>
      <c r="AM516" s="405">
        <f>AM515</f>
        <v>0</v>
      </c>
      <c r="AN516" s="405">
        <f>AN515</f>
        <v>0</v>
      </c>
      <c r="AO516" s="405">
        <f t="shared" ref="AO516:AZ516" si="176">AO515</f>
        <v>0</v>
      </c>
      <c r="AP516" s="405">
        <f t="shared" si="176"/>
        <v>0</v>
      </c>
      <c r="AQ516" s="405">
        <f t="shared" si="176"/>
        <v>0</v>
      </c>
      <c r="AR516" s="405">
        <f t="shared" si="176"/>
        <v>0</v>
      </c>
      <c r="AS516" s="405">
        <f t="shared" si="176"/>
        <v>0</v>
      </c>
      <c r="AT516" s="405">
        <f t="shared" si="176"/>
        <v>0</v>
      </c>
      <c r="AU516" s="405">
        <f t="shared" si="176"/>
        <v>0</v>
      </c>
      <c r="AV516" s="405">
        <f t="shared" si="176"/>
        <v>0</v>
      </c>
      <c r="AW516" s="405">
        <f t="shared" si="176"/>
        <v>0</v>
      </c>
      <c r="AX516" s="405">
        <f t="shared" si="176"/>
        <v>0</v>
      </c>
      <c r="AY516" s="405">
        <f t="shared" si="176"/>
        <v>0</v>
      </c>
      <c r="AZ516" s="405">
        <f t="shared" si="176"/>
        <v>0</v>
      </c>
      <c r="BA516" s="301"/>
    </row>
    <row r="517" spans="1:53" ht="15.6" outlineLevel="1">
      <c r="A517" s="499"/>
      <c r="B517" s="318"/>
      <c r="C517" s="295"/>
      <c r="D517" s="286"/>
      <c r="E517" s="286"/>
      <c r="F517" s="286"/>
      <c r="G517" s="286"/>
      <c r="H517" s="286"/>
      <c r="I517" s="286"/>
      <c r="J517" s="286"/>
      <c r="K517" s="286"/>
      <c r="L517" s="286"/>
      <c r="M517" s="286"/>
      <c r="N517" s="286"/>
      <c r="O517" s="286"/>
      <c r="P517" s="286"/>
      <c r="Q517" s="286"/>
      <c r="R517" s="286"/>
      <c r="S517" s="286"/>
      <c r="T517" s="286"/>
      <c r="U517" s="295"/>
      <c r="V517" s="286"/>
      <c r="W517" s="286"/>
      <c r="X517" s="286"/>
      <c r="Y517" s="286"/>
      <c r="Z517" s="286"/>
      <c r="AA517" s="286"/>
      <c r="AB517" s="286"/>
      <c r="AC517" s="286"/>
      <c r="AD517" s="286"/>
      <c r="AE517" s="286"/>
      <c r="AF517" s="286"/>
      <c r="AG517" s="286"/>
      <c r="AH517" s="286"/>
      <c r="AI517" s="286"/>
      <c r="AJ517" s="286"/>
      <c r="AK517" s="286"/>
      <c r="AL517" s="286"/>
      <c r="AM517" s="406"/>
      <c r="AN517" s="406"/>
      <c r="AO517" s="406"/>
      <c r="AP517" s="406"/>
      <c r="AQ517" s="406"/>
      <c r="AR517" s="406"/>
      <c r="AS517" s="406"/>
      <c r="AT517" s="406"/>
      <c r="AU517" s="406"/>
      <c r="AV517" s="406"/>
      <c r="AW517" s="406"/>
      <c r="AX517" s="406"/>
      <c r="AY517" s="406"/>
      <c r="AZ517" s="406"/>
      <c r="BA517" s="301"/>
    </row>
    <row r="518" spans="1:53" ht="15" outlineLevel="1">
      <c r="A518" s="496">
        <v>28</v>
      </c>
      <c r="B518" s="316" t="s">
        <v>18</v>
      </c>
      <c r="C518" s="286" t="s">
        <v>25</v>
      </c>
      <c r="D518" s="290"/>
      <c r="E518" s="290"/>
      <c r="F518" s="290"/>
      <c r="G518" s="290"/>
      <c r="H518" s="290"/>
      <c r="I518" s="290"/>
      <c r="J518" s="290"/>
      <c r="K518" s="290"/>
      <c r="L518" s="290"/>
      <c r="M518" s="290"/>
      <c r="N518" s="290"/>
      <c r="O518" s="290"/>
      <c r="P518" s="290"/>
      <c r="Q518" s="290"/>
      <c r="R518" s="290"/>
      <c r="S518" s="290"/>
      <c r="T518" s="290"/>
      <c r="U518" s="290">
        <v>0</v>
      </c>
      <c r="V518" s="290"/>
      <c r="W518" s="290"/>
      <c r="X518" s="290"/>
      <c r="Y518" s="290"/>
      <c r="Z518" s="290"/>
      <c r="AA518" s="290"/>
      <c r="AB518" s="290"/>
      <c r="AC518" s="290"/>
      <c r="AD518" s="290"/>
      <c r="AE518" s="290"/>
      <c r="AF518" s="290"/>
      <c r="AG518" s="290"/>
      <c r="AH518" s="290"/>
      <c r="AI518" s="290"/>
      <c r="AJ518" s="290"/>
      <c r="AK518" s="290"/>
      <c r="AL518" s="290"/>
      <c r="AM518" s="420"/>
      <c r="AN518" s="409"/>
      <c r="AO518" s="409"/>
      <c r="AP518" s="409"/>
      <c r="AQ518" s="409"/>
      <c r="AR518" s="409"/>
      <c r="AS518" s="409"/>
      <c r="AT518" s="409"/>
      <c r="AU518" s="409"/>
      <c r="AV518" s="409"/>
      <c r="AW518" s="409"/>
      <c r="AX518" s="409"/>
      <c r="AY518" s="409"/>
      <c r="AZ518" s="409"/>
      <c r="BA518" s="291">
        <f>SUM(AM518:AZ518)</f>
        <v>0</v>
      </c>
    </row>
    <row r="519" spans="1:53" ht="15" outlineLevel="1">
      <c r="B519" s="289" t="s">
        <v>258</v>
      </c>
      <c r="C519" s="286" t="s">
        <v>163</v>
      </c>
      <c r="D519" s="290"/>
      <c r="E519" s="290"/>
      <c r="F519" s="290"/>
      <c r="G519" s="290"/>
      <c r="H519" s="290"/>
      <c r="I519" s="290"/>
      <c r="J519" s="290"/>
      <c r="K519" s="290"/>
      <c r="L519" s="290"/>
      <c r="M519" s="290"/>
      <c r="N519" s="290"/>
      <c r="O519" s="290"/>
      <c r="P519" s="290"/>
      <c r="Q519" s="290"/>
      <c r="R519" s="290"/>
      <c r="S519" s="290"/>
      <c r="T519" s="290"/>
      <c r="U519" s="290">
        <f>U518</f>
        <v>0</v>
      </c>
      <c r="V519" s="290"/>
      <c r="W519" s="290"/>
      <c r="X519" s="290"/>
      <c r="Y519" s="290"/>
      <c r="Z519" s="290"/>
      <c r="AA519" s="290"/>
      <c r="AB519" s="290"/>
      <c r="AC519" s="290"/>
      <c r="AD519" s="290"/>
      <c r="AE519" s="290"/>
      <c r="AF519" s="290"/>
      <c r="AG519" s="290"/>
      <c r="AH519" s="290"/>
      <c r="AI519" s="290"/>
      <c r="AJ519" s="290"/>
      <c r="AK519" s="290"/>
      <c r="AL519" s="290"/>
      <c r="AM519" s="405">
        <f>AM518</f>
        <v>0</v>
      </c>
      <c r="AN519" s="405">
        <f>AN518</f>
        <v>0</v>
      </c>
      <c r="AO519" s="405">
        <f t="shared" ref="AO519:AZ519" si="177">AO518</f>
        <v>0</v>
      </c>
      <c r="AP519" s="405">
        <f t="shared" si="177"/>
        <v>0</v>
      </c>
      <c r="AQ519" s="405">
        <f t="shared" si="177"/>
        <v>0</v>
      </c>
      <c r="AR519" s="405">
        <f t="shared" si="177"/>
        <v>0</v>
      </c>
      <c r="AS519" s="405">
        <f t="shared" si="177"/>
        <v>0</v>
      </c>
      <c r="AT519" s="405">
        <f t="shared" si="177"/>
        <v>0</v>
      </c>
      <c r="AU519" s="405">
        <f t="shared" si="177"/>
        <v>0</v>
      </c>
      <c r="AV519" s="405">
        <f t="shared" si="177"/>
        <v>0</v>
      </c>
      <c r="AW519" s="405">
        <f t="shared" si="177"/>
        <v>0</v>
      </c>
      <c r="AX519" s="405">
        <f t="shared" si="177"/>
        <v>0</v>
      </c>
      <c r="AY519" s="405">
        <f t="shared" si="177"/>
        <v>0</v>
      </c>
      <c r="AZ519" s="405">
        <f t="shared" si="177"/>
        <v>0</v>
      </c>
      <c r="BA519" s="292"/>
    </row>
    <row r="520" spans="1:53" ht="15" outlineLevel="1">
      <c r="A520" s="499"/>
      <c r="B520" s="317"/>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406"/>
      <c r="AN520" s="406"/>
      <c r="AO520" s="406"/>
      <c r="AP520" s="406"/>
      <c r="AQ520" s="406"/>
      <c r="AR520" s="406"/>
      <c r="AS520" s="406"/>
      <c r="AT520" s="406"/>
      <c r="AU520" s="406"/>
      <c r="AV520" s="406"/>
      <c r="AW520" s="406"/>
      <c r="AX520" s="406"/>
      <c r="AY520" s="406"/>
      <c r="AZ520" s="406"/>
      <c r="BA520" s="301"/>
    </row>
    <row r="521" spans="1:53" ht="15" outlineLevel="1">
      <c r="A521" s="496">
        <v>29</v>
      </c>
      <c r="B521" s="319" t="s">
        <v>19</v>
      </c>
      <c r="C521" s="286" t="s">
        <v>25</v>
      </c>
      <c r="D521" s="290"/>
      <c r="E521" s="290"/>
      <c r="F521" s="290"/>
      <c r="G521" s="290"/>
      <c r="H521" s="290"/>
      <c r="I521" s="290"/>
      <c r="J521" s="290"/>
      <c r="K521" s="290"/>
      <c r="L521" s="290"/>
      <c r="M521" s="290"/>
      <c r="N521" s="290"/>
      <c r="O521" s="290"/>
      <c r="P521" s="290"/>
      <c r="Q521" s="290"/>
      <c r="R521" s="290"/>
      <c r="S521" s="290"/>
      <c r="T521" s="290"/>
      <c r="U521" s="290">
        <v>0</v>
      </c>
      <c r="V521" s="290"/>
      <c r="W521" s="290"/>
      <c r="X521" s="290"/>
      <c r="Y521" s="290"/>
      <c r="Z521" s="290"/>
      <c r="AA521" s="290"/>
      <c r="AB521" s="290"/>
      <c r="AC521" s="290"/>
      <c r="AD521" s="290"/>
      <c r="AE521" s="290"/>
      <c r="AF521" s="290"/>
      <c r="AG521" s="290"/>
      <c r="AH521" s="290"/>
      <c r="AI521" s="290"/>
      <c r="AJ521" s="290"/>
      <c r="AK521" s="290"/>
      <c r="AL521" s="290"/>
      <c r="AM521" s="420"/>
      <c r="AN521" s="409"/>
      <c r="AO521" s="409"/>
      <c r="AP521" s="409"/>
      <c r="AQ521" s="409"/>
      <c r="AR521" s="409"/>
      <c r="AS521" s="409"/>
      <c r="AT521" s="409"/>
      <c r="AU521" s="409"/>
      <c r="AV521" s="409"/>
      <c r="AW521" s="409"/>
      <c r="AX521" s="409"/>
      <c r="AY521" s="409"/>
      <c r="AZ521" s="409"/>
      <c r="BA521" s="291">
        <f>SUM(AM521:AZ521)</f>
        <v>0</v>
      </c>
    </row>
    <row r="522" spans="1:53" ht="15" outlineLevel="1">
      <c r="B522" s="319" t="s">
        <v>258</v>
      </c>
      <c r="C522" s="286" t="s">
        <v>163</v>
      </c>
      <c r="D522" s="290"/>
      <c r="E522" s="290"/>
      <c r="F522" s="290"/>
      <c r="G522" s="290"/>
      <c r="H522" s="290"/>
      <c r="I522" s="290"/>
      <c r="J522" s="290"/>
      <c r="K522" s="290"/>
      <c r="L522" s="290"/>
      <c r="M522" s="290"/>
      <c r="N522" s="290"/>
      <c r="O522" s="290"/>
      <c r="P522" s="290"/>
      <c r="Q522" s="290"/>
      <c r="R522" s="290"/>
      <c r="S522" s="290"/>
      <c r="T522" s="290"/>
      <c r="U522" s="290">
        <f>U521</f>
        <v>0</v>
      </c>
      <c r="V522" s="290"/>
      <c r="W522" s="290"/>
      <c r="X522" s="290"/>
      <c r="Y522" s="290"/>
      <c r="Z522" s="290"/>
      <c r="AA522" s="290"/>
      <c r="AB522" s="290"/>
      <c r="AC522" s="290"/>
      <c r="AD522" s="290"/>
      <c r="AE522" s="290"/>
      <c r="AF522" s="290"/>
      <c r="AG522" s="290"/>
      <c r="AH522" s="290"/>
      <c r="AI522" s="290"/>
      <c r="AJ522" s="290"/>
      <c r="AK522" s="290"/>
      <c r="AL522" s="290"/>
      <c r="AM522" s="405">
        <f>AM521</f>
        <v>0</v>
      </c>
      <c r="AN522" s="405">
        <f t="shared" ref="AN522:AZ522" si="178">AN521</f>
        <v>0</v>
      </c>
      <c r="AO522" s="405">
        <f t="shared" si="178"/>
        <v>0</v>
      </c>
      <c r="AP522" s="405">
        <f t="shared" si="178"/>
        <v>0</v>
      </c>
      <c r="AQ522" s="405">
        <f t="shared" si="178"/>
        <v>0</v>
      </c>
      <c r="AR522" s="405">
        <f t="shared" si="178"/>
        <v>0</v>
      </c>
      <c r="AS522" s="405">
        <f t="shared" si="178"/>
        <v>0</v>
      </c>
      <c r="AT522" s="405">
        <f t="shared" si="178"/>
        <v>0</v>
      </c>
      <c r="AU522" s="405">
        <f t="shared" si="178"/>
        <v>0</v>
      </c>
      <c r="AV522" s="405">
        <f t="shared" si="178"/>
        <v>0</v>
      </c>
      <c r="AW522" s="405">
        <f t="shared" si="178"/>
        <v>0</v>
      </c>
      <c r="AX522" s="405">
        <f t="shared" si="178"/>
        <v>0</v>
      </c>
      <c r="AY522" s="405">
        <f t="shared" si="178"/>
        <v>0</v>
      </c>
      <c r="AZ522" s="405">
        <f t="shared" si="178"/>
        <v>0</v>
      </c>
      <c r="BA522" s="292"/>
    </row>
    <row r="523" spans="1:53" ht="15" outlineLevel="1">
      <c r="B523" s="319"/>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417"/>
      <c r="AN523" s="417"/>
      <c r="AO523" s="417"/>
      <c r="AP523" s="417"/>
      <c r="AQ523" s="417"/>
      <c r="AR523" s="417"/>
      <c r="AS523" s="417"/>
      <c r="AT523" s="417"/>
      <c r="AU523" s="417"/>
      <c r="AV523" s="417"/>
      <c r="AW523" s="417"/>
      <c r="AX523" s="417"/>
      <c r="AY523" s="417"/>
      <c r="AZ523" s="417"/>
      <c r="BA523" s="308"/>
    </row>
    <row r="524" spans="1:53" s="278" customFormat="1" ht="15" outlineLevel="1">
      <c r="A524" s="496">
        <v>30</v>
      </c>
      <c r="B524" s="309" t="s">
        <v>485</v>
      </c>
      <c r="C524" s="286" t="s">
        <v>25</v>
      </c>
      <c r="D524" s="290"/>
      <c r="E524" s="290"/>
      <c r="F524" s="290"/>
      <c r="G524" s="290"/>
      <c r="H524" s="290"/>
      <c r="I524" s="290"/>
      <c r="J524" s="290"/>
      <c r="K524" s="290"/>
      <c r="L524" s="290"/>
      <c r="M524" s="290"/>
      <c r="N524" s="290"/>
      <c r="O524" s="290"/>
      <c r="P524" s="290"/>
      <c r="Q524" s="290"/>
      <c r="R524" s="290"/>
      <c r="S524" s="290"/>
      <c r="T524" s="290"/>
      <c r="U524" s="290">
        <v>0</v>
      </c>
      <c r="V524" s="290"/>
      <c r="W524" s="290"/>
      <c r="X524" s="290"/>
      <c r="Y524" s="290"/>
      <c r="Z524" s="290"/>
      <c r="AA524" s="290"/>
      <c r="AB524" s="290"/>
      <c r="AC524" s="290"/>
      <c r="AD524" s="290"/>
      <c r="AE524" s="290"/>
      <c r="AF524" s="290"/>
      <c r="AG524" s="290"/>
      <c r="AH524" s="290"/>
      <c r="AI524" s="290"/>
      <c r="AJ524" s="290"/>
      <c r="AK524" s="290"/>
      <c r="AL524" s="290"/>
      <c r="AM524" s="404"/>
      <c r="AN524" s="404"/>
      <c r="AO524" s="404"/>
      <c r="AP524" s="404"/>
      <c r="AQ524" s="404"/>
      <c r="AR524" s="404"/>
      <c r="AS524" s="404"/>
      <c r="AT524" s="404"/>
      <c r="AU524" s="404"/>
      <c r="AV524" s="404"/>
      <c r="AW524" s="404"/>
      <c r="AX524" s="404"/>
      <c r="AY524" s="404"/>
      <c r="AZ524" s="404"/>
      <c r="BA524" s="291">
        <f>SUM(AM524:AZ524)</f>
        <v>0</v>
      </c>
    </row>
    <row r="525" spans="1:53" s="278" customFormat="1" ht="15" outlineLevel="1">
      <c r="A525" s="496"/>
      <c r="B525" s="319" t="s">
        <v>258</v>
      </c>
      <c r="C525" s="286" t="s">
        <v>163</v>
      </c>
      <c r="D525" s="290"/>
      <c r="E525" s="290"/>
      <c r="F525" s="290"/>
      <c r="G525" s="290"/>
      <c r="H525" s="290"/>
      <c r="I525" s="290"/>
      <c r="J525" s="290"/>
      <c r="K525" s="290"/>
      <c r="L525" s="290"/>
      <c r="M525" s="290"/>
      <c r="N525" s="290"/>
      <c r="O525" s="290"/>
      <c r="P525" s="290"/>
      <c r="Q525" s="290"/>
      <c r="R525" s="290"/>
      <c r="S525" s="290"/>
      <c r="T525" s="290"/>
      <c r="U525" s="290">
        <f>U524</f>
        <v>0</v>
      </c>
      <c r="V525" s="290"/>
      <c r="W525" s="290"/>
      <c r="X525" s="290"/>
      <c r="Y525" s="290"/>
      <c r="Z525" s="290"/>
      <c r="AA525" s="290"/>
      <c r="AB525" s="290"/>
      <c r="AC525" s="290"/>
      <c r="AD525" s="290"/>
      <c r="AE525" s="290"/>
      <c r="AF525" s="290"/>
      <c r="AG525" s="290"/>
      <c r="AH525" s="290"/>
      <c r="AI525" s="290"/>
      <c r="AJ525" s="290"/>
      <c r="AK525" s="290"/>
      <c r="AL525" s="290"/>
      <c r="AM525" s="405">
        <f>AM524</f>
        <v>0</v>
      </c>
      <c r="AN525" s="405">
        <f t="shared" ref="AN525:AZ525" si="179">AN524</f>
        <v>0</v>
      </c>
      <c r="AO525" s="405">
        <f t="shared" si="179"/>
        <v>0</v>
      </c>
      <c r="AP525" s="405">
        <f t="shared" si="179"/>
        <v>0</v>
      </c>
      <c r="AQ525" s="405">
        <f t="shared" si="179"/>
        <v>0</v>
      </c>
      <c r="AR525" s="405">
        <f t="shared" si="179"/>
        <v>0</v>
      </c>
      <c r="AS525" s="405">
        <f t="shared" si="179"/>
        <v>0</v>
      </c>
      <c r="AT525" s="405">
        <f t="shared" si="179"/>
        <v>0</v>
      </c>
      <c r="AU525" s="405">
        <f t="shared" si="179"/>
        <v>0</v>
      </c>
      <c r="AV525" s="405">
        <f t="shared" si="179"/>
        <v>0</v>
      </c>
      <c r="AW525" s="405">
        <f t="shared" si="179"/>
        <v>0</v>
      </c>
      <c r="AX525" s="405">
        <f t="shared" si="179"/>
        <v>0</v>
      </c>
      <c r="AY525" s="405">
        <f t="shared" si="179"/>
        <v>0</v>
      </c>
      <c r="AZ525" s="405">
        <f t="shared" si="179"/>
        <v>0</v>
      </c>
      <c r="BA525" s="292"/>
    </row>
    <row r="526" spans="1:53" s="278" customFormat="1" ht="15" outlineLevel="1">
      <c r="A526" s="496"/>
      <c r="B526" s="319"/>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6" outlineLevel="1">
      <c r="A527" s="496"/>
      <c r="B527" s="283" t="s">
        <v>486</v>
      </c>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406"/>
      <c r="AN527" s="406"/>
      <c r="AO527" s="406"/>
      <c r="AP527" s="406"/>
      <c r="AQ527" s="406"/>
      <c r="AR527" s="406"/>
      <c r="AS527" s="406"/>
      <c r="AT527" s="406"/>
      <c r="AU527" s="406"/>
      <c r="AV527" s="406"/>
      <c r="AW527" s="406"/>
      <c r="AX527" s="406"/>
      <c r="AY527" s="406"/>
      <c r="AZ527" s="406"/>
      <c r="BA527" s="308"/>
    </row>
    <row r="528" spans="1:53" s="278" customFormat="1" ht="15" outlineLevel="1">
      <c r="A528" s="496">
        <v>31</v>
      </c>
      <c r="B528" s="319" t="s">
        <v>487</v>
      </c>
      <c r="C528" s="286" t="s">
        <v>25</v>
      </c>
      <c r="D528" s="290"/>
      <c r="E528" s="290"/>
      <c r="F528" s="290"/>
      <c r="G528" s="290"/>
      <c r="H528" s="290"/>
      <c r="I528" s="290"/>
      <c r="J528" s="290"/>
      <c r="K528" s="290"/>
      <c r="L528" s="290"/>
      <c r="M528" s="290"/>
      <c r="N528" s="290"/>
      <c r="O528" s="290"/>
      <c r="P528" s="290"/>
      <c r="Q528" s="290"/>
      <c r="R528" s="290"/>
      <c r="S528" s="290"/>
      <c r="T528" s="290"/>
      <c r="U528" s="290">
        <v>0</v>
      </c>
      <c r="V528" s="290"/>
      <c r="W528" s="290"/>
      <c r="X528" s="290"/>
      <c r="Y528" s="290"/>
      <c r="Z528" s="290"/>
      <c r="AA528" s="290"/>
      <c r="AB528" s="290"/>
      <c r="AC528" s="290"/>
      <c r="AD528" s="290"/>
      <c r="AE528" s="290"/>
      <c r="AF528" s="290"/>
      <c r="AG528" s="290"/>
      <c r="AH528" s="290"/>
      <c r="AI528" s="290"/>
      <c r="AJ528" s="290"/>
      <c r="AK528" s="290"/>
      <c r="AL528" s="290"/>
      <c r="AM528" s="404"/>
      <c r="AN528" s="404"/>
      <c r="AO528" s="404"/>
      <c r="AP528" s="404"/>
      <c r="AQ528" s="404"/>
      <c r="AR528" s="404"/>
      <c r="AS528" s="404"/>
      <c r="AT528" s="404"/>
      <c r="AU528" s="404"/>
      <c r="AV528" s="404"/>
      <c r="AW528" s="404"/>
      <c r="AX528" s="404"/>
      <c r="AY528" s="404"/>
      <c r="AZ528" s="404"/>
      <c r="BA528" s="291">
        <f>SUM(AM528:AZ528)</f>
        <v>0</v>
      </c>
    </row>
    <row r="529" spans="1:55" s="278" customFormat="1" ht="15" outlineLevel="1">
      <c r="A529" s="496"/>
      <c r="B529" s="319" t="s">
        <v>258</v>
      </c>
      <c r="C529" s="286" t="s">
        <v>163</v>
      </c>
      <c r="D529" s="290"/>
      <c r="E529" s="290"/>
      <c r="F529" s="290"/>
      <c r="G529" s="290"/>
      <c r="H529" s="290"/>
      <c r="I529" s="290"/>
      <c r="J529" s="290"/>
      <c r="K529" s="290"/>
      <c r="L529" s="290"/>
      <c r="M529" s="290"/>
      <c r="N529" s="290"/>
      <c r="O529" s="290"/>
      <c r="P529" s="290"/>
      <c r="Q529" s="290"/>
      <c r="R529" s="290"/>
      <c r="S529" s="290"/>
      <c r="T529" s="290"/>
      <c r="U529" s="290">
        <f>U528</f>
        <v>0</v>
      </c>
      <c r="V529" s="290"/>
      <c r="W529" s="290"/>
      <c r="X529" s="290"/>
      <c r="Y529" s="290"/>
      <c r="Z529" s="290"/>
      <c r="AA529" s="290"/>
      <c r="AB529" s="290"/>
      <c r="AC529" s="290"/>
      <c r="AD529" s="290"/>
      <c r="AE529" s="290"/>
      <c r="AF529" s="290"/>
      <c r="AG529" s="290"/>
      <c r="AH529" s="290"/>
      <c r="AI529" s="290"/>
      <c r="AJ529" s="290"/>
      <c r="AK529" s="290"/>
      <c r="AL529" s="290"/>
      <c r="AM529" s="405">
        <f>AM528</f>
        <v>0</v>
      </c>
      <c r="AN529" s="405">
        <f t="shared" ref="AN529:AZ529" si="180">AN528</f>
        <v>0</v>
      </c>
      <c r="AO529" s="405">
        <f t="shared" si="180"/>
        <v>0</v>
      </c>
      <c r="AP529" s="405">
        <f t="shared" si="180"/>
        <v>0</v>
      </c>
      <c r="AQ529" s="405">
        <f t="shared" si="180"/>
        <v>0</v>
      </c>
      <c r="AR529" s="405">
        <f t="shared" si="180"/>
        <v>0</v>
      </c>
      <c r="AS529" s="405">
        <f t="shared" si="180"/>
        <v>0</v>
      </c>
      <c r="AT529" s="405">
        <f t="shared" si="180"/>
        <v>0</v>
      </c>
      <c r="AU529" s="405">
        <f t="shared" si="180"/>
        <v>0</v>
      </c>
      <c r="AV529" s="405">
        <f t="shared" si="180"/>
        <v>0</v>
      </c>
      <c r="AW529" s="405">
        <f t="shared" si="180"/>
        <v>0</v>
      </c>
      <c r="AX529" s="405">
        <f t="shared" si="180"/>
        <v>0</v>
      </c>
      <c r="AY529" s="405">
        <f t="shared" si="180"/>
        <v>0</v>
      </c>
      <c r="AZ529" s="405">
        <f t="shared" si="180"/>
        <v>0</v>
      </c>
      <c r="BA529" s="292"/>
    </row>
    <row r="530" spans="1:55" s="278" customFormat="1" ht="15" outlineLevel="1">
      <c r="A530" s="496"/>
      <c r="B530" s="319"/>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406"/>
      <c r="AN530" s="406"/>
      <c r="AO530" s="406"/>
      <c r="AP530" s="406"/>
      <c r="AQ530" s="406"/>
      <c r="AR530" s="406"/>
      <c r="AS530" s="406"/>
      <c r="AT530" s="406"/>
      <c r="AU530" s="406"/>
      <c r="AV530" s="406"/>
      <c r="AW530" s="406"/>
      <c r="AX530" s="406"/>
      <c r="AY530" s="406"/>
      <c r="AZ530" s="406"/>
      <c r="BA530" s="308"/>
    </row>
    <row r="531" spans="1:55" s="278" customFormat="1" ht="15" outlineLevel="1">
      <c r="A531" s="496">
        <v>32</v>
      </c>
      <c r="B531" s="319" t="s">
        <v>488</v>
      </c>
      <c r="C531" s="286" t="s">
        <v>25</v>
      </c>
      <c r="D531" s="290"/>
      <c r="E531" s="290"/>
      <c r="F531" s="290"/>
      <c r="G531" s="290"/>
      <c r="H531" s="290"/>
      <c r="I531" s="290"/>
      <c r="J531" s="290"/>
      <c r="K531" s="290"/>
      <c r="L531" s="290"/>
      <c r="M531" s="290"/>
      <c r="N531" s="290"/>
      <c r="O531" s="290"/>
      <c r="P531" s="290"/>
      <c r="Q531" s="290"/>
      <c r="R531" s="290"/>
      <c r="S531" s="290"/>
      <c r="T531" s="290"/>
      <c r="U531" s="290">
        <v>0</v>
      </c>
      <c r="V531" s="290"/>
      <c r="W531" s="290"/>
      <c r="X531" s="290"/>
      <c r="Y531" s="290"/>
      <c r="Z531" s="290"/>
      <c r="AA531" s="290"/>
      <c r="AB531" s="290"/>
      <c r="AC531" s="290"/>
      <c r="AD531" s="290"/>
      <c r="AE531" s="290"/>
      <c r="AF531" s="290"/>
      <c r="AG531" s="290"/>
      <c r="AH531" s="290"/>
      <c r="AI531" s="290"/>
      <c r="AJ531" s="290"/>
      <c r="AK531" s="290"/>
      <c r="AL531" s="290"/>
      <c r="AM531" s="404"/>
      <c r="AN531" s="404"/>
      <c r="AO531" s="404"/>
      <c r="AP531" s="404"/>
      <c r="AQ531" s="404"/>
      <c r="AR531" s="404"/>
      <c r="AS531" s="404"/>
      <c r="AT531" s="404"/>
      <c r="AU531" s="404"/>
      <c r="AV531" s="404"/>
      <c r="AW531" s="404"/>
      <c r="AX531" s="404"/>
      <c r="AY531" s="404"/>
      <c r="AZ531" s="404"/>
      <c r="BA531" s="291">
        <f>SUM(AM531:AZ531)</f>
        <v>0</v>
      </c>
    </row>
    <row r="532" spans="1:55" s="278" customFormat="1" ht="15" outlineLevel="1">
      <c r="A532" s="496"/>
      <c r="B532" s="319" t="s">
        <v>258</v>
      </c>
      <c r="C532" s="286" t="s">
        <v>163</v>
      </c>
      <c r="D532" s="290"/>
      <c r="E532" s="290"/>
      <c r="F532" s="290"/>
      <c r="G532" s="290"/>
      <c r="H532" s="290"/>
      <c r="I532" s="290"/>
      <c r="J532" s="290"/>
      <c r="K532" s="290"/>
      <c r="L532" s="290"/>
      <c r="M532" s="290"/>
      <c r="N532" s="290"/>
      <c r="O532" s="290"/>
      <c r="P532" s="290"/>
      <c r="Q532" s="290"/>
      <c r="R532" s="290"/>
      <c r="S532" s="290"/>
      <c r="T532" s="290"/>
      <c r="U532" s="290">
        <f>U531</f>
        <v>0</v>
      </c>
      <c r="V532" s="290"/>
      <c r="W532" s="290"/>
      <c r="X532" s="290"/>
      <c r="Y532" s="290"/>
      <c r="Z532" s="290"/>
      <c r="AA532" s="290"/>
      <c r="AB532" s="290"/>
      <c r="AC532" s="290"/>
      <c r="AD532" s="290"/>
      <c r="AE532" s="290"/>
      <c r="AF532" s="290"/>
      <c r="AG532" s="290"/>
      <c r="AH532" s="290"/>
      <c r="AI532" s="290"/>
      <c r="AJ532" s="290"/>
      <c r="AK532" s="290"/>
      <c r="AL532" s="290"/>
      <c r="AM532" s="405">
        <f>AM531</f>
        <v>0</v>
      </c>
      <c r="AN532" s="405">
        <f t="shared" ref="AN532:AZ532" si="181">AN531</f>
        <v>0</v>
      </c>
      <c r="AO532" s="405">
        <f t="shared" si="181"/>
        <v>0</v>
      </c>
      <c r="AP532" s="405">
        <f t="shared" si="181"/>
        <v>0</v>
      </c>
      <c r="AQ532" s="405">
        <f t="shared" si="181"/>
        <v>0</v>
      </c>
      <c r="AR532" s="405">
        <f t="shared" si="181"/>
        <v>0</v>
      </c>
      <c r="AS532" s="405">
        <f t="shared" si="181"/>
        <v>0</v>
      </c>
      <c r="AT532" s="405">
        <f t="shared" si="181"/>
        <v>0</v>
      </c>
      <c r="AU532" s="405">
        <f t="shared" si="181"/>
        <v>0</v>
      </c>
      <c r="AV532" s="405">
        <f t="shared" si="181"/>
        <v>0</v>
      </c>
      <c r="AW532" s="405">
        <f t="shared" si="181"/>
        <v>0</v>
      </c>
      <c r="AX532" s="405">
        <f t="shared" si="181"/>
        <v>0</v>
      </c>
      <c r="AY532" s="405">
        <f t="shared" si="181"/>
        <v>0</v>
      </c>
      <c r="AZ532" s="405">
        <f t="shared" si="181"/>
        <v>0</v>
      </c>
      <c r="BA532" s="292"/>
    </row>
    <row r="533" spans="1:55" s="278" customFormat="1" ht="15" outlineLevel="1">
      <c r="A533" s="496"/>
      <c r="B533" s="319"/>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406"/>
      <c r="AN533" s="406"/>
      <c r="AO533" s="406"/>
      <c r="AP533" s="406"/>
      <c r="AQ533" s="406"/>
      <c r="AR533" s="406"/>
      <c r="AS533" s="406"/>
      <c r="AT533" s="406"/>
      <c r="AU533" s="406"/>
      <c r="AV533" s="406"/>
      <c r="AW533" s="406"/>
      <c r="AX533" s="406"/>
      <c r="AY533" s="406"/>
      <c r="AZ533" s="406"/>
      <c r="BA533" s="308"/>
    </row>
    <row r="534" spans="1:55" s="278" customFormat="1" ht="15" outlineLevel="1">
      <c r="A534" s="496">
        <v>33</v>
      </c>
      <c r="B534" s="319" t="s">
        <v>489</v>
      </c>
      <c r="C534" s="286" t="s">
        <v>25</v>
      </c>
      <c r="D534" s="290"/>
      <c r="E534" s="290"/>
      <c r="F534" s="290"/>
      <c r="G534" s="290"/>
      <c r="H534" s="290"/>
      <c r="I534" s="290"/>
      <c r="J534" s="290"/>
      <c r="K534" s="290"/>
      <c r="L534" s="290"/>
      <c r="M534" s="290"/>
      <c r="N534" s="290"/>
      <c r="O534" s="290"/>
      <c r="P534" s="290"/>
      <c r="Q534" s="290"/>
      <c r="R534" s="290"/>
      <c r="S534" s="290"/>
      <c r="T534" s="290"/>
      <c r="U534" s="290">
        <v>12</v>
      </c>
      <c r="V534" s="290"/>
      <c r="W534" s="290"/>
      <c r="X534" s="290"/>
      <c r="Y534" s="290"/>
      <c r="Z534" s="290"/>
      <c r="AA534" s="290"/>
      <c r="AB534" s="290"/>
      <c r="AC534" s="290"/>
      <c r="AD534" s="290"/>
      <c r="AE534" s="290"/>
      <c r="AF534" s="290"/>
      <c r="AG534" s="290"/>
      <c r="AH534" s="290"/>
      <c r="AI534" s="290"/>
      <c r="AJ534" s="290"/>
      <c r="AK534" s="290"/>
      <c r="AL534" s="290"/>
      <c r="AM534" s="404"/>
      <c r="AN534" s="404"/>
      <c r="AO534" s="404"/>
      <c r="AP534" s="404"/>
      <c r="AQ534" s="404"/>
      <c r="AR534" s="404"/>
      <c r="AS534" s="404"/>
      <c r="AT534" s="404"/>
      <c r="AU534" s="404"/>
      <c r="AV534" s="404"/>
      <c r="AW534" s="404"/>
      <c r="AX534" s="404"/>
      <c r="AY534" s="404"/>
      <c r="AZ534" s="404"/>
      <c r="BA534" s="291">
        <f>SUM(AM534:AZ534)</f>
        <v>0</v>
      </c>
    </row>
    <row r="535" spans="1:55" s="278" customFormat="1" ht="15" outlineLevel="1">
      <c r="A535" s="496"/>
      <c r="B535" s="319" t="s">
        <v>258</v>
      </c>
      <c r="C535" s="286" t="s">
        <v>163</v>
      </c>
      <c r="D535" s="290"/>
      <c r="E535" s="290"/>
      <c r="F535" s="290"/>
      <c r="G535" s="290"/>
      <c r="H535" s="290"/>
      <c r="I535" s="290"/>
      <c r="J535" s="290"/>
      <c r="K535" s="290"/>
      <c r="L535" s="290"/>
      <c r="M535" s="290"/>
      <c r="N535" s="290"/>
      <c r="O535" s="290"/>
      <c r="P535" s="290"/>
      <c r="Q535" s="290"/>
      <c r="R535" s="290"/>
      <c r="S535" s="290"/>
      <c r="T535" s="290"/>
      <c r="U535" s="290">
        <f>U534</f>
        <v>12</v>
      </c>
      <c r="V535" s="290"/>
      <c r="W535" s="290"/>
      <c r="X535" s="290"/>
      <c r="Y535" s="290"/>
      <c r="Z535" s="290"/>
      <c r="AA535" s="290"/>
      <c r="AB535" s="290"/>
      <c r="AC535" s="290"/>
      <c r="AD535" s="290"/>
      <c r="AE535" s="290"/>
      <c r="AF535" s="290"/>
      <c r="AG535" s="290"/>
      <c r="AH535" s="290"/>
      <c r="AI535" s="290"/>
      <c r="AJ535" s="290"/>
      <c r="AK535" s="290"/>
      <c r="AL535" s="290"/>
      <c r="AM535" s="405">
        <f>AM534</f>
        <v>0</v>
      </c>
      <c r="AN535" s="405">
        <f t="shared" ref="AN535:AY535" si="182">AN534</f>
        <v>0</v>
      </c>
      <c r="AO535" s="405">
        <f t="shared" si="182"/>
        <v>0</v>
      </c>
      <c r="AP535" s="405">
        <f t="shared" si="182"/>
        <v>0</v>
      </c>
      <c r="AQ535" s="405">
        <f t="shared" si="182"/>
        <v>0</v>
      </c>
      <c r="AR535" s="405">
        <f t="shared" si="182"/>
        <v>0</v>
      </c>
      <c r="AS535" s="405">
        <f t="shared" si="182"/>
        <v>0</v>
      </c>
      <c r="AT535" s="405">
        <f t="shared" si="182"/>
        <v>0</v>
      </c>
      <c r="AU535" s="405">
        <f t="shared" si="182"/>
        <v>0</v>
      </c>
      <c r="AV535" s="405">
        <f t="shared" si="182"/>
        <v>0</v>
      </c>
      <c r="AW535" s="405">
        <f t="shared" si="182"/>
        <v>0</v>
      </c>
      <c r="AX535" s="405">
        <f t="shared" si="182"/>
        <v>0</v>
      </c>
      <c r="AY535" s="405">
        <f t="shared" si="182"/>
        <v>0</v>
      </c>
      <c r="AZ535" s="405">
        <f>AZ534</f>
        <v>0</v>
      </c>
      <c r="BA535" s="292"/>
    </row>
    <row r="536" spans="1:55" ht="15" outlineLevel="1">
      <c r="B536" s="310"/>
      <c r="C536" s="320"/>
      <c r="D536" s="286"/>
      <c r="E536" s="286"/>
      <c r="F536" s="286"/>
      <c r="G536" s="286"/>
      <c r="H536" s="286"/>
      <c r="I536" s="286"/>
      <c r="J536" s="286"/>
      <c r="K536" s="286"/>
      <c r="L536" s="286"/>
      <c r="M536" s="286"/>
      <c r="N536" s="286"/>
      <c r="O536" s="286"/>
      <c r="P536" s="286"/>
      <c r="Q536" s="286"/>
      <c r="R536" s="286"/>
      <c r="S536" s="286"/>
      <c r="T536" s="286"/>
      <c r="U536" s="295"/>
      <c r="V536" s="286"/>
      <c r="W536" s="321"/>
      <c r="X536" s="321"/>
      <c r="Y536" s="321"/>
      <c r="Z536" s="321"/>
      <c r="AA536" s="321"/>
      <c r="AB536" s="321"/>
      <c r="AC536" s="321"/>
      <c r="AD536" s="321"/>
      <c r="AE536" s="321"/>
      <c r="AF536" s="286"/>
      <c r="AG536" s="286"/>
      <c r="AH536" s="286"/>
      <c r="AI536" s="286"/>
      <c r="AJ536" s="286"/>
      <c r="AK536" s="286"/>
      <c r="AL536" s="286"/>
      <c r="AM536" s="296"/>
      <c r="AN536" s="296"/>
      <c r="AO536" s="296"/>
      <c r="AP536" s="296"/>
      <c r="AQ536" s="296"/>
      <c r="AR536" s="296"/>
      <c r="AS536" s="296"/>
      <c r="AT536" s="296"/>
      <c r="AU536" s="296"/>
      <c r="AV536" s="296"/>
      <c r="AW536" s="296"/>
      <c r="AX536" s="296"/>
      <c r="AY536" s="296"/>
      <c r="AZ536" s="296"/>
      <c r="BA536" s="301"/>
    </row>
    <row r="537" spans="1:55" ht="15.6">
      <c r="B537" s="322" t="s">
        <v>259</v>
      </c>
      <c r="C537" s="324"/>
      <c r="D537" s="324">
        <f>SUM(D432:D535)</f>
        <v>0</v>
      </c>
      <c r="E537" s="324"/>
      <c r="F537" s="324"/>
      <c r="G537" s="324"/>
      <c r="H537" s="324"/>
      <c r="I537" s="324"/>
      <c r="J537" s="324"/>
      <c r="K537" s="324"/>
      <c r="L537" s="324"/>
      <c r="M537" s="324"/>
      <c r="N537" s="324"/>
      <c r="O537" s="324"/>
      <c r="P537" s="324"/>
      <c r="Q537" s="324"/>
      <c r="R537" s="324"/>
      <c r="S537" s="324"/>
      <c r="T537" s="324"/>
      <c r="U537" s="324"/>
      <c r="V537" s="324">
        <f>SUM(V432:V535)</f>
        <v>0</v>
      </c>
      <c r="W537" s="324"/>
      <c r="X537" s="324"/>
      <c r="Y537" s="324"/>
      <c r="Z537" s="324"/>
      <c r="AA537" s="324"/>
      <c r="AB537" s="324"/>
      <c r="AC537" s="324"/>
      <c r="AD537" s="324"/>
      <c r="AE537" s="324"/>
      <c r="AF537" s="324"/>
      <c r="AG537" s="324"/>
      <c r="AH537" s="324"/>
      <c r="AI537" s="324"/>
      <c r="AJ537" s="324"/>
      <c r="AK537" s="324"/>
      <c r="AL537" s="324"/>
      <c r="AM537" s="324">
        <f>IF(AM431="kWh",SUMPRODUCT(D432:D535,AM432:AM535))</f>
        <v>0</v>
      </c>
      <c r="AN537" s="324">
        <f>IF(AN431="kWh",SUMPRODUCT(D432:D535,AN432:AN535))</f>
        <v>0</v>
      </c>
      <c r="AO537" s="324">
        <f>IF(AO431="kW",SUMPRODUCT(U432:U535,V432:V535,AO432:AO535),SUMPRODUCT(D432:D535,AO432:AO535))</f>
        <v>0</v>
      </c>
      <c r="AP537" s="324">
        <f>IF(AP431="kW",SUMPRODUCT(U432:U535,V432:V535,AP432:AP535),SUMPRODUCT(D432:D535,AP432:AP535))</f>
        <v>0</v>
      </c>
      <c r="AQ537" s="324">
        <f>IF(AQ431="kW",SUMPRODUCT(U432:U535,V432:V535,AQ432:AQ535),SUMPRODUCT(D432:D535,AQ432:AQ535))</f>
        <v>0</v>
      </c>
      <c r="AR537" s="324">
        <f>IF(AR431="kW",SUMPRODUCT(U432:U535,V432:V535,AR432:AR535),SUMPRODUCT(D432:D535,AR432:AR535))</f>
        <v>0</v>
      </c>
      <c r="AS537" s="324">
        <f>IF(AS431="kW",SUMPRODUCT(U432:U535,V432:V535,AS432:AS535),SUMPRODUCT(D432:D535,AS432:AS535))</f>
        <v>0</v>
      </c>
      <c r="AT537" s="324">
        <f>IF(AT431="kW",SUMPRODUCT(U432:U535,V432:V535,AT432:AT535),SUMPRODUCT(D432:D535,AT432:AT535))</f>
        <v>0</v>
      </c>
      <c r="AU537" s="324">
        <f>IF(AU431="kW",SUMPRODUCT(U432:U535,V432:V535,AU432:AU535),SUMPRODUCT(D432:D535,AU432:AU535))</f>
        <v>0</v>
      </c>
      <c r="AV537" s="324">
        <f>IF(AV431="kW",SUMPRODUCT(U432:U535,V432:V535,AV432:AV535),SUMPRODUCT(D432:D535,AV432:AV535))</f>
        <v>0</v>
      </c>
      <c r="AW537" s="324">
        <f>IF(AW431="kW",SUMPRODUCT(U432:U535,V432:V535,AW432:AW535),SUMPRODUCT(D432:D535,AW432:AW535))</f>
        <v>0</v>
      </c>
      <c r="AX537" s="324">
        <f>IF(AX431="kW",SUMPRODUCT(U432:U535,V432:V535,AX432:AX535),SUMPRODUCT(D432:D535,AX432:AX535))</f>
        <v>0</v>
      </c>
      <c r="AY537" s="324">
        <f>IF(AY431="kW",SUMPRODUCT(U432:U535,V432:V535,AY432:AY535),SUMPRODUCT(D432:D535,AY432:AY535))</f>
        <v>0</v>
      </c>
      <c r="AZ537" s="324">
        <f>IF(AZ431="kW",SUMPRODUCT(U432:U535,V432:V535,AZ432:AZ535),SUMPRODUCT(D432:D535,AZ432:AZ535))</f>
        <v>0</v>
      </c>
      <c r="BA537" s="325"/>
    </row>
    <row r="538" spans="1:55" ht="15.6">
      <c r="B538" s="385" t="s">
        <v>260</v>
      </c>
      <c r="C538" s="386"/>
      <c r="D538" s="386"/>
      <c r="E538" s="386"/>
      <c r="F538" s="386"/>
      <c r="G538" s="386"/>
      <c r="H538" s="386"/>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6"/>
      <c r="AF538" s="386"/>
      <c r="AG538" s="386"/>
      <c r="AH538" s="386"/>
      <c r="AI538" s="386"/>
      <c r="AJ538" s="386"/>
      <c r="AK538" s="386"/>
      <c r="AL538" s="386"/>
      <c r="AM538" s="323">
        <f>HLOOKUP(AM430,'2. LRAMVA Threshold'!$B$42:$Q$53,6,FALSE)</f>
        <v>0</v>
      </c>
      <c r="AN538" s="323">
        <f>HLOOKUP(AN430,'2. LRAMVA Threshold'!$B$42:$Q$53,6,FALSE)</f>
        <v>0</v>
      </c>
      <c r="AO538" s="323">
        <f>HLOOKUP(AO430,'2. LRAMVA Threshold'!$B$42:$Q$53,6,FALSE)</f>
        <v>0</v>
      </c>
      <c r="AP538" s="323">
        <f>HLOOKUP(AP430,'2. LRAMVA Threshold'!$B$42:$Q$53,6,FALSE)</f>
        <v>0</v>
      </c>
      <c r="AQ538" s="323">
        <f>HLOOKUP(AQ430,'2. LRAMVA Threshold'!$B$42:$Q$53,6,FALSE)</f>
        <v>0</v>
      </c>
      <c r="AR538" s="323">
        <f>HLOOKUP(AR430,'2. LRAMVA Threshold'!$B$42:$Q$53,6,FALSE)</f>
        <v>0</v>
      </c>
      <c r="AS538" s="323">
        <f>HLOOKUP(AS430,'2. LRAMVA Threshold'!$B$42:$Q$53,6,FALSE)</f>
        <v>0</v>
      </c>
      <c r="AT538" s="323">
        <f>HLOOKUP(AT430,'2. LRAMVA Threshold'!$B$42:$Q$53,6,FALSE)</f>
        <v>0</v>
      </c>
      <c r="AU538" s="323">
        <f>HLOOKUP(AU430,'2. LRAMVA Threshold'!$B$42:$Q$53,6,FALSE)</f>
        <v>0</v>
      </c>
      <c r="AV538" s="323">
        <f>HLOOKUP(AV430,'2. LRAMVA Threshold'!$B$42:$Q$53,6,FALSE)</f>
        <v>0</v>
      </c>
      <c r="AW538" s="323">
        <f>HLOOKUP(AW430,'2. LRAMVA Threshold'!$B$42:$Q$53,6,FALSE)</f>
        <v>0</v>
      </c>
      <c r="AX538" s="323">
        <f>HLOOKUP(AX430,'2. LRAMVA Threshold'!$B$42:$Q$53,6,FALSE)</f>
        <v>0</v>
      </c>
      <c r="AY538" s="323">
        <f>HLOOKUP(AY430,'2. LRAMVA Threshold'!$B$42:$Q$53,6,FALSE)</f>
        <v>0</v>
      </c>
      <c r="AZ538" s="323">
        <f>HLOOKUP(AZ430,'2. LRAMVA Threshold'!$B$42:$Q$53,6,FALSE)</f>
        <v>0</v>
      </c>
      <c r="BA538" s="387"/>
    </row>
    <row r="539" spans="1:55" ht="15">
      <c r="B539" s="388"/>
      <c r="C539" s="389"/>
      <c r="D539" s="390"/>
      <c r="E539" s="390"/>
      <c r="F539" s="390"/>
      <c r="G539" s="390"/>
      <c r="H539" s="390"/>
      <c r="I539" s="390"/>
      <c r="J539" s="390"/>
      <c r="K539" s="390"/>
      <c r="L539" s="390"/>
      <c r="M539" s="390"/>
      <c r="N539" s="390"/>
      <c r="O539" s="390"/>
      <c r="P539" s="390"/>
      <c r="Q539" s="390"/>
      <c r="R539" s="390"/>
      <c r="S539" s="390"/>
      <c r="T539" s="390"/>
      <c r="U539" s="390"/>
      <c r="V539" s="391"/>
      <c r="W539" s="390"/>
      <c r="X539" s="390"/>
      <c r="Y539" s="390"/>
      <c r="Z539" s="392"/>
      <c r="AA539" s="392"/>
      <c r="AB539" s="392"/>
      <c r="AC539" s="392"/>
      <c r="AD539" s="390"/>
      <c r="AE539" s="390"/>
      <c r="AF539" s="390"/>
      <c r="AG539" s="390"/>
      <c r="AH539" s="390"/>
      <c r="AI539" s="390"/>
      <c r="AJ539" s="390"/>
      <c r="AK539" s="390"/>
      <c r="AL539" s="390"/>
      <c r="AM539" s="393"/>
      <c r="AN539" s="393"/>
      <c r="AO539" s="393"/>
      <c r="AP539" s="393"/>
      <c r="AQ539" s="393"/>
      <c r="AR539" s="393"/>
      <c r="AS539" s="393"/>
      <c r="AT539" s="393"/>
      <c r="AU539" s="393"/>
      <c r="AV539" s="393"/>
      <c r="AW539" s="393"/>
      <c r="AX539" s="393"/>
      <c r="AY539" s="393"/>
      <c r="AZ539" s="393"/>
      <c r="BA539" s="394"/>
    </row>
    <row r="540" spans="1:55" ht="15">
      <c r="B540" s="319" t="s">
        <v>167</v>
      </c>
      <c r="C540" s="333"/>
      <c r="D540" s="333"/>
      <c r="E540" s="370"/>
      <c r="F540" s="370"/>
      <c r="G540" s="370"/>
      <c r="H540" s="370"/>
      <c r="I540" s="370"/>
      <c r="J540" s="370"/>
      <c r="K540" s="370"/>
      <c r="L540" s="370"/>
      <c r="M540" s="370"/>
      <c r="N540" s="370"/>
      <c r="O540" s="370"/>
      <c r="P540" s="370"/>
      <c r="Q540" s="370"/>
      <c r="R540" s="370"/>
      <c r="S540" s="370"/>
      <c r="T540" s="370"/>
      <c r="U540" s="370"/>
      <c r="V540" s="286"/>
      <c r="W540" s="335"/>
      <c r="X540" s="335"/>
      <c r="Y540" s="335"/>
      <c r="Z540" s="334"/>
      <c r="AA540" s="334"/>
      <c r="AB540" s="334"/>
      <c r="AC540" s="334"/>
      <c r="AD540" s="335"/>
      <c r="AE540" s="335"/>
      <c r="AF540" s="335"/>
      <c r="AG540" s="335"/>
      <c r="AH540" s="335"/>
      <c r="AI540" s="335"/>
      <c r="AJ540" s="335"/>
      <c r="AK540" s="335"/>
      <c r="AL540" s="335"/>
      <c r="AM540" s="823">
        <f>HLOOKUP(AM$20,'3.  Distribution Rates'!$C$122:$P$133,6,FALSE)</f>
        <v>0</v>
      </c>
      <c r="AN540" s="823">
        <f>HLOOKUP(AN$20,'3.  Distribution Rates'!$C$122:$P$133,6,FALSE)</f>
        <v>0</v>
      </c>
      <c r="AO540" s="336">
        <f>HLOOKUP(AO$20,'3.  Distribution Rates'!$C$122:$P$133,6,FALSE)</f>
        <v>0</v>
      </c>
      <c r="AP540" s="336">
        <f>HLOOKUP(AP$20,'3.  Distribution Rates'!$C$122:$P$133,6,FALSE)</f>
        <v>0</v>
      </c>
      <c r="AQ540" s="336">
        <f>HLOOKUP(AQ$20,'3.  Distribution Rates'!$C$122:$P$133,6,FALSE)</f>
        <v>0</v>
      </c>
      <c r="AR540" s="336">
        <f>HLOOKUP(AR$20,'3.  Distribution Rates'!$C$122:$P$133,6,FALSE)</f>
        <v>0</v>
      </c>
      <c r="AS540" s="336">
        <f>HLOOKUP(AS$20,'3.  Distribution Rates'!$C$122:$P$133,6,FALSE)</f>
        <v>0</v>
      </c>
      <c r="AT540" s="336">
        <f>HLOOKUP(AT$20,'3.  Distribution Rates'!$C$122:$P$133,6,FALSE)</f>
        <v>0</v>
      </c>
      <c r="AU540" s="336">
        <f>HLOOKUP(AU$20,'3.  Distribution Rates'!$C$122:$P$133,6,FALSE)</f>
        <v>0</v>
      </c>
      <c r="AV540" s="336">
        <f>HLOOKUP(AV$20,'3.  Distribution Rates'!$C$122:$P$133,6,FALSE)</f>
        <v>0</v>
      </c>
      <c r="AW540" s="336">
        <f>HLOOKUP(AW$20,'3.  Distribution Rates'!$C$122:$P$133,6,FALSE)</f>
        <v>0</v>
      </c>
      <c r="AX540" s="336">
        <f>HLOOKUP(AX$20,'3.  Distribution Rates'!$C$122:$P$133,6,FALSE)</f>
        <v>0</v>
      </c>
      <c r="AY540" s="336">
        <f>HLOOKUP(AY$20,'3.  Distribution Rates'!$C$122:$P$133,6,FALSE)</f>
        <v>0</v>
      </c>
      <c r="AZ540" s="336">
        <f>HLOOKUP(AZ$20,'3.  Distribution Rates'!$C$122:$P$133,6,FALSE)</f>
        <v>0</v>
      </c>
      <c r="BA540" s="395"/>
    </row>
    <row r="541" spans="1:55" ht="15">
      <c r="B541" s="319" t="s">
        <v>159</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 t="shared" ref="AM541:AZ541" si="183">AM137*AM540</f>
        <v>0</v>
      </c>
      <c r="AN541" s="372">
        <f t="shared" si="183"/>
        <v>0</v>
      </c>
      <c r="AO541" s="372">
        <f t="shared" si="183"/>
        <v>0</v>
      </c>
      <c r="AP541" s="372">
        <f t="shared" si="183"/>
        <v>0</v>
      </c>
      <c r="AQ541" s="372">
        <f t="shared" si="183"/>
        <v>0</v>
      </c>
      <c r="AR541" s="372">
        <f t="shared" si="183"/>
        <v>0</v>
      </c>
      <c r="AS541" s="372">
        <f t="shared" si="183"/>
        <v>0</v>
      </c>
      <c r="AT541" s="372">
        <f t="shared" si="183"/>
        <v>0</v>
      </c>
      <c r="AU541" s="372">
        <f t="shared" si="183"/>
        <v>0</v>
      </c>
      <c r="AV541" s="372">
        <f t="shared" si="183"/>
        <v>0</v>
      </c>
      <c r="AW541" s="372">
        <f t="shared" si="183"/>
        <v>0</v>
      </c>
      <c r="AX541" s="372">
        <f t="shared" si="183"/>
        <v>0</v>
      </c>
      <c r="AY541" s="372">
        <f t="shared" si="183"/>
        <v>0</v>
      </c>
      <c r="AZ541" s="372">
        <f t="shared" si="183"/>
        <v>0</v>
      </c>
      <c r="BA541" s="613">
        <f>SUM(AM541:AZ541)</f>
        <v>0</v>
      </c>
      <c r="BC541" s="278"/>
    </row>
    <row r="542" spans="1:55" ht="15">
      <c r="B542" s="319" t="s">
        <v>160</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 t="shared" ref="AM542:AZ542" si="184">AM276*AM540</f>
        <v>0</v>
      </c>
      <c r="AN542" s="372">
        <f t="shared" si="184"/>
        <v>0</v>
      </c>
      <c r="AO542" s="372">
        <f t="shared" si="184"/>
        <v>0</v>
      </c>
      <c r="AP542" s="372">
        <f t="shared" si="184"/>
        <v>0</v>
      </c>
      <c r="AQ542" s="372">
        <f t="shared" si="184"/>
        <v>0</v>
      </c>
      <c r="AR542" s="372">
        <f t="shared" si="184"/>
        <v>0</v>
      </c>
      <c r="AS542" s="372">
        <f t="shared" si="184"/>
        <v>0</v>
      </c>
      <c r="AT542" s="372">
        <f t="shared" si="184"/>
        <v>0</v>
      </c>
      <c r="AU542" s="372">
        <f t="shared" si="184"/>
        <v>0</v>
      </c>
      <c r="AV542" s="372">
        <f t="shared" si="184"/>
        <v>0</v>
      </c>
      <c r="AW542" s="372">
        <f t="shared" si="184"/>
        <v>0</v>
      </c>
      <c r="AX542" s="372">
        <f t="shared" si="184"/>
        <v>0</v>
      </c>
      <c r="AY542" s="372">
        <f t="shared" si="184"/>
        <v>0</v>
      </c>
      <c r="AZ542" s="372">
        <f t="shared" si="184"/>
        <v>0</v>
      </c>
      <c r="BA542" s="613">
        <f>SUM(AM542:AZ542)</f>
        <v>0</v>
      </c>
    </row>
    <row r="543" spans="1:55" ht="15">
      <c r="B543" s="319" t="s">
        <v>161</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 t="shared" ref="AM543:AZ543" si="185">AM412*AM540</f>
        <v>0</v>
      </c>
      <c r="AN543" s="372">
        <f t="shared" si="185"/>
        <v>0</v>
      </c>
      <c r="AO543" s="372">
        <f t="shared" si="185"/>
        <v>0</v>
      </c>
      <c r="AP543" s="372">
        <f t="shared" si="185"/>
        <v>0</v>
      </c>
      <c r="AQ543" s="372">
        <f t="shared" si="185"/>
        <v>0</v>
      </c>
      <c r="AR543" s="372">
        <f t="shared" si="185"/>
        <v>0</v>
      </c>
      <c r="AS543" s="372">
        <f t="shared" si="185"/>
        <v>0</v>
      </c>
      <c r="AT543" s="372">
        <f t="shared" si="185"/>
        <v>0</v>
      </c>
      <c r="AU543" s="372">
        <f t="shared" si="185"/>
        <v>0</v>
      </c>
      <c r="AV543" s="372">
        <f t="shared" si="185"/>
        <v>0</v>
      </c>
      <c r="AW543" s="372">
        <f t="shared" si="185"/>
        <v>0</v>
      </c>
      <c r="AX543" s="372">
        <f t="shared" si="185"/>
        <v>0</v>
      </c>
      <c r="AY543" s="372">
        <f t="shared" si="185"/>
        <v>0</v>
      </c>
      <c r="AZ543" s="372">
        <f t="shared" si="185"/>
        <v>0</v>
      </c>
      <c r="BA543" s="613">
        <f>SUM(AM543:AZ543)</f>
        <v>0</v>
      </c>
    </row>
    <row r="544" spans="1:55" ht="15">
      <c r="B544" s="319" t="s">
        <v>162</v>
      </c>
      <c r="C544" s="340"/>
      <c r="D544" s="304"/>
      <c r="E544" s="274"/>
      <c r="F544" s="274"/>
      <c r="G544" s="274"/>
      <c r="H544" s="274"/>
      <c r="I544" s="274"/>
      <c r="J544" s="274"/>
      <c r="K544" s="274"/>
      <c r="L544" s="274"/>
      <c r="M544" s="274"/>
      <c r="N544" s="274"/>
      <c r="O544" s="274"/>
      <c r="P544" s="274"/>
      <c r="Q544" s="274"/>
      <c r="R544" s="274"/>
      <c r="S544" s="274"/>
      <c r="T544" s="274"/>
      <c r="U544" s="274"/>
      <c r="V544" s="286"/>
      <c r="W544" s="274"/>
      <c r="X544" s="274"/>
      <c r="Y544" s="274"/>
      <c r="Z544" s="304"/>
      <c r="AA544" s="304"/>
      <c r="AB544" s="304"/>
      <c r="AC544" s="304"/>
      <c r="AD544" s="274"/>
      <c r="AE544" s="274"/>
      <c r="AF544" s="274"/>
      <c r="AG544" s="274"/>
      <c r="AH544" s="274"/>
      <c r="AI544" s="274"/>
      <c r="AJ544" s="274"/>
      <c r="AK544" s="274"/>
      <c r="AL544" s="274"/>
      <c r="AM544" s="372">
        <f>AM537*AM540</f>
        <v>0</v>
      </c>
      <c r="AN544" s="372">
        <f t="shared" ref="AN544:AZ544" si="186">AN537*AN540</f>
        <v>0</v>
      </c>
      <c r="AO544" s="372">
        <f t="shared" si="186"/>
        <v>0</v>
      </c>
      <c r="AP544" s="372">
        <f t="shared" si="186"/>
        <v>0</v>
      </c>
      <c r="AQ544" s="372">
        <f t="shared" si="186"/>
        <v>0</v>
      </c>
      <c r="AR544" s="372">
        <f t="shared" si="186"/>
        <v>0</v>
      </c>
      <c r="AS544" s="372">
        <f t="shared" si="186"/>
        <v>0</v>
      </c>
      <c r="AT544" s="372">
        <f t="shared" si="186"/>
        <v>0</v>
      </c>
      <c r="AU544" s="372">
        <f t="shared" si="186"/>
        <v>0</v>
      </c>
      <c r="AV544" s="372">
        <f t="shared" si="186"/>
        <v>0</v>
      </c>
      <c r="AW544" s="372">
        <f t="shared" si="186"/>
        <v>0</v>
      </c>
      <c r="AX544" s="372">
        <f t="shared" si="186"/>
        <v>0</v>
      </c>
      <c r="AY544" s="372">
        <f t="shared" si="186"/>
        <v>0</v>
      </c>
      <c r="AZ544" s="372">
        <f t="shared" si="186"/>
        <v>0</v>
      </c>
      <c r="BA544" s="613">
        <f>SUM(AM544:AZ544)</f>
        <v>0</v>
      </c>
    </row>
    <row r="545" spans="2:53" ht="15.6">
      <c r="B545" s="344" t="s">
        <v>261</v>
      </c>
      <c r="C545" s="340"/>
      <c r="D545" s="331"/>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1">
        <f>SUM(AM541:AM544)</f>
        <v>0</v>
      </c>
      <c r="AN545" s="341">
        <f t="shared" ref="AN545:AY545" si="187">SUM(AN541:AN544)</f>
        <v>0</v>
      </c>
      <c r="AO545" s="341">
        <f t="shared" si="187"/>
        <v>0</v>
      </c>
      <c r="AP545" s="341">
        <f t="shared" si="187"/>
        <v>0</v>
      </c>
      <c r="AQ545" s="341">
        <f t="shared" si="187"/>
        <v>0</v>
      </c>
      <c r="AR545" s="341">
        <f t="shared" si="187"/>
        <v>0</v>
      </c>
      <c r="AS545" s="341">
        <f t="shared" si="187"/>
        <v>0</v>
      </c>
      <c r="AT545" s="341">
        <f t="shared" si="187"/>
        <v>0</v>
      </c>
      <c r="AU545" s="341">
        <f t="shared" si="187"/>
        <v>0</v>
      </c>
      <c r="AV545" s="341">
        <f t="shared" si="187"/>
        <v>0</v>
      </c>
      <c r="AW545" s="341">
        <f t="shared" si="187"/>
        <v>0</v>
      </c>
      <c r="AX545" s="341">
        <f t="shared" si="187"/>
        <v>0</v>
      </c>
      <c r="AY545" s="341">
        <f t="shared" si="187"/>
        <v>0</v>
      </c>
      <c r="AZ545" s="341">
        <f>SUM(AZ541:AZ544)</f>
        <v>0</v>
      </c>
      <c r="BA545" s="401">
        <f>SUM(BA541:BA544)</f>
        <v>0</v>
      </c>
    </row>
    <row r="546" spans="2:53" ht="15.6">
      <c r="B546" s="344" t="s">
        <v>262</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31"/>
      <c r="AA546" s="331"/>
      <c r="AB546" s="331"/>
      <c r="AC546" s="331"/>
      <c r="AD546" s="329"/>
      <c r="AE546" s="329"/>
      <c r="AF546" s="329"/>
      <c r="AG546" s="329"/>
      <c r="AH546" s="329"/>
      <c r="AI546" s="329"/>
      <c r="AJ546" s="329"/>
      <c r="AK546" s="329"/>
      <c r="AL546" s="329"/>
      <c r="AM546" s="342">
        <f>AM538*AM540</f>
        <v>0</v>
      </c>
      <c r="AN546" s="342">
        <f t="shared" ref="AN546:AX546" si="188">AN538*AN540</f>
        <v>0</v>
      </c>
      <c r="AO546" s="342">
        <f>AO538*AO540</f>
        <v>0</v>
      </c>
      <c r="AP546" s="342">
        <f t="shared" si="188"/>
        <v>0</v>
      </c>
      <c r="AQ546" s="342">
        <f t="shared" si="188"/>
        <v>0</v>
      </c>
      <c r="AR546" s="342">
        <f>AR538*AR540</f>
        <v>0</v>
      </c>
      <c r="AS546" s="342">
        <f t="shared" si="188"/>
        <v>0</v>
      </c>
      <c r="AT546" s="342">
        <f t="shared" si="188"/>
        <v>0</v>
      </c>
      <c r="AU546" s="342">
        <f t="shared" si="188"/>
        <v>0</v>
      </c>
      <c r="AV546" s="342">
        <f t="shared" si="188"/>
        <v>0</v>
      </c>
      <c r="AW546" s="342">
        <f t="shared" si="188"/>
        <v>0</v>
      </c>
      <c r="AX546" s="342">
        <f t="shared" si="188"/>
        <v>0</v>
      </c>
      <c r="AY546" s="342">
        <f>AY538*AY540</f>
        <v>0</v>
      </c>
      <c r="AZ546" s="342">
        <f>AZ538*AZ540</f>
        <v>0</v>
      </c>
      <c r="BA546" s="401">
        <f>SUM(AM546:AZ546)</f>
        <v>0</v>
      </c>
    </row>
    <row r="547" spans="2:53" ht="15.6">
      <c r="B547" s="344" t="s">
        <v>264</v>
      </c>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f>BA545-BA546</f>
        <v>0</v>
      </c>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1"/>
    </row>
    <row r="549" spans="2:53" ht="15.6">
      <c r="B549" s="344"/>
      <c r="C549" s="340"/>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5"/>
      <c r="AB549" s="345"/>
      <c r="AC549" s="345"/>
      <c r="AD549" s="329"/>
      <c r="AE549" s="329"/>
      <c r="AF549" s="329"/>
      <c r="AG549" s="329"/>
      <c r="AH549" s="329"/>
      <c r="AI549" s="329"/>
      <c r="AJ549" s="329"/>
      <c r="AK549" s="329"/>
      <c r="AL549" s="329"/>
      <c r="AM549" s="346"/>
      <c r="AN549" s="346"/>
      <c r="AO549" s="346"/>
      <c r="AP549" s="346"/>
      <c r="AQ549" s="346"/>
      <c r="AR549" s="346"/>
      <c r="AS549" s="346"/>
      <c r="AT549" s="346"/>
      <c r="AU549" s="346"/>
      <c r="AV549" s="346"/>
      <c r="AW549" s="346"/>
      <c r="AX549" s="346"/>
      <c r="AY549" s="346"/>
      <c r="AZ549" s="346"/>
      <c r="BA549" s="402"/>
    </row>
    <row r="550" spans="2:53" ht="15">
      <c r="B550" s="319" t="s">
        <v>201</v>
      </c>
      <c r="C550" s="345"/>
      <c r="D550" s="345"/>
      <c r="E550" s="329"/>
      <c r="F550" s="329"/>
      <c r="G550" s="329"/>
      <c r="H550" s="329"/>
      <c r="I550" s="329"/>
      <c r="J550" s="329"/>
      <c r="K550" s="329"/>
      <c r="L550" s="329"/>
      <c r="M550" s="329"/>
      <c r="N550" s="329"/>
      <c r="O550" s="329"/>
      <c r="P550" s="329"/>
      <c r="Q550" s="329"/>
      <c r="R550" s="329"/>
      <c r="S550" s="329"/>
      <c r="T550" s="329"/>
      <c r="U550" s="329"/>
      <c r="V550" s="295"/>
      <c r="W550" s="329"/>
      <c r="X550" s="329"/>
      <c r="Y550" s="329"/>
      <c r="Z550" s="345"/>
      <c r="AA550" s="340"/>
      <c r="AB550" s="345"/>
      <c r="AC550" s="345"/>
      <c r="AD550" s="329"/>
      <c r="AE550" s="329"/>
      <c r="AF550" s="329"/>
      <c r="AG550" s="329"/>
      <c r="AH550" s="329"/>
      <c r="AI550" s="329"/>
      <c r="AJ550" s="329"/>
      <c r="AK550" s="329"/>
      <c r="AL550" s="329"/>
      <c r="AM550" s="286">
        <f>SUMPRODUCT($E$432:$E$535,AM432:AM535)</f>
        <v>0</v>
      </c>
      <c r="AN550" s="286">
        <f>SUMPRODUCT($E$432:$E$535,AN432:AN535)</f>
        <v>0</v>
      </c>
      <c r="AO550" s="286">
        <f>IF(AO431="kW",SUMPRODUCT($U$432:$U$535,$W$432:$W$535,AO432:AO535),SUMPRODUCT($E$432:$E$535,AO432:AO535))</f>
        <v>0</v>
      </c>
      <c r="AP550" s="286">
        <f t="shared" ref="AP550:AZ550" si="189">IF(AP431="kW",SUMPRODUCT($U$432:$U$535,$W$432:$W$535,AP432:AP535),SUMPRODUCT($E$432:$E$535,AP432:AP535))</f>
        <v>0</v>
      </c>
      <c r="AQ550" s="286">
        <f t="shared" si="189"/>
        <v>0</v>
      </c>
      <c r="AR550" s="286">
        <f t="shared" si="189"/>
        <v>0</v>
      </c>
      <c r="AS550" s="286">
        <f t="shared" si="189"/>
        <v>0</v>
      </c>
      <c r="AT550" s="286">
        <f t="shared" si="189"/>
        <v>0</v>
      </c>
      <c r="AU550" s="286">
        <f t="shared" si="189"/>
        <v>0</v>
      </c>
      <c r="AV550" s="286">
        <f t="shared" si="189"/>
        <v>0</v>
      </c>
      <c r="AW550" s="286">
        <f t="shared" si="189"/>
        <v>0</v>
      </c>
      <c r="AX550" s="286">
        <f t="shared" si="189"/>
        <v>0</v>
      </c>
      <c r="AY550" s="286">
        <f t="shared" si="189"/>
        <v>0</v>
      </c>
      <c r="AZ550" s="286">
        <f t="shared" si="189"/>
        <v>0</v>
      </c>
      <c r="BA550" s="348"/>
    </row>
    <row r="551" spans="2:53" ht="15">
      <c r="B551" s="319" t="s">
        <v>202</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SUMPRODUCT($F$432:$F$535,AM432:AM535)</f>
        <v>0</v>
      </c>
      <c r="AN551" s="286">
        <f>SUMPRODUCT($F$432:$F$535,AN432:AN535)</f>
        <v>0</v>
      </c>
      <c r="AO551" s="286">
        <f>IF(AO431="kW",SUMPRODUCT($U$432:$U$535,$X$432:$X$535,AO432:AO535),SUMPRODUCT($F$432:$F$535,AO432:AO535))</f>
        <v>0</v>
      </c>
      <c r="AP551" s="286">
        <f t="shared" ref="AP551:AZ551" si="190">IF(AP431="kW",SUMPRODUCT($U$432:$U$535,$X$432:$X$535,AP432:AP535),SUMPRODUCT($F$432:$F$535,AP432:AP535))</f>
        <v>0</v>
      </c>
      <c r="AQ551" s="286">
        <f t="shared" si="190"/>
        <v>0</v>
      </c>
      <c r="AR551" s="286">
        <f t="shared" si="190"/>
        <v>0</v>
      </c>
      <c r="AS551" s="286">
        <f t="shared" si="190"/>
        <v>0</v>
      </c>
      <c r="AT551" s="286">
        <f t="shared" si="190"/>
        <v>0</v>
      </c>
      <c r="AU551" s="286">
        <f t="shared" si="190"/>
        <v>0</v>
      </c>
      <c r="AV551" s="286">
        <f t="shared" si="190"/>
        <v>0</v>
      </c>
      <c r="AW551" s="286">
        <f t="shared" si="190"/>
        <v>0</v>
      </c>
      <c r="AX551" s="286">
        <f t="shared" si="190"/>
        <v>0</v>
      </c>
      <c r="AY551" s="286">
        <f t="shared" si="190"/>
        <v>0</v>
      </c>
      <c r="AZ551" s="286">
        <f t="shared" si="190"/>
        <v>0</v>
      </c>
      <c r="BA551" s="332"/>
    </row>
    <row r="552" spans="2:53" ht="15">
      <c r="B552" s="319" t="s">
        <v>203</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SUMPRODUCT($G$432:$G$535,AM432:AM535)</f>
        <v>0</v>
      </c>
      <c r="AN552" s="286">
        <f>SUMPRODUCT($G$432:$G$535,AN432:AN535)</f>
        <v>0</v>
      </c>
      <c r="AO552" s="286">
        <f>IF(AO431="kW",SUMPRODUCT($U$432:$U$535,$Y$432:$Y$535,AO432:AO535),SUMPRODUCT($G$432:$G$535,AO432:AO535))</f>
        <v>0</v>
      </c>
      <c r="AP552" s="286">
        <f t="shared" ref="AP552:AZ552" si="191">IF(AP431="kW",SUMPRODUCT($U$432:$U$535,$Y$432:$Y$535,AP432:AP535),SUMPRODUCT($G$432:$G$535,AP432:AP535))</f>
        <v>0</v>
      </c>
      <c r="AQ552" s="286">
        <f t="shared" si="191"/>
        <v>0</v>
      </c>
      <c r="AR552" s="286">
        <f t="shared" si="191"/>
        <v>0</v>
      </c>
      <c r="AS552" s="286">
        <f t="shared" si="191"/>
        <v>0</v>
      </c>
      <c r="AT552" s="286">
        <f t="shared" si="191"/>
        <v>0</v>
      </c>
      <c r="AU552" s="286">
        <f t="shared" si="191"/>
        <v>0</v>
      </c>
      <c r="AV552" s="286">
        <f t="shared" si="191"/>
        <v>0</v>
      </c>
      <c r="AW552" s="286">
        <f t="shared" si="191"/>
        <v>0</v>
      </c>
      <c r="AX552" s="286">
        <f t="shared" si="191"/>
        <v>0</v>
      </c>
      <c r="AY552" s="286">
        <f t="shared" si="191"/>
        <v>0</v>
      </c>
      <c r="AZ552" s="286">
        <f t="shared" si="191"/>
        <v>0</v>
      </c>
      <c r="BA552" s="332"/>
    </row>
    <row r="553" spans="2:53" ht="15">
      <c r="B553" s="319" t="s">
        <v>204</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SUMPRODUCT($H$432:$H$535,AM432:AM535)</f>
        <v>0</v>
      </c>
      <c r="AN553" s="286">
        <f>SUMPRODUCT($H$432:$H$535,AN432:AN535)</f>
        <v>0</v>
      </c>
      <c r="AO553" s="286">
        <f>IF(AO431="kW",SUMPRODUCT($U$432:$U$535,$Z$432:$Z$535,AO432:AO535),SUMPRODUCT($H$432:$H$535,AO432:AO535))</f>
        <v>0</v>
      </c>
      <c r="AP553" s="286">
        <f t="shared" ref="AP553:AZ553" si="192">IF(AP431="kW",SUMPRODUCT($U$432:$U$535,$Z$432:$Z$535,AP432:AP535),SUMPRODUCT($H$432:$H$535,AP432:AP535))</f>
        <v>0</v>
      </c>
      <c r="AQ553" s="286">
        <f t="shared" si="192"/>
        <v>0</v>
      </c>
      <c r="AR553" s="286">
        <f t="shared" si="192"/>
        <v>0</v>
      </c>
      <c r="AS553" s="286">
        <f t="shared" si="192"/>
        <v>0</v>
      </c>
      <c r="AT553" s="286">
        <f t="shared" si="192"/>
        <v>0</v>
      </c>
      <c r="AU553" s="286">
        <f t="shared" si="192"/>
        <v>0</v>
      </c>
      <c r="AV553" s="286">
        <f t="shared" si="192"/>
        <v>0</v>
      </c>
      <c r="AW553" s="286">
        <f t="shared" si="192"/>
        <v>0</v>
      </c>
      <c r="AX553" s="286">
        <f t="shared" si="192"/>
        <v>0</v>
      </c>
      <c r="AY553" s="286">
        <f t="shared" si="192"/>
        <v>0</v>
      </c>
      <c r="AZ553" s="286">
        <f t="shared" si="192"/>
        <v>0</v>
      </c>
      <c r="BA553" s="332"/>
    </row>
    <row r="554" spans="2:53" ht="15">
      <c r="B554" s="319" t="s">
        <v>205</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SUMPRODUCT($I$432:$I$535,AM432:AM535)</f>
        <v>0</v>
      </c>
      <c r="AN554" s="286">
        <f>SUMPRODUCT($I$432:$I$535,AN432:AN535)</f>
        <v>0</v>
      </c>
      <c r="AO554" s="286">
        <f>IF(AO431="kW",SUMPRODUCT($U$432:$U$535,$AA$432:$AA$535,AO432:AO535),SUMPRODUCT($I$432:$I$535,AO432:AO535))</f>
        <v>0</v>
      </c>
      <c r="AP554" s="286">
        <f t="shared" ref="AP554:AZ554" si="193">IF(AP431="kW",SUMPRODUCT($U$432:$U$535,$AA$432:$AA$535,AP432:AP535),SUMPRODUCT($I$432:$I$535,AP432:AP535))</f>
        <v>0</v>
      </c>
      <c r="AQ554" s="286">
        <f t="shared" si="193"/>
        <v>0</v>
      </c>
      <c r="AR554" s="286">
        <f t="shared" si="193"/>
        <v>0</v>
      </c>
      <c r="AS554" s="286">
        <f t="shared" si="193"/>
        <v>0</v>
      </c>
      <c r="AT554" s="286">
        <f t="shared" si="193"/>
        <v>0</v>
      </c>
      <c r="AU554" s="286">
        <f t="shared" si="193"/>
        <v>0</v>
      </c>
      <c r="AV554" s="286">
        <f t="shared" si="193"/>
        <v>0</v>
      </c>
      <c r="AW554" s="286">
        <f t="shared" si="193"/>
        <v>0</v>
      </c>
      <c r="AX554" s="286">
        <f t="shared" si="193"/>
        <v>0</v>
      </c>
      <c r="AY554" s="286">
        <f t="shared" si="193"/>
        <v>0</v>
      </c>
      <c r="AZ554" s="286">
        <f t="shared" si="193"/>
        <v>0</v>
      </c>
      <c r="BA554" s="332"/>
    </row>
    <row r="555" spans="2:53" ht="15">
      <c r="B555" s="319" t="s">
        <v>206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SUMPRODUCT($J$432:$J$535,AM432:AM535)</f>
        <v>0</v>
      </c>
      <c r="AN555" s="286">
        <f>SUMPRODUCT($J$432:$J$535,AN432:AN535)</f>
        <v>0</v>
      </c>
      <c r="AO555" s="286">
        <f>IF(AO431="kW",SUMPRODUCT($U$432:$U$535,$AB$432:$AB$535,AO432:AO535),SUMPRODUCT($J$432:$J$535,AO432:AO535))</f>
        <v>0</v>
      </c>
      <c r="AP555" s="286">
        <f t="shared" ref="AP555:AZ555" si="194">IF(AP431="kW",SUMPRODUCT($U$432:$U$535,$AB$432:$AB$535,AP432:AP535),SUMPRODUCT($J$432:$J$535,AP432:AP535))</f>
        <v>0</v>
      </c>
      <c r="AQ555" s="286">
        <f t="shared" si="194"/>
        <v>0</v>
      </c>
      <c r="AR555" s="286">
        <f t="shared" si="194"/>
        <v>0</v>
      </c>
      <c r="AS555" s="286">
        <f t="shared" si="194"/>
        <v>0</v>
      </c>
      <c r="AT555" s="286">
        <f t="shared" si="194"/>
        <v>0</v>
      </c>
      <c r="AU555" s="286">
        <f t="shared" si="194"/>
        <v>0</v>
      </c>
      <c r="AV555" s="286">
        <f t="shared" si="194"/>
        <v>0</v>
      </c>
      <c r="AW555" s="286">
        <f t="shared" si="194"/>
        <v>0</v>
      </c>
      <c r="AX555" s="286">
        <f t="shared" si="194"/>
        <v>0</v>
      </c>
      <c r="AY555" s="286">
        <f t="shared" si="194"/>
        <v>0</v>
      </c>
      <c r="AZ555" s="286">
        <f t="shared" si="194"/>
        <v>0</v>
      </c>
      <c r="BA555" s="332"/>
    </row>
    <row r="556" spans="2:53" ht="15">
      <c r="B556" s="319" t="s">
        <v>910</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SUMPRODUCT($K$432:$K$535,AM432:AM535)</f>
        <v>0</v>
      </c>
      <c r="AN556" s="286">
        <f>SUMPRODUCT($K$432:$K$535,AN432:AN535)</f>
        <v>0</v>
      </c>
      <c r="AO556" s="286">
        <f>IF($AO$431="kW",SUMPRODUCT($U$432:$U$535,$AC$432:$AC$535,AO432:AO535),SUMPRODUCT($K$432:$K$535,AO432:AO535))</f>
        <v>0</v>
      </c>
      <c r="AP556" s="286">
        <f t="shared" ref="AP556:AZ556" si="195">IF($AO$431="kW",SUMPRODUCT($U$432:$U$535,$AC$432:$AC$535,AP432:AP535),SUMPRODUCT($K$432:$K$535,AP432:AP535))</f>
        <v>0</v>
      </c>
      <c r="AQ556" s="286">
        <f t="shared" si="195"/>
        <v>0</v>
      </c>
      <c r="AR556" s="286">
        <f t="shared" si="195"/>
        <v>0</v>
      </c>
      <c r="AS556" s="286">
        <f t="shared" si="195"/>
        <v>0</v>
      </c>
      <c r="AT556" s="286">
        <f t="shared" si="195"/>
        <v>0</v>
      </c>
      <c r="AU556" s="286">
        <f t="shared" si="195"/>
        <v>0</v>
      </c>
      <c r="AV556" s="286">
        <f t="shared" si="195"/>
        <v>0</v>
      </c>
      <c r="AW556" s="286">
        <f t="shared" si="195"/>
        <v>0</v>
      </c>
      <c r="AX556" s="286">
        <f t="shared" si="195"/>
        <v>0</v>
      </c>
      <c r="AY556" s="286">
        <f t="shared" si="195"/>
        <v>0</v>
      </c>
      <c r="AZ556" s="286">
        <f t="shared" si="195"/>
        <v>0</v>
      </c>
      <c r="BA556" s="332"/>
    </row>
    <row r="557" spans="2:53" ht="15">
      <c r="B557" s="319" t="s">
        <v>918</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SUMPRODUCT($L$432:$L$535,AM432:AM535)</f>
        <v>0</v>
      </c>
      <c r="AN557" s="286">
        <f>SUMPRODUCT($L$432:$L$535,AN432:AN535)</f>
        <v>0</v>
      </c>
      <c r="AO557" s="286">
        <f>IF($AO$431="kW",SUMPRODUCT($U$432:$U$535,$AD$432:$AD$535,AO432:AO535),SUMPRODUCT($L$432:$L$535,AO432:AO535))</f>
        <v>0</v>
      </c>
      <c r="AP557" s="286">
        <f t="shared" ref="AP557:AZ557" si="196">IF($AO$431="kW",SUMPRODUCT($U$432:$U$535,$AD$432:$AD$535,AP432:AP535),SUMPRODUCT($L$432:$L$535,AP432:AP535))</f>
        <v>0</v>
      </c>
      <c r="AQ557" s="286">
        <f t="shared" si="196"/>
        <v>0</v>
      </c>
      <c r="AR557" s="286">
        <f t="shared" si="196"/>
        <v>0</v>
      </c>
      <c r="AS557" s="286">
        <f t="shared" si="196"/>
        <v>0</v>
      </c>
      <c r="AT557" s="286">
        <f t="shared" si="196"/>
        <v>0</v>
      </c>
      <c r="AU557" s="286">
        <f t="shared" si="196"/>
        <v>0</v>
      </c>
      <c r="AV557" s="286">
        <f t="shared" si="196"/>
        <v>0</v>
      </c>
      <c r="AW557" s="286">
        <f t="shared" si="196"/>
        <v>0</v>
      </c>
      <c r="AX557" s="286">
        <f t="shared" si="196"/>
        <v>0</v>
      </c>
      <c r="AY557" s="286">
        <f t="shared" si="196"/>
        <v>0</v>
      </c>
      <c r="AZ557" s="286">
        <f t="shared" si="196"/>
        <v>0</v>
      </c>
      <c r="BA557" s="332"/>
    </row>
    <row r="558" spans="2:53" ht="15">
      <c r="B558" s="319" t="s">
        <v>919</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SUMPRODUCT($M$432:$M$535,AM432:AM535)</f>
        <v>0</v>
      </c>
      <c r="AN558" s="286">
        <f>SUMPRODUCT($M$432:$M$535,AN432:AN535)</f>
        <v>0</v>
      </c>
      <c r="AO558" s="286">
        <f>IF($AO$431="kW",SUMPRODUCT($U$432:$U$535,$AE$432:$AE$535,AO432:AO535),SUMPRODUCT($M$432:$M$535,AO432:AO535))</f>
        <v>0</v>
      </c>
      <c r="AP558" s="286">
        <f t="shared" ref="AP558:AZ558" si="197">IF($AO$431="kW",SUMPRODUCT($U$432:$U$535,$AE$432:$AE$535,AP432:AP535),SUMPRODUCT($M$432:$M$535,AP432:AP535))</f>
        <v>0</v>
      </c>
      <c r="AQ558" s="286">
        <f t="shared" si="197"/>
        <v>0</v>
      </c>
      <c r="AR558" s="286">
        <f t="shared" si="197"/>
        <v>0</v>
      </c>
      <c r="AS558" s="286">
        <f t="shared" si="197"/>
        <v>0</v>
      </c>
      <c r="AT558" s="286">
        <f t="shared" si="197"/>
        <v>0</v>
      </c>
      <c r="AU558" s="286">
        <f t="shared" si="197"/>
        <v>0</v>
      </c>
      <c r="AV558" s="286">
        <f t="shared" si="197"/>
        <v>0</v>
      </c>
      <c r="AW558" s="286">
        <f t="shared" si="197"/>
        <v>0</v>
      </c>
      <c r="AX558" s="286">
        <f t="shared" si="197"/>
        <v>0</v>
      </c>
      <c r="AY558" s="286">
        <f t="shared" si="197"/>
        <v>0</v>
      </c>
      <c r="AZ558" s="286">
        <f t="shared" si="197"/>
        <v>0</v>
      </c>
      <c r="BA558" s="332"/>
    </row>
    <row r="559" spans="2:53" ht="15">
      <c r="B559" s="319" t="s">
        <v>920</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SUMPRODUCT($N$432:$N$535,AM432:AM535)</f>
        <v>0</v>
      </c>
      <c r="AN559" s="286">
        <f>SUMPRODUCT($N$432:$N$535,AN432:AN535)</f>
        <v>0</v>
      </c>
      <c r="AO559" s="286">
        <f>IF($AO$431="kW",SUMPRODUCT($U$432:$U$535,$AF$432:$AF$535,AO432:AO535),SUMPRODUCT($N$432:$N$535,AO432:AO535))</f>
        <v>0</v>
      </c>
      <c r="AP559" s="286">
        <f t="shared" ref="AP559:AZ559" si="198">IF($AO$431="kW",SUMPRODUCT($U$432:$U$535,$AF$432:$AF$535,AP432:AP535),SUMPRODUCT($N$432:$N$535,AP432:AP535))</f>
        <v>0</v>
      </c>
      <c r="AQ559" s="286">
        <f t="shared" si="198"/>
        <v>0</v>
      </c>
      <c r="AR559" s="286">
        <f t="shared" si="198"/>
        <v>0</v>
      </c>
      <c r="AS559" s="286">
        <f t="shared" si="198"/>
        <v>0</v>
      </c>
      <c r="AT559" s="286">
        <f t="shared" si="198"/>
        <v>0</v>
      </c>
      <c r="AU559" s="286">
        <f t="shared" si="198"/>
        <v>0</v>
      </c>
      <c r="AV559" s="286">
        <f t="shared" si="198"/>
        <v>0</v>
      </c>
      <c r="AW559" s="286">
        <f t="shared" si="198"/>
        <v>0</v>
      </c>
      <c r="AX559" s="286">
        <f t="shared" si="198"/>
        <v>0</v>
      </c>
      <c r="AY559" s="286">
        <f t="shared" si="198"/>
        <v>0</v>
      </c>
      <c r="AZ559" s="286">
        <f t="shared" si="198"/>
        <v>0</v>
      </c>
      <c r="BA559" s="332"/>
    </row>
    <row r="560" spans="2:53" ht="15">
      <c r="B560" s="319" t="s">
        <v>921</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SUMPRODUCT($O$432:$O$535,AM432:AM535)</f>
        <v>0</v>
      </c>
      <c r="AN560" s="286">
        <f>SUMPRODUCT($O$432:$O$535,AN432:AN535)</f>
        <v>0</v>
      </c>
      <c r="AO560" s="286">
        <f>IF($AO$431="kW",SUMPRODUCT($U$432:$U$535,$AG$432:$AG$535,AO432:AO535),SUMPRODUCT($O$432:$O$535,AO432:AO535))</f>
        <v>0</v>
      </c>
      <c r="AP560" s="286">
        <f t="shared" ref="AP560:AZ560" si="199">IF($AO$431="kW",SUMPRODUCT($U$432:$U$535,$AG$432:$AG$535,AP432:AP535),SUMPRODUCT($O$432:$O$535,AP432:AP535))</f>
        <v>0</v>
      </c>
      <c r="AQ560" s="286">
        <f t="shared" si="199"/>
        <v>0</v>
      </c>
      <c r="AR560" s="286">
        <f t="shared" si="199"/>
        <v>0</v>
      </c>
      <c r="AS560" s="286">
        <f t="shared" si="199"/>
        <v>0</v>
      </c>
      <c r="AT560" s="286">
        <f t="shared" si="199"/>
        <v>0</v>
      </c>
      <c r="AU560" s="286">
        <f t="shared" si="199"/>
        <v>0</v>
      </c>
      <c r="AV560" s="286">
        <f t="shared" si="199"/>
        <v>0</v>
      </c>
      <c r="AW560" s="286">
        <f t="shared" si="199"/>
        <v>0</v>
      </c>
      <c r="AX560" s="286">
        <f t="shared" si="199"/>
        <v>0</v>
      </c>
      <c r="AY560" s="286">
        <f t="shared" si="199"/>
        <v>0</v>
      </c>
      <c r="AZ560" s="286">
        <f t="shared" si="199"/>
        <v>0</v>
      </c>
      <c r="BA560" s="332"/>
    </row>
    <row r="561" spans="2:53" ht="15">
      <c r="B561" s="319" t="s">
        <v>922</v>
      </c>
      <c r="C561" s="351"/>
      <c r="D561" s="274"/>
      <c r="E561" s="274"/>
      <c r="F561" s="274"/>
      <c r="G561" s="274"/>
      <c r="H561" s="274"/>
      <c r="I561" s="274"/>
      <c r="J561" s="274"/>
      <c r="K561" s="274"/>
      <c r="L561" s="274"/>
      <c r="M561" s="274"/>
      <c r="N561" s="274"/>
      <c r="O561" s="274"/>
      <c r="P561" s="274"/>
      <c r="Q561" s="274"/>
      <c r="R561" s="274"/>
      <c r="S561" s="274"/>
      <c r="T561" s="274"/>
      <c r="U561" s="274"/>
      <c r="V561" s="352"/>
      <c r="W561" s="274"/>
      <c r="X561" s="274"/>
      <c r="Y561" s="274"/>
      <c r="Z561" s="299"/>
      <c r="AA561" s="304"/>
      <c r="AB561" s="304"/>
      <c r="AC561" s="274"/>
      <c r="AD561" s="274"/>
      <c r="AE561" s="304"/>
      <c r="AF561" s="304"/>
      <c r="AG561" s="304"/>
      <c r="AH561" s="304"/>
      <c r="AI561" s="304"/>
      <c r="AJ561" s="304"/>
      <c r="AK561" s="304"/>
      <c r="AL561" s="304"/>
      <c r="AM561" s="286">
        <f>SUMPRODUCT($P$432:$P$535,AM432:AM535)</f>
        <v>0</v>
      </c>
      <c r="AN561" s="286">
        <f>SUMPRODUCT($P$432:$P$535,AN432:AN535)</f>
        <v>0</v>
      </c>
      <c r="AO561" s="286">
        <f>IF($AO$431="kW",SUMPRODUCT($U$432:$U$535,$AH$432:$AH$535,AO432:AO535),SUMPRODUCT($P$432:$P$535,AO432:AO535))</f>
        <v>0</v>
      </c>
      <c r="AP561" s="286">
        <f t="shared" ref="AP561:AZ561" si="200">IF($AO$431="kW",SUMPRODUCT($U$432:$U$535,$AH$432:$AH$535,AP432:AP535),SUMPRODUCT($P$432:$P$535,AP432:AP535))</f>
        <v>0</v>
      </c>
      <c r="AQ561" s="286">
        <f t="shared" si="200"/>
        <v>0</v>
      </c>
      <c r="AR561" s="286">
        <f t="shared" si="200"/>
        <v>0</v>
      </c>
      <c r="AS561" s="286">
        <f t="shared" si="200"/>
        <v>0</v>
      </c>
      <c r="AT561" s="286">
        <f t="shared" si="200"/>
        <v>0</v>
      </c>
      <c r="AU561" s="286">
        <f t="shared" si="200"/>
        <v>0</v>
      </c>
      <c r="AV561" s="286">
        <f t="shared" si="200"/>
        <v>0</v>
      </c>
      <c r="AW561" s="286">
        <f t="shared" si="200"/>
        <v>0</v>
      </c>
      <c r="AX561" s="286">
        <f t="shared" si="200"/>
        <v>0</v>
      </c>
      <c r="AY561" s="286">
        <f t="shared" si="200"/>
        <v>0</v>
      </c>
      <c r="AZ561" s="286">
        <f t="shared" si="200"/>
        <v>0</v>
      </c>
      <c r="BA561" s="332"/>
    </row>
    <row r="562" spans="2:53" ht="15">
      <c r="B562" s="375" t="s">
        <v>917</v>
      </c>
      <c r="C562" s="354"/>
      <c r="D562" s="378"/>
      <c r="E562" s="378"/>
      <c r="F562" s="378"/>
      <c r="G562" s="378"/>
      <c r="H562" s="378"/>
      <c r="I562" s="378"/>
      <c r="J562" s="378"/>
      <c r="K562" s="378"/>
      <c r="L562" s="378"/>
      <c r="M562" s="378"/>
      <c r="N562" s="378"/>
      <c r="O562" s="378"/>
      <c r="P562" s="378"/>
      <c r="Q562" s="378"/>
      <c r="R562" s="378"/>
      <c r="S562" s="378"/>
      <c r="T562" s="378"/>
      <c r="U562" s="378"/>
      <c r="V562" s="377"/>
      <c r="W562" s="378"/>
      <c r="X562" s="378"/>
      <c r="Y562" s="378"/>
      <c r="Z562" s="359"/>
      <c r="AA562" s="379"/>
      <c r="AB562" s="379"/>
      <c r="AC562" s="378"/>
      <c r="AD562" s="378"/>
      <c r="AE562" s="379"/>
      <c r="AF562" s="379"/>
      <c r="AG562" s="379"/>
      <c r="AH562" s="379"/>
      <c r="AI562" s="379"/>
      <c r="AJ562" s="379"/>
      <c r="AK562" s="379"/>
      <c r="AL562" s="379"/>
      <c r="AM562" s="321">
        <f>SUMPRODUCT($Q$432:$Q$535,AM432:AM535)</f>
        <v>0</v>
      </c>
      <c r="AN562" s="321">
        <f>SUMPRODUCT($Q$432:$Q$535,AN432:AN535)</f>
        <v>0</v>
      </c>
      <c r="AO562" s="321">
        <f>IF($AO$431="kW",SUMPRODUCT($U$432:$U$535,$AI$432:$AI$535,AO432:AO535),SUMPRODUCT($Q$432:$Q$535,AO432:AO535))</f>
        <v>0</v>
      </c>
      <c r="AP562" s="321">
        <f t="shared" ref="AP562:AZ562" si="201">IF($AO$431="kW",SUMPRODUCT($U$432:$U$535,$AI$432:$AI$535,AP432:AP535),SUMPRODUCT($Q$432:$Q$535,AP432:AP535))</f>
        <v>0</v>
      </c>
      <c r="AQ562" s="321">
        <f t="shared" si="201"/>
        <v>0</v>
      </c>
      <c r="AR562" s="321">
        <f t="shared" si="201"/>
        <v>0</v>
      </c>
      <c r="AS562" s="321">
        <f t="shared" si="201"/>
        <v>0</v>
      </c>
      <c r="AT562" s="321">
        <f t="shared" si="201"/>
        <v>0</v>
      </c>
      <c r="AU562" s="321">
        <f t="shared" si="201"/>
        <v>0</v>
      </c>
      <c r="AV562" s="321">
        <f t="shared" si="201"/>
        <v>0</v>
      </c>
      <c r="AW562" s="321">
        <f t="shared" si="201"/>
        <v>0</v>
      </c>
      <c r="AX562" s="321">
        <f t="shared" si="201"/>
        <v>0</v>
      </c>
      <c r="AY562" s="321">
        <f t="shared" si="201"/>
        <v>0</v>
      </c>
      <c r="AZ562" s="321">
        <f t="shared" si="201"/>
        <v>0</v>
      </c>
      <c r="BA562" s="380"/>
    </row>
    <row r="563" spans="2:53" ht="22.5" customHeight="1">
      <c r="B563" s="362" t="s">
        <v>582</v>
      </c>
      <c r="C563" s="381"/>
      <c r="D563" s="382"/>
      <c r="E563" s="382"/>
      <c r="F563" s="382"/>
      <c r="G563" s="382"/>
      <c r="H563" s="382"/>
      <c r="I563" s="382"/>
      <c r="J563" s="382"/>
      <c r="K563" s="382"/>
      <c r="L563" s="382"/>
      <c r="M563" s="382"/>
      <c r="N563" s="382"/>
      <c r="O563" s="382"/>
      <c r="P563" s="382"/>
      <c r="Q563" s="382"/>
      <c r="R563" s="382"/>
      <c r="S563" s="382"/>
      <c r="T563" s="382"/>
      <c r="U563" s="382"/>
      <c r="V563" s="382"/>
      <c r="W563" s="382"/>
      <c r="X563" s="382"/>
      <c r="Y563" s="382"/>
      <c r="Z563" s="365"/>
      <c r="AA563" s="366"/>
      <c r="AB563" s="382"/>
      <c r="AC563" s="382"/>
      <c r="AD563" s="382"/>
      <c r="AE563" s="382"/>
      <c r="AF563" s="382"/>
      <c r="AG563" s="382"/>
      <c r="AH563" s="382"/>
      <c r="AI563" s="382"/>
      <c r="AJ563" s="382"/>
      <c r="AK563" s="382"/>
      <c r="AL563" s="382"/>
      <c r="AM563" s="403"/>
      <c r="AN563" s="403"/>
      <c r="AO563" s="403"/>
      <c r="AP563" s="403"/>
      <c r="AQ563" s="403"/>
      <c r="AR563" s="403"/>
      <c r="AS563" s="403"/>
      <c r="AT563" s="403"/>
      <c r="AU563" s="403"/>
      <c r="AV563" s="403"/>
      <c r="AW563" s="403"/>
      <c r="AX563" s="403"/>
      <c r="AY563" s="403"/>
      <c r="AZ563" s="403"/>
      <c r="BA563" s="383"/>
    </row>
    <row r="565" spans="2:53" ht="14.4">
      <c r="B565" s="582"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7.  Persistence Report</vt:lpstr>
      <vt:lpstr>6.  Carrying Charges</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Janice Robertson</cp:lastModifiedBy>
  <cp:lastPrinted>2017-05-24T00:43:43Z</cp:lastPrinted>
  <dcterms:created xsi:type="dcterms:W3CDTF">2012-03-05T18:56:04Z</dcterms:created>
  <dcterms:modified xsi:type="dcterms:W3CDTF">2022-11-09T18:17:25Z</dcterms:modified>
</cp:coreProperties>
</file>