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OEB\2023 IRM\5.  Application Submitted\"/>
    </mc:Choice>
  </mc:AlternateContent>
  <bookViews>
    <workbookView xWindow="0" yWindow="0" windowWidth="19056" windowHeight="6960" tabRatio="913"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1 LRAM" sheetId="79" r:id="rId11"/>
    <sheet name="6.  Carrying Charges" sheetId="47" r:id="rId12"/>
    <sheet name="7.  Persistence Report" sheetId="68" r:id="rId13"/>
    <sheet name="8.  Streetlighting" sheetId="85" r:id="rId14"/>
    <sheet name="Streetlight Details" sheetId="88" r:id="rId15"/>
    <sheet name="2019-20 Retrofit" sheetId="89" r:id="rId16"/>
  </sheets>
  <externalReferences>
    <externalReference r:id="rId17"/>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LRAM'!$A$1:$AM$533</definedName>
    <definedName name="_xlnm.Print_Area" localSheetId="10">'5.  2015-2021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2015-2021 LRAM'!$B$33</definedName>
    <definedName name="Table_5_b.__2016_Lost_Revenues_Work_Form">'5.  2015-2021 LRAM'!$B$217</definedName>
    <definedName name="Table_5_c.__2017_Lost_Revenues_Work_Form">'5.  2015-2021 LRAM'!$B$401</definedName>
    <definedName name="Table_5_d.__2018_Lost_Revenues_Work_Form">'5.  2015-2021 LRAM'!$B$585</definedName>
    <definedName name="Table_5_e.__2019_Lost_Revenues_Work_Form">'5.  2015-2021 LRAM'!$B$769</definedName>
    <definedName name="Table_5_f.__2020_Lost_Revenues_Work_Form">'5.  2015-2021 LRAM'!$B$953</definedName>
    <definedName name="Table_5_g.__2021_Lost_Revenues_Work_Form">'5.  2015-2021 LRAM'!$B$1136</definedName>
    <definedName name="Targets">'[1]LDC Targets'!$A$3:$D$83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63" i="79" l="1"/>
  <c r="H198" i="47"/>
  <c r="H196" i="47"/>
  <c r="H197" i="47"/>
  <c r="H195" i="47"/>
  <c r="H190" i="47"/>
  <c r="H191" i="47"/>
  <c r="H189" i="47"/>
  <c r="H187" i="47"/>
  <c r="H188" i="47"/>
  <c r="H186" i="47"/>
  <c r="H184" i="47"/>
  <c r="H185" i="47"/>
  <c r="H183" i="47"/>
  <c r="H181" i="47"/>
  <c r="H182" i="47"/>
  <c r="H180" i="47"/>
  <c r="H175" i="47"/>
  <c r="H176" i="47"/>
  <c r="H174" i="47"/>
  <c r="H172" i="47"/>
  <c r="H173" i="47"/>
  <c r="H171" i="47"/>
  <c r="H169" i="47"/>
  <c r="H170" i="47"/>
  <c r="H168" i="47"/>
  <c r="C64" i="47"/>
  <c r="C63" i="47"/>
  <c r="C59" i="47"/>
  <c r="C58" i="47"/>
  <c r="C57" i="47"/>
  <c r="C56" i="47"/>
  <c r="C48" i="89" l="1"/>
  <c r="B48" i="89"/>
  <c r="C40" i="89"/>
  <c r="C41" i="89" s="1"/>
  <c r="C42" i="89" s="1"/>
  <c r="C43" i="89" s="1"/>
  <c r="B40" i="89"/>
  <c r="B41" i="89" s="1"/>
  <c r="B42" i="89" s="1"/>
  <c r="B43" i="89" s="1"/>
  <c r="C34" i="89"/>
  <c r="C35" i="89" s="1"/>
  <c r="B34" i="89"/>
  <c r="B35" i="89" s="1"/>
  <c r="AG30" i="89"/>
  <c r="AF30" i="89" s="1"/>
  <c r="AJ29" i="89"/>
  <c r="AI29" i="89"/>
  <c r="AJ28" i="89"/>
  <c r="AI28" i="89"/>
  <c r="C28" i="89"/>
  <c r="C29" i="89" s="1"/>
  <c r="C30" i="89" s="1"/>
  <c r="C31" i="89" s="1"/>
  <c r="B28" i="89"/>
  <c r="B29" i="89" s="1"/>
  <c r="AG25" i="89"/>
  <c r="AG26" i="89" s="1"/>
  <c r="AG27" i="89" s="1"/>
  <c r="AF25" i="89"/>
  <c r="AF26" i="89" s="1"/>
  <c r="AF27" i="89" s="1"/>
  <c r="AB25" i="89"/>
  <c r="AB26" i="89" s="1"/>
  <c r="AB27" i="89" s="1"/>
  <c r="AG12" i="89"/>
  <c r="AF12" i="89"/>
  <c r="AJ11" i="89"/>
  <c r="AI11" i="89"/>
  <c r="AJ10" i="89"/>
  <c r="AI10" i="89"/>
  <c r="AG7" i="89"/>
  <c r="AG8" i="89" s="1"/>
  <c r="AG9" i="89" s="1"/>
  <c r="AF7" i="89"/>
  <c r="AF8" i="89" s="1"/>
  <c r="AF9" i="89" s="1"/>
  <c r="AB7" i="89"/>
  <c r="AB8" i="89" s="1"/>
  <c r="AB9" i="89" s="1"/>
  <c r="F41" i="86"/>
  <c r="G41" i="86"/>
  <c r="H41" i="86"/>
  <c r="I41" i="86"/>
  <c r="F42" i="86"/>
  <c r="G42" i="86"/>
  <c r="H42" i="86"/>
  <c r="I42" i="86"/>
  <c r="AE396" i="79"/>
  <c r="AE397" i="79"/>
  <c r="AE765" i="79"/>
  <c r="AE581" i="79"/>
  <c r="U44" i="85"/>
  <c r="G44" i="85"/>
  <c r="T44" i="85"/>
  <c r="AE213" i="79"/>
  <c r="U90" i="85"/>
  <c r="G90" i="85"/>
  <c r="T90" i="85"/>
  <c r="U67" i="85"/>
  <c r="U66" i="85"/>
  <c r="G67" i="85"/>
  <c r="T67" i="85"/>
  <c r="Z860" i="79"/>
  <c r="Z676" i="79"/>
  <c r="AA676" i="79"/>
  <c r="AB676" i="79"/>
  <c r="F40" i="86"/>
  <c r="C41" i="86"/>
  <c r="C42" i="86"/>
  <c r="B30" i="89" l="1"/>
  <c r="B31" i="89" s="1"/>
  <c r="Y26" i="89"/>
  <c r="AD26" i="89" s="1"/>
  <c r="Y6" i="89"/>
  <c r="Y11" i="89"/>
  <c r="Y24" i="89"/>
  <c r="Y13" i="89"/>
  <c r="AD13" i="89" s="1"/>
  <c r="Y28" i="89"/>
  <c r="Y7" i="89"/>
  <c r="AD7" i="89" s="1"/>
  <c r="Y25" i="89"/>
  <c r="AD25" i="89" s="1"/>
  <c r="Y30" i="89"/>
  <c r="AD30" i="89" s="1"/>
  <c r="Y31" i="89"/>
  <c r="AD31" i="89" s="1"/>
  <c r="Y12" i="89"/>
  <c r="AD12" i="89" s="1"/>
  <c r="Y27" i="89" l="1"/>
  <c r="AD27" i="89" s="1"/>
  <c r="Y29" i="89"/>
  <c r="Y10" i="89"/>
  <c r="Y9" i="89"/>
  <c r="AD9" i="89" s="1"/>
  <c r="AJ9" i="89" s="1"/>
  <c r="Y8" i="89"/>
  <c r="AD8" i="89" s="1"/>
  <c r="AJ8" i="89" s="1"/>
  <c r="AI13" i="89"/>
  <c r="AJ13" i="89"/>
  <c r="AI31" i="89"/>
  <c r="AJ31" i="89"/>
  <c r="AJ7" i="89"/>
  <c r="AI7" i="89"/>
  <c r="Y33" i="89"/>
  <c r="AD24" i="89"/>
  <c r="AJ26" i="89"/>
  <c r="AI26" i="89"/>
  <c r="AJ25" i="89"/>
  <c r="AI25" i="89"/>
  <c r="AD6" i="89"/>
  <c r="AJ30" i="89"/>
  <c r="AI30" i="89"/>
  <c r="AI12" i="89"/>
  <c r="AJ12" i="89"/>
  <c r="AI27" i="89"/>
  <c r="AJ27" i="89"/>
  <c r="AI8" i="89" l="1"/>
  <c r="AI9" i="89"/>
  <c r="Y15" i="89"/>
  <c r="AD33" i="89"/>
  <c r="AI24" i="89"/>
  <c r="AI33" i="89" s="1"/>
  <c r="AJ24" i="89"/>
  <c r="AJ33" i="89" s="1"/>
  <c r="AJ6" i="89"/>
  <c r="AJ15" i="89" s="1"/>
  <c r="AD15" i="89"/>
  <c r="AI6" i="89"/>
  <c r="AI15" i="89" s="1"/>
  <c r="V136" i="68" l="1"/>
  <c r="Q857" i="79" s="1"/>
  <c r="T136" i="68"/>
  <c r="R490" i="79"/>
  <c r="S490" i="79"/>
  <c r="R477" i="79"/>
  <c r="S477" i="79"/>
  <c r="G477" i="79"/>
  <c r="H477" i="79"/>
  <c r="H490" i="79"/>
  <c r="H524" i="79"/>
  <c r="H527" i="79"/>
  <c r="S524" i="79"/>
  <c r="S527" i="79"/>
  <c r="R524" i="79"/>
  <c r="P527" i="79"/>
  <c r="Q527" i="79"/>
  <c r="R527" i="79"/>
  <c r="G524" i="79"/>
  <c r="G527" i="79"/>
  <c r="G660" i="79"/>
  <c r="G663" i="79"/>
  <c r="G666" i="79"/>
  <c r="R660" i="79"/>
  <c r="R663" i="79"/>
  <c r="R666" i="79"/>
  <c r="G673" i="79"/>
  <c r="G676" i="79"/>
  <c r="G679" i="79"/>
  <c r="R673" i="79"/>
  <c r="R676" i="79"/>
  <c r="R679" i="79"/>
  <c r="R701" i="79"/>
  <c r="G701" i="79"/>
  <c r="F879" i="79"/>
  <c r="Q879" i="79"/>
  <c r="Q860" i="79"/>
  <c r="F857" i="79"/>
  <c r="F860" i="79"/>
  <c r="V129" i="68"/>
  <c r="V130" i="68"/>
  <c r="V131" i="68"/>
  <c r="V132" i="68"/>
  <c r="V133" i="68"/>
  <c r="V134" i="68"/>
  <c r="V135" i="68"/>
  <c r="V137" i="68"/>
  <c r="V138" i="68"/>
  <c r="V139" i="68"/>
  <c r="V140" i="68"/>
  <c r="V141" i="68"/>
  <c r="V142" i="68"/>
  <c r="V144" i="68"/>
  <c r="V145" i="68"/>
  <c r="V146" i="68"/>
  <c r="V147" i="68"/>
  <c r="BA140" i="68"/>
  <c r="BA141" i="68"/>
  <c r="BA142" i="68"/>
  <c r="BA143" i="68"/>
  <c r="BA144" i="68"/>
  <c r="BA145" i="68"/>
  <c r="BA146" i="68"/>
  <c r="BA147" i="68"/>
  <c r="BA139" i="68"/>
  <c r="BA132" i="68"/>
  <c r="BA133" i="68"/>
  <c r="BA134" i="68"/>
  <c r="BA135" i="68"/>
  <c r="BA131" i="68"/>
  <c r="BA130" i="68"/>
  <c r="BA129" i="68"/>
  <c r="E1041" i="79"/>
  <c r="W148" i="68"/>
  <c r="V148" i="68"/>
  <c r="P1041" i="79" s="1"/>
  <c r="F35" i="86"/>
  <c r="J134" i="45"/>
  <c r="K134" i="45"/>
  <c r="L134" i="45"/>
  <c r="M134" i="45"/>
  <c r="N134" i="45"/>
  <c r="O134" i="45"/>
  <c r="P134" i="45"/>
  <c r="O22" i="45"/>
  <c r="O29" i="45"/>
  <c r="O36" i="45"/>
  <c r="O43" i="45"/>
  <c r="O50" i="45"/>
  <c r="O57" i="45"/>
  <c r="O64" i="45"/>
  <c r="U142" i="68"/>
  <c r="T129" i="68"/>
  <c r="U129" i="68"/>
  <c r="S129" i="68"/>
  <c r="S130" i="68"/>
  <c r="S131" i="68"/>
  <c r="S132" i="68"/>
  <c r="T133" i="68"/>
  <c r="U133" i="68"/>
  <c r="S133" i="68"/>
  <c r="S134" i="68"/>
  <c r="S135" i="68"/>
  <c r="T137" i="68"/>
  <c r="P139" i="68"/>
  <c r="Q140" i="68"/>
  <c r="R141" i="68"/>
  <c r="Q142" i="68"/>
  <c r="S144" i="68"/>
  <c r="T144" i="68"/>
  <c r="U144" i="68"/>
  <c r="R143" i="68"/>
  <c r="R145" i="68"/>
  <c r="R146" i="68"/>
  <c r="R147" i="68"/>
  <c r="O1041" i="79" l="1"/>
  <c r="D1041" i="79"/>
  <c r="U145" i="68"/>
  <c r="U146" i="68"/>
  <c r="U147" i="68"/>
  <c r="AX147" i="68"/>
  <c r="AY147" i="68" s="1"/>
  <c r="AX146" i="68"/>
  <c r="AY146" i="68" s="1"/>
  <c r="AY145" i="68"/>
  <c r="AX145" i="68"/>
  <c r="AX144" i="68"/>
  <c r="AY144" i="68" s="1"/>
  <c r="AX143" i="68"/>
  <c r="AY143" i="68" s="1"/>
  <c r="AW142" i="68"/>
  <c r="AX142" i="68" s="1"/>
  <c r="D490" i="79" l="1"/>
  <c r="J58" i="79"/>
  <c r="U58" i="79"/>
  <c r="T306" i="79"/>
  <c r="U306" i="79"/>
  <c r="V306" i="79"/>
  <c r="W306" i="79"/>
  <c r="X306" i="79"/>
  <c r="D306" i="79"/>
  <c r="AW141" i="68"/>
  <c r="AV140" i="68"/>
  <c r="AU139" i="68"/>
  <c r="D58" i="79" s="1"/>
  <c r="U87" i="85"/>
  <c r="U74" i="85"/>
  <c r="U78" i="85"/>
  <c r="G87" i="85"/>
  <c r="U39" i="85"/>
  <c r="X408" i="46"/>
  <c r="W408" i="46"/>
  <c r="V408" i="46"/>
  <c r="U408" i="46"/>
  <c r="T408" i="46"/>
  <c r="S408" i="46"/>
  <c r="R408" i="46"/>
  <c r="Q408" i="46"/>
  <c r="P408" i="46"/>
  <c r="O408" i="46"/>
  <c r="M408" i="46"/>
  <c r="L408" i="46"/>
  <c r="K408" i="46"/>
  <c r="J408" i="46"/>
  <c r="I408" i="46"/>
  <c r="H408" i="46"/>
  <c r="G408" i="46"/>
  <c r="F408" i="46"/>
  <c r="E408" i="46"/>
  <c r="D408" i="46"/>
  <c r="X279" i="46"/>
  <c r="W279" i="46"/>
  <c r="V279" i="46"/>
  <c r="U279" i="46"/>
  <c r="T279" i="46"/>
  <c r="S279" i="46"/>
  <c r="R279" i="46"/>
  <c r="Q279" i="46"/>
  <c r="P279" i="46"/>
  <c r="O279" i="46"/>
  <c r="M279" i="46"/>
  <c r="L279" i="46"/>
  <c r="K279" i="46"/>
  <c r="J279" i="46"/>
  <c r="I279" i="46"/>
  <c r="H279" i="46"/>
  <c r="G279" i="46"/>
  <c r="F279" i="46"/>
  <c r="E279" i="46"/>
  <c r="D279" i="46"/>
  <c r="X157" i="46"/>
  <c r="W157" i="46"/>
  <c r="V157" i="46"/>
  <c r="U157" i="46"/>
  <c r="T157" i="46"/>
  <c r="S157" i="46"/>
  <c r="R157" i="46"/>
  <c r="Q157" i="46"/>
  <c r="P157" i="46"/>
  <c r="O157" i="46"/>
  <c r="M157" i="46"/>
  <c r="L157" i="46"/>
  <c r="K157" i="46"/>
  <c r="J157" i="46"/>
  <c r="I157" i="46"/>
  <c r="H157" i="46"/>
  <c r="G157" i="46"/>
  <c r="F157" i="46"/>
  <c r="E157" i="46"/>
  <c r="D157" i="46"/>
  <c r="V58" i="79"/>
  <c r="W58" i="79"/>
  <c r="X58" i="79"/>
  <c r="K58" i="79"/>
  <c r="L58" i="79"/>
  <c r="M58" i="79"/>
  <c r="E122" i="79"/>
  <c r="F122" i="79"/>
  <c r="G122" i="79"/>
  <c r="H122" i="79"/>
  <c r="I122" i="79"/>
  <c r="J122" i="79"/>
  <c r="K122" i="79"/>
  <c r="L122" i="79"/>
  <c r="M122" i="79"/>
  <c r="D122" i="79"/>
  <c r="AB305" i="79"/>
  <c r="AA305" i="79"/>
  <c r="O306" i="79" l="1"/>
  <c r="O58" i="79"/>
  <c r="U85" i="85"/>
  <c r="U84" i="85"/>
  <c r="U83" i="85"/>
  <c r="U82" i="85"/>
  <c r="U81" i="85"/>
  <c r="U80" i="85"/>
  <c r="U79" i="85"/>
  <c r="U77" i="85"/>
  <c r="U76" i="85"/>
  <c r="U75" i="85"/>
  <c r="U53" i="85"/>
  <c r="U54" i="85"/>
  <c r="U55" i="85"/>
  <c r="U56" i="85"/>
  <c r="U57" i="85"/>
  <c r="U58" i="85"/>
  <c r="U59" i="85"/>
  <c r="U60" i="85"/>
  <c r="U61" i="85"/>
  <c r="U52" i="85"/>
  <c r="U51" i="85"/>
  <c r="U50" i="85"/>
  <c r="U36" i="85"/>
  <c r="U37" i="85"/>
  <c r="U35" i="85"/>
  <c r="U38" i="85" l="1"/>
  <c r="I306" i="79"/>
  <c r="J306" i="79" l="1"/>
  <c r="Z305" i="79"/>
  <c r="AM305" i="79" s="1"/>
  <c r="F527" i="79"/>
  <c r="D527" i="79"/>
  <c r="B527" i="79"/>
  <c r="F524" i="79"/>
  <c r="D524" i="79"/>
  <c r="B521" i="79"/>
  <c r="B524" i="79"/>
  <c r="F477" i="79"/>
  <c r="D477" i="79"/>
  <c r="F474" i="79"/>
  <c r="D474" i="79"/>
  <c r="K306" i="79"/>
  <c r="L306" i="79"/>
  <c r="M306" i="79"/>
  <c r="T147" i="68"/>
  <c r="O527" i="79"/>
  <c r="T145" i="68"/>
  <c r="Q524" i="79" s="1"/>
  <c r="O524" i="79"/>
  <c r="P477" i="79"/>
  <c r="Q477" i="79"/>
  <c r="O477" i="79"/>
  <c r="T146" i="68"/>
  <c r="O490" i="79"/>
  <c r="R142" i="68"/>
  <c r="T142" i="68"/>
  <c r="E474" i="79"/>
  <c r="G35" i="85"/>
  <c r="U26" i="85"/>
  <c r="G37" i="85"/>
  <c r="AY141" i="68"/>
  <c r="AX141" i="68"/>
  <c r="S141" i="68" s="1"/>
  <c r="AY140" i="68"/>
  <c r="T140" i="68" s="1"/>
  <c r="R306" i="79" s="1"/>
  <c r="AX140" i="68"/>
  <c r="AW140" i="68"/>
  <c r="AY139" i="68"/>
  <c r="AX139" i="68"/>
  <c r="AW139" i="68"/>
  <c r="AV139" i="68"/>
  <c r="U63" i="85"/>
  <c r="U65" i="85"/>
  <c r="U64" i="85"/>
  <c r="T89" i="85"/>
  <c r="T88" i="85"/>
  <c r="T87" i="85"/>
  <c r="V86" i="85"/>
  <c r="T85" i="85"/>
  <c r="T84" i="85"/>
  <c r="T83" i="85"/>
  <c r="T82" i="85"/>
  <c r="T81" i="85"/>
  <c r="T80" i="85"/>
  <c r="T79" i="85"/>
  <c r="T78" i="85"/>
  <c r="T77" i="85"/>
  <c r="T76" i="85"/>
  <c r="T75" i="85"/>
  <c r="T74" i="85"/>
  <c r="T66" i="85"/>
  <c r="T65" i="85"/>
  <c r="T64" i="85"/>
  <c r="T63" i="85"/>
  <c r="V62" i="85"/>
  <c r="T61" i="85"/>
  <c r="T60" i="85"/>
  <c r="T59" i="85"/>
  <c r="T58" i="85"/>
  <c r="T57" i="85"/>
  <c r="T56" i="85"/>
  <c r="T55" i="85"/>
  <c r="T54" i="85"/>
  <c r="T53" i="85"/>
  <c r="T52" i="85"/>
  <c r="T51" i="85"/>
  <c r="T50" i="85"/>
  <c r="T40" i="85"/>
  <c r="T41" i="85"/>
  <c r="T42" i="85"/>
  <c r="T43" i="85"/>
  <c r="T39" i="85"/>
  <c r="T27" i="85"/>
  <c r="T28" i="85"/>
  <c r="T29" i="85"/>
  <c r="T30" i="85"/>
  <c r="T31" i="85"/>
  <c r="T32" i="85"/>
  <c r="T33" i="85"/>
  <c r="T34" i="85"/>
  <c r="T35" i="85"/>
  <c r="T36" i="85"/>
  <c r="T37" i="85"/>
  <c r="T26" i="85"/>
  <c r="V38" i="85"/>
  <c r="F306" i="79" l="1"/>
  <c r="S140" i="68"/>
  <c r="G58" i="79"/>
  <c r="S139" i="68"/>
  <c r="R58" i="79" s="1"/>
  <c r="F58" i="79"/>
  <c r="R139" i="68"/>
  <c r="Q58" i="79" s="1"/>
  <c r="H58" i="79"/>
  <c r="T139" i="68"/>
  <c r="S58" i="79" s="1"/>
  <c r="E58" i="79"/>
  <c r="Q139" i="68"/>
  <c r="P58" i="79" s="1"/>
  <c r="E306" i="79"/>
  <c r="R140" i="68"/>
  <c r="P306" i="79" s="1"/>
  <c r="F490" i="79"/>
  <c r="T141" i="68"/>
  <c r="Q490" i="79" s="1"/>
  <c r="E477" i="79"/>
  <c r="S142" i="68"/>
  <c r="E524" i="79"/>
  <c r="S146" i="68"/>
  <c r="P490" i="79" s="1"/>
  <c r="S145" i="68"/>
  <c r="P524" i="79" s="1"/>
  <c r="S147" i="68"/>
  <c r="E527" i="79"/>
  <c r="E490" i="79"/>
  <c r="AZ140" i="68"/>
  <c r="U140" i="68" s="1"/>
  <c r="S306" i="79" s="1"/>
  <c r="AZ139" i="68"/>
  <c r="G306" i="79"/>
  <c r="AZ141" i="68"/>
  <c r="H306" i="79"/>
  <c r="Q306" i="79" l="1"/>
  <c r="G490" i="79"/>
  <c r="U141" i="68"/>
  <c r="I58" i="79"/>
  <c r="U139" i="68"/>
  <c r="T58" i="79" s="1"/>
  <c r="U138" i="68"/>
  <c r="T138" i="68"/>
  <c r="U135" i="68"/>
  <c r="U137" i="68"/>
  <c r="AO107" i="88" l="1"/>
  <c r="AO49" i="88" l="1"/>
  <c r="AO19" i="88"/>
  <c r="AM72" i="88"/>
  <c r="AL72" i="88"/>
  <c r="AK72" i="88"/>
  <c r="AJ72" i="88"/>
  <c r="AI72" i="88"/>
  <c r="AH72" i="88"/>
  <c r="AG72" i="88"/>
  <c r="AM70" i="88"/>
  <c r="AL70" i="88"/>
  <c r="AK70" i="88"/>
  <c r="AJ70" i="88"/>
  <c r="AI70" i="88"/>
  <c r="AH70" i="88"/>
  <c r="AG70" i="88"/>
  <c r="AM68" i="88"/>
  <c r="AL68" i="88"/>
  <c r="AK68" i="88"/>
  <c r="AJ68" i="88"/>
  <c r="AI68" i="88"/>
  <c r="AH68" i="88"/>
  <c r="AG68" i="88"/>
  <c r="AM66" i="88"/>
  <c r="AL66" i="88"/>
  <c r="AK66" i="88"/>
  <c r="AJ66" i="88"/>
  <c r="AI66" i="88"/>
  <c r="AH66" i="88"/>
  <c r="AG66" i="88"/>
  <c r="AM64" i="88"/>
  <c r="AL64" i="88"/>
  <c r="AK64" i="88"/>
  <c r="AJ64" i="88"/>
  <c r="AI64" i="88"/>
  <c r="AH64" i="88"/>
  <c r="AG64" i="88"/>
  <c r="AM62" i="88"/>
  <c r="AL62" i="88"/>
  <c r="AK62" i="88"/>
  <c r="AJ62" i="88"/>
  <c r="AI62" i="88"/>
  <c r="AH62" i="88"/>
  <c r="AG62" i="88"/>
  <c r="AM60" i="88"/>
  <c r="AL60" i="88"/>
  <c r="AK60" i="88"/>
  <c r="AJ60" i="88"/>
  <c r="AI60" i="88"/>
  <c r="AH60" i="88"/>
  <c r="AG60" i="88"/>
  <c r="AM58" i="88"/>
  <c r="AL58" i="88"/>
  <c r="AK58" i="88"/>
  <c r="AJ58" i="88"/>
  <c r="AI58" i="88"/>
  <c r="AH58" i="88"/>
  <c r="AG58" i="88"/>
  <c r="AM56" i="88"/>
  <c r="AL56" i="88"/>
  <c r="AK56" i="88"/>
  <c r="AJ56" i="88"/>
  <c r="AI56" i="88"/>
  <c r="AH56" i="88"/>
  <c r="AG56" i="88"/>
  <c r="AM54" i="88"/>
  <c r="AL54" i="88"/>
  <c r="AK54" i="88"/>
  <c r="AJ54" i="88"/>
  <c r="AI54" i="88"/>
  <c r="AH54" i="88"/>
  <c r="AG54" i="88"/>
  <c r="AM52" i="88"/>
  <c r="AL52" i="88"/>
  <c r="AK52" i="88"/>
  <c r="AJ52" i="88"/>
  <c r="AI52" i="88"/>
  <c r="AH52" i="88"/>
  <c r="AG52" i="88"/>
  <c r="AM50" i="88"/>
  <c r="AL50" i="88"/>
  <c r="AK50" i="88"/>
  <c r="AJ50" i="88"/>
  <c r="AI50" i="88"/>
  <c r="AH50" i="88"/>
  <c r="AG50" i="88"/>
  <c r="AM48" i="88"/>
  <c r="AL48" i="88"/>
  <c r="AK48" i="88"/>
  <c r="AJ48" i="88"/>
  <c r="AI48" i="88"/>
  <c r="AH48" i="88"/>
  <c r="AG48" i="88"/>
  <c r="AM46" i="88"/>
  <c r="AL46" i="88"/>
  <c r="AK46" i="88"/>
  <c r="AJ46" i="88"/>
  <c r="AI46" i="88"/>
  <c r="AH46" i="88"/>
  <c r="AG46" i="88"/>
  <c r="AM44" i="88"/>
  <c r="AL44" i="88"/>
  <c r="AK44" i="88"/>
  <c r="AJ44" i="88"/>
  <c r="AI44" i="88"/>
  <c r="AH44" i="88"/>
  <c r="AG44" i="88"/>
  <c r="AM42" i="88"/>
  <c r="AL42" i="88"/>
  <c r="AK42" i="88"/>
  <c r="AJ42" i="88"/>
  <c r="AI42" i="88"/>
  <c r="AH42" i="88"/>
  <c r="AG42" i="88"/>
  <c r="AM40" i="88"/>
  <c r="AL40" i="88"/>
  <c r="AK40" i="88"/>
  <c r="AJ40" i="88"/>
  <c r="AI40" i="88"/>
  <c r="AH40" i="88"/>
  <c r="AG40" i="88"/>
  <c r="AM38" i="88"/>
  <c r="AL38" i="88"/>
  <c r="AK38" i="88"/>
  <c r="AJ38" i="88"/>
  <c r="AI38" i="88"/>
  <c r="AH38" i="88"/>
  <c r="AG38" i="88"/>
  <c r="AM36" i="88"/>
  <c r="AL36" i="88"/>
  <c r="AK36" i="88"/>
  <c r="AJ36" i="88"/>
  <c r="AI36" i="88"/>
  <c r="AH36" i="88"/>
  <c r="AG36" i="88"/>
  <c r="AM34" i="88"/>
  <c r="AL34" i="88"/>
  <c r="AK34" i="88"/>
  <c r="AJ34" i="88"/>
  <c r="AI34" i="88"/>
  <c r="AH34" i="88"/>
  <c r="AG34" i="88"/>
  <c r="AM32" i="88"/>
  <c r="AL32" i="88"/>
  <c r="AK32" i="88"/>
  <c r="AJ32" i="88"/>
  <c r="AI32" i="88"/>
  <c r="AH32" i="88"/>
  <c r="AG32" i="88"/>
  <c r="AM30" i="88"/>
  <c r="AL30" i="88"/>
  <c r="AK30" i="88"/>
  <c r="AJ30" i="88"/>
  <c r="AI30" i="88"/>
  <c r="AH30" i="88"/>
  <c r="AG30" i="88"/>
  <c r="AM28" i="88"/>
  <c r="AL28" i="88"/>
  <c r="AK28" i="88"/>
  <c r="AJ28" i="88"/>
  <c r="AI28" i="88"/>
  <c r="AH28" i="88"/>
  <c r="AG28" i="88"/>
  <c r="AM26" i="88"/>
  <c r="AL26" i="88"/>
  <c r="AK26" i="88"/>
  <c r="AJ26" i="88"/>
  <c r="AI26" i="88"/>
  <c r="AH26" i="88"/>
  <c r="AG26" i="88"/>
  <c r="AM24" i="88"/>
  <c r="AL24" i="88"/>
  <c r="AK24" i="88"/>
  <c r="AJ24" i="88"/>
  <c r="AI24" i="88"/>
  <c r="AH24" i="88"/>
  <c r="AG24" i="88"/>
  <c r="AM22" i="88"/>
  <c r="AL22" i="88"/>
  <c r="AK22" i="88"/>
  <c r="AJ22" i="88"/>
  <c r="AI22" i="88"/>
  <c r="AH22" i="88"/>
  <c r="AG22" i="88"/>
  <c r="AM20" i="88"/>
  <c r="AL20" i="88"/>
  <c r="AK20" i="88"/>
  <c r="AJ20" i="88"/>
  <c r="AI20" i="88"/>
  <c r="AH20" i="88"/>
  <c r="AG20" i="88"/>
  <c r="AM18" i="88"/>
  <c r="AL18" i="88"/>
  <c r="AK18" i="88"/>
  <c r="AJ18" i="88"/>
  <c r="AI18" i="88"/>
  <c r="AH18" i="88"/>
  <c r="AG18" i="88"/>
  <c r="AM16" i="88"/>
  <c r="AL16" i="88"/>
  <c r="AK16" i="88"/>
  <c r="AJ16" i="88"/>
  <c r="AI16" i="88"/>
  <c r="AH16" i="88"/>
  <c r="AG16" i="88"/>
  <c r="AM14" i="88"/>
  <c r="AL14" i="88"/>
  <c r="AK14" i="88"/>
  <c r="AJ14" i="88"/>
  <c r="AI14" i="88"/>
  <c r="AH14" i="88"/>
  <c r="AG14" i="88"/>
  <c r="AM12" i="88"/>
  <c r="AL12" i="88"/>
  <c r="AK12" i="88"/>
  <c r="AJ12" i="88"/>
  <c r="AI12" i="88"/>
  <c r="AH12" i="88"/>
  <c r="AG12" i="88"/>
  <c r="AM10" i="88"/>
  <c r="AL10" i="88"/>
  <c r="AK10" i="88"/>
  <c r="AJ10" i="88"/>
  <c r="AI10" i="88"/>
  <c r="AH10" i="88"/>
  <c r="AG10" i="88"/>
  <c r="AM8" i="88"/>
  <c r="AL8" i="88"/>
  <c r="AK8" i="88"/>
  <c r="AJ8" i="88"/>
  <c r="AI8" i="88"/>
  <c r="AH8" i="88"/>
  <c r="AG8" i="88"/>
  <c r="AM6" i="88"/>
  <c r="AL6" i="88"/>
  <c r="AK6" i="88"/>
  <c r="AJ6" i="88"/>
  <c r="AI6" i="88"/>
  <c r="AH6" i="88"/>
  <c r="AG6" i="88"/>
  <c r="AM110" i="88"/>
  <c r="AL110" i="88"/>
  <c r="AK110" i="88"/>
  <c r="AJ110" i="88"/>
  <c r="AI110" i="88"/>
  <c r="AH110" i="88"/>
  <c r="AG110" i="88"/>
  <c r="AM108" i="88"/>
  <c r="AL108" i="88"/>
  <c r="AK108" i="88"/>
  <c r="AJ108" i="88"/>
  <c r="AI108" i="88"/>
  <c r="AH108" i="88"/>
  <c r="AG108" i="88"/>
  <c r="AM106" i="88"/>
  <c r="AL106" i="88"/>
  <c r="AK106" i="88"/>
  <c r="AJ106" i="88"/>
  <c r="AI106" i="88"/>
  <c r="AH106" i="88"/>
  <c r="AG106" i="88"/>
  <c r="AM104" i="88"/>
  <c r="AL104" i="88"/>
  <c r="AK104" i="88"/>
  <c r="AJ104" i="88"/>
  <c r="AI104" i="88"/>
  <c r="AH104" i="88"/>
  <c r="AG104" i="88"/>
  <c r="AM102" i="88"/>
  <c r="AL102" i="88"/>
  <c r="AK102" i="88"/>
  <c r="AJ102" i="88"/>
  <c r="AI102" i="88"/>
  <c r="AH102" i="88"/>
  <c r="AG102" i="88"/>
  <c r="AM100" i="88"/>
  <c r="AL100" i="88"/>
  <c r="AK100" i="88"/>
  <c r="AJ100" i="88"/>
  <c r="AI100" i="88"/>
  <c r="AH100" i="88"/>
  <c r="AG100" i="88"/>
  <c r="AM98" i="88"/>
  <c r="AL98" i="88"/>
  <c r="AK98" i="88"/>
  <c r="AJ98" i="88"/>
  <c r="AI98" i="88"/>
  <c r="AH98" i="88"/>
  <c r="AG98" i="88"/>
  <c r="AM96" i="88"/>
  <c r="AL96" i="88"/>
  <c r="AK96" i="88"/>
  <c r="AJ96" i="88"/>
  <c r="AI96" i="88"/>
  <c r="AH96" i="88"/>
  <c r="AG96" i="88"/>
  <c r="AM94" i="88"/>
  <c r="AL94" i="88"/>
  <c r="AK94" i="88"/>
  <c r="AJ94" i="88"/>
  <c r="AI94" i="88"/>
  <c r="AH94" i="88"/>
  <c r="AG94" i="88"/>
  <c r="AM92" i="88"/>
  <c r="AL92" i="88"/>
  <c r="AK92" i="88"/>
  <c r="AJ92" i="88"/>
  <c r="AI92" i="88"/>
  <c r="AH92" i="88"/>
  <c r="AG92" i="88"/>
  <c r="AM90" i="88"/>
  <c r="AK90" i="88"/>
  <c r="AJ90" i="88"/>
  <c r="AG90" i="88"/>
  <c r="AM88" i="88"/>
  <c r="AL88" i="88"/>
  <c r="AK88" i="88"/>
  <c r="AJ88" i="88"/>
  <c r="AI88" i="88"/>
  <c r="AH88" i="88"/>
  <c r="AG88" i="88"/>
  <c r="AM86" i="88"/>
  <c r="AL86" i="88"/>
  <c r="AK86" i="88"/>
  <c r="AJ86" i="88"/>
  <c r="AH86" i="88"/>
  <c r="AG86" i="88"/>
  <c r="AM84" i="88"/>
  <c r="AL84" i="88"/>
  <c r="AK84" i="88"/>
  <c r="AJ84" i="88"/>
  <c r="AH84" i="88"/>
  <c r="AG84" i="88"/>
  <c r="AM82" i="88"/>
  <c r="AL82" i="88"/>
  <c r="AK82" i="88"/>
  <c r="AJ82" i="88"/>
  <c r="AI82" i="88"/>
  <c r="AH82" i="88"/>
  <c r="AG82" i="88"/>
  <c r="AM80" i="88"/>
  <c r="AL80" i="88"/>
  <c r="AK80" i="88"/>
  <c r="AJ80" i="88"/>
  <c r="AI80" i="88"/>
  <c r="AH80" i="88"/>
  <c r="AG80" i="88"/>
  <c r="AM76" i="88"/>
  <c r="AL76" i="88"/>
  <c r="AK76" i="88"/>
  <c r="AJ76" i="88"/>
  <c r="AI76" i="88"/>
  <c r="AH76" i="88"/>
  <c r="AG76" i="88"/>
  <c r="AM74" i="88"/>
  <c r="AL74" i="88"/>
  <c r="AK74" i="88"/>
  <c r="AJ74" i="88"/>
  <c r="AI74" i="88"/>
  <c r="AH74" i="88"/>
  <c r="AG74" i="88"/>
  <c r="AM78" i="88"/>
  <c r="AL78" i="88"/>
  <c r="AK78" i="88"/>
  <c r="AJ78" i="88"/>
  <c r="AI78" i="88"/>
  <c r="AH78" i="88"/>
  <c r="AG78" i="88"/>
  <c r="C77" i="88"/>
  <c r="G34" i="85"/>
  <c r="U34" i="85" s="1"/>
  <c r="G26" i="85"/>
  <c r="F4" i="88"/>
  <c r="J5" i="88"/>
  <c r="C5" i="88" s="1"/>
  <c r="I5" i="88"/>
  <c r="F5" i="88"/>
  <c r="J7" i="88"/>
  <c r="I7" i="88"/>
  <c r="C7" i="88" s="1"/>
  <c r="F7" i="88"/>
  <c r="J9" i="88"/>
  <c r="I9" i="88"/>
  <c r="F9" i="88"/>
  <c r="C9" i="88" s="1"/>
  <c r="J11" i="88"/>
  <c r="I11" i="88"/>
  <c r="F11" i="88"/>
  <c r="J13" i="88"/>
  <c r="I13" i="88"/>
  <c r="F13" i="88"/>
  <c r="J15" i="88"/>
  <c r="I15" i="88"/>
  <c r="C15" i="88" s="1"/>
  <c r="F15" i="88"/>
  <c r="J17" i="88"/>
  <c r="I17" i="88"/>
  <c r="F17" i="88"/>
  <c r="C17" i="88" s="1"/>
  <c r="J19" i="88"/>
  <c r="I19" i="88"/>
  <c r="F19" i="88"/>
  <c r="J21" i="88"/>
  <c r="I21" i="88"/>
  <c r="F21" i="88"/>
  <c r="J23" i="88"/>
  <c r="I23" i="88"/>
  <c r="C23" i="88" s="1"/>
  <c r="F23" i="88"/>
  <c r="J25" i="88"/>
  <c r="I25" i="88"/>
  <c r="F25" i="88"/>
  <c r="C25" i="88" s="1"/>
  <c r="J27" i="88"/>
  <c r="I27" i="88"/>
  <c r="F27" i="88"/>
  <c r="J29" i="88"/>
  <c r="I29" i="88"/>
  <c r="F29" i="88"/>
  <c r="J31" i="88"/>
  <c r="I31" i="88"/>
  <c r="C31" i="88" s="1"/>
  <c r="F31" i="88"/>
  <c r="J33" i="88"/>
  <c r="I33" i="88"/>
  <c r="F33" i="88"/>
  <c r="C33" i="88" s="1"/>
  <c r="J35" i="88"/>
  <c r="I35" i="88"/>
  <c r="F35" i="88"/>
  <c r="J37" i="88"/>
  <c r="C37" i="88" s="1"/>
  <c r="I37" i="88"/>
  <c r="F37" i="88"/>
  <c r="J39" i="88"/>
  <c r="I39" i="88"/>
  <c r="F39" i="88"/>
  <c r="J41" i="88"/>
  <c r="I41" i="88"/>
  <c r="F41" i="88"/>
  <c r="I43" i="88"/>
  <c r="J43" i="88"/>
  <c r="F43" i="88"/>
  <c r="J45" i="88"/>
  <c r="C45" i="88" s="1"/>
  <c r="I45" i="88"/>
  <c r="F45" i="88"/>
  <c r="J47" i="88"/>
  <c r="I47" i="88"/>
  <c r="C47" i="88" s="1"/>
  <c r="F47" i="88"/>
  <c r="J49" i="88"/>
  <c r="I49" i="88"/>
  <c r="F49" i="88"/>
  <c r="C49" i="88" s="1"/>
  <c r="J51" i="88"/>
  <c r="I51" i="88"/>
  <c r="F51" i="88"/>
  <c r="F53" i="88"/>
  <c r="C53" i="88" s="1"/>
  <c r="I53" i="88"/>
  <c r="J53" i="88"/>
  <c r="J55" i="88"/>
  <c r="C55" i="88" s="1"/>
  <c r="I55" i="88"/>
  <c r="F55" i="88"/>
  <c r="F57" i="88"/>
  <c r="C57" i="88" s="1"/>
  <c r="I57" i="88"/>
  <c r="J57" i="88"/>
  <c r="I59" i="88"/>
  <c r="J61" i="88"/>
  <c r="I61" i="88"/>
  <c r="C61" i="88" s="1"/>
  <c r="I63" i="88"/>
  <c r="J63" i="88"/>
  <c r="J65" i="88"/>
  <c r="K65" i="88"/>
  <c r="J59" i="88"/>
  <c r="J67" i="88"/>
  <c r="J69" i="88"/>
  <c r="I65" i="88"/>
  <c r="I67" i="88"/>
  <c r="F69" i="88"/>
  <c r="C69" i="88" s="1"/>
  <c r="I69" i="88"/>
  <c r="I71" i="88"/>
  <c r="I73" i="88"/>
  <c r="I75" i="88"/>
  <c r="C75" i="88" s="1"/>
  <c r="I81" i="88"/>
  <c r="I79" i="88"/>
  <c r="I83" i="88"/>
  <c r="I85" i="88"/>
  <c r="AI89" i="88"/>
  <c r="AI90" i="88" s="1"/>
  <c r="AI85" i="88"/>
  <c r="AI86" i="88" s="1"/>
  <c r="AI83" i="88"/>
  <c r="AI84" i="88" s="1"/>
  <c r="C89" i="88"/>
  <c r="AH89" i="88"/>
  <c r="AH90" i="88" s="1"/>
  <c r="AL89" i="88"/>
  <c r="AL90" i="88" s="1"/>
  <c r="AP7" i="88"/>
  <c r="AP15" i="88"/>
  <c r="AP23" i="88"/>
  <c r="AP31" i="88"/>
  <c r="AP39" i="88"/>
  <c r="AP47" i="88"/>
  <c r="AP73" i="88"/>
  <c r="AP97" i="88"/>
  <c r="AP105" i="88"/>
  <c r="AO5" i="88"/>
  <c r="AP5" i="88" s="1"/>
  <c r="AO7" i="88"/>
  <c r="AO9" i="88"/>
  <c r="AP9" i="88" s="1"/>
  <c r="AO11" i="88"/>
  <c r="AP11" i="88" s="1"/>
  <c r="AO13" i="88"/>
  <c r="AP13" i="88" s="1"/>
  <c r="AO15" i="88"/>
  <c r="AO17" i="88"/>
  <c r="AP17" i="88" s="1"/>
  <c r="AO21" i="88"/>
  <c r="AP19" i="88" s="1"/>
  <c r="AO23" i="88"/>
  <c r="AO25" i="88"/>
  <c r="AP25" i="88" s="1"/>
  <c r="AO27" i="88"/>
  <c r="AP27" i="88" s="1"/>
  <c r="AO29" i="88"/>
  <c r="AP29" i="88" s="1"/>
  <c r="AO31" i="88"/>
  <c r="AO33" i="88"/>
  <c r="AP33" i="88" s="1"/>
  <c r="AO35" i="88"/>
  <c r="AP35" i="88" s="1"/>
  <c r="AO37" i="88"/>
  <c r="AP37" i="88" s="1"/>
  <c r="AO39" i="88"/>
  <c r="AO41" i="88"/>
  <c r="AP41" i="88" s="1"/>
  <c r="AO43" i="88"/>
  <c r="AP43" i="88" s="1"/>
  <c r="AO45" i="88"/>
  <c r="AP45" i="88" s="1"/>
  <c r="AO47" i="88"/>
  <c r="AO51" i="88"/>
  <c r="AP49" i="88" s="1"/>
  <c r="AO53" i="88"/>
  <c r="AP53" i="88" s="1"/>
  <c r="AO55" i="88"/>
  <c r="AP55" i="88" s="1"/>
  <c r="AO57" i="88"/>
  <c r="AP57" i="88" s="1"/>
  <c r="AO59" i="88"/>
  <c r="AP59" i="88" s="1"/>
  <c r="AO61" i="88"/>
  <c r="AP61" i="88" s="1"/>
  <c r="AO63" i="88"/>
  <c r="AP63" i="88" s="1"/>
  <c r="AO65" i="88"/>
  <c r="AP65" i="88" s="1"/>
  <c r="AO67" i="88"/>
  <c r="AP67" i="88" s="1"/>
  <c r="AO69" i="88"/>
  <c r="AP69" i="88" s="1"/>
  <c r="AO71" i="88"/>
  <c r="AP71" i="88" s="1"/>
  <c r="AO73" i="88"/>
  <c r="AO75" i="88"/>
  <c r="AO77" i="88"/>
  <c r="AO79" i="88"/>
  <c r="AO81" i="88"/>
  <c r="AO83" i="88"/>
  <c r="AO85" i="88"/>
  <c r="AO87" i="88"/>
  <c r="AO89" i="88"/>
  <c r="AO91" i="88"/>
  <c r="AP91" i="88" s="1"/>
  <c r="AO93" i="88"/>
  <c r="AP93" i="88" s="1"/>
  <c r="AO95" i="88"/>
  <c r="AP95" i="88" s="1"/>
  <c r="AO97" i="88"/>
  <c r="AO99" i="88"/>
  <c r="AP99" i="88" s="1"/>
  <c r="AO101" i="88"/>
  <c r="AP101" i="88" s="1"/>
  <c r="AO103" i="88"/>
  <c r="AP103" i="88" s="1"/>
  <c r="AO105" i="88"/>
  <c r="AO109" i="88"/>
  <c r="AP107" i="88" s="1"/>
  <c r="I77" i="88"/>
  <c r="I87" i="88"/>
  <c r="C87" i="88" s="1"/>
  <c r="I89" i="88"/>
  <c r="I91" i="88"/>
  <c r="C11" i="88"/>
  <c r="C19" i="88"/>
  <c r="C27" i="88"/>
  <c r="C35" i="88"/>
  <c r="C39" i="88"/>
  <c r="C43" i="88"/>
  <c r="C51" i="88"/>
  <c r="C59" i="88"/>
  <c r="C63" i="88"/>
  <c r="C65" i="88"/>
  <c r="C67" i="88"/>
  <c r="C71" i="88"/>
  <c r="C73" i="88"/>
  <c r="C79" i="88"/>
  <c r="C81" i="88"/>
  <c r="C85" i="88"/>
  <c r="C93" i="88"/>
  <c r="C95" i="88"/>
  <c r="C97" i="88"/>
  <c r="C99" i="88"/>
  <c r="C101" i="88"/>
  <c r="C103" i="88"/>
  <c r="C105" i="88"/>
  <c r="C107" i="88"/>
  <c r="C109" i="88"/>
  <c r="AD110" i="88"/>
  <c r="AB110" i="88"/>
  <c r="N110" i="88"/>
  <c r="AD108" i="88"/>
  <c r="AB108" i="88"/>
  <c r="N108" i="88"/>
  <c r="AD106" i="88"/>
  <c r="AB106" i="88"/>
  <c r="N106" i="88"/>
  <c r="AD104" i="88"/>
  <c r="AB104" i="88"/>
  <c r="N104" i="88"/>
  <c r="AD102" i="88"/>
  <c r="AB102" i="88"/>
  <c r="N102" i="88"/>
  <c r="AD100" i="88"/>
  <c r="AB100" i="88"/>
  <c r="N100" i="88"/>
  <c r="AD98" i="88"/>
  <c r="AB98" i="88"/>
  <c r="N98" i="88"/>
  <c r="AD96" i="88"/>
  <c r="AB96" i="88"/>
  <c r="N96" i="88"/>
  <c r="AD94" i="88"/>
  <c r="AB94" i="88"/>
  <c r="N94" i="88"/>
  <c r="AD92" i="88"/>
  <c r="AB92" i="88"/>
  <c r="N92" i="88"/>
  <c r="AD90" i="88"/>
  <c r="AB90" i="88"/>
  <c r="N90" i="88"/>
  <c r="AD88" i="88"/>
  <c r="AB88" i="88"/>
  <c r="N88" i="88"/>
  <c r="AD86" i="88"/>
  <c r="AB86" i="88"/>
  <c r="N86" i="88"/>
  <c r="AD84" i="88"/>
  <c r="AB84" i="88"/>
  <c r="N84" i="88"/>
  <c r="AD82" i="88"/>
  <c r="AB82" i="88"/>
  <c r="N82" i="88"/>
  <c r="AD80" i="88"/>
  <c r="AB80" i="88"/>
  <c r="N80" i="88"/>
  <c r="AD78" i="88"/>
  <c r="AB78" i="88"/>
  <c r="N78" i="88"/>
  <c r="AD76" i="88"/>
  <c r="AB76" i="88"/>
  <c r="N76" i="88"/>
  <c r="AD74" i="88"/>
  <c r="AB74" i="88"/>
  <c r="N74" i="88"/>
  <c r="AD72" i="88"/>
  <c r="AB72" i="88"/>
  <c r="N72" i="88"/>
  <c r="AD70" i="88"/>
  <c r="AB70" i="88"/>
  <c r="N70" i="88"/>
  <c r="AD68" i="88"/>
  <c r="AB68" i="88"/>
  <c r="N68" i="88"/>
  <c r="AD66" i="88"/>
  <c r="AB66" i="88"/>
  <c r="N66" i="88"/>
  <c r="AD64" i="88"/>
  <c r="AB64" i="88"/>
  <c r="N64" i="88"/>
  <c r="AD62" i="88"/>
  <c r="AB62" i="88"/>
  <c r="N62" i="88"/>
  <c r="AD60" i="88"/>
  <c r="AB60" i="88"/>
  <c r="N60" i="88"/>
  <c r="AD58" i="88"/>
  <c r="AB58" i="88"/>
  <c r="N58" i="88"/>
  <c r="AD56" i="88"/>
  <c r="AB56" i="88"/>
  <c r="N56" i="88"/>
  <c r="AD54" i="88"/>
  <c r="AB54" i="88"/>
  <c r="N54" i="88"/>
  <c r="AD52" i="88"/>
  <c r="AB52" i="88"/>
  <c r="N52" i="88"/>
  <c r="AD50" i="88"/>
  <c r="AB50" i="88"/>
  <c r="N50" i="88"/>
  <c r="AD48" i="88"/>
  <c r="AB48" i="88"/>
  <c r="N48" i="88"/>
  <c r="AD46" i="88"/>
  <c r="AB46" i="88"/>
  <c r="N46" i="88"/>
  <c r="AD44" i="88"/>
  <c r="AB44" i="88"/>
  <c r="N44" i="88"/>
  <c r="AD42" i="88"/>
  <c r="AB42" i="88"/>
  <c r="N42" i="88"/>
  <c r="AD40" i="88"/>
  <c r="AB40" i="88"/>
  <c r="N40" i="88"/>
  <c r="AD38" i="88"/>
  <c r="AB38" i="88"/>
  <c r="N38" i="88"/>
  <c r="AD36" i="88"/>
  <c r="AB36" i="88"/>
  <c r="N36" i="88"/>
  <c r="AD34" i="88"/>
  <c r="AB34" i="88"/>
  <c r="N34" i="88"/>
  <c r="AD32" i="88"/>
  <c r="AB32" i="88"/>
  <c r="N32" i="88"/>
  <c r="AD30" i="88"/>
  <c r="AB30" i="88"/>
  <c r="N30" i="88"/>
  <c r="AD28" i="88"/>
  <c r="AB28" i="88"/>
  <c r="N28" i="88"/>
  <c r="AD26" i="88"/>
  <c r="AB26" i="88"/>
  <c r="N26" i="88"/>
  <c r="AD24" i="88"/>
  <c r="AB24" i="88"/>
  <c r="N24" i="88"/>
  <c r="AD22" i="88"/>
  <c r="AB22" i="88"/>
  <c r="N22" i="88"/>
  <c r="AD20" i="88"/>
  <c r="AB20" i="88"/>
  <c r="N20" i="88"/>
  <c r="AD18" i="88"/>
  <c r="AB18" i="88"/>
  <c r="AA18" i="88"/>
  <c r="N18" i="88"/>
  <c r="AD16" i="88"/>
  <c r="AB16" i="88"/>
  <c r="N16" i="88"/>
  <c r="AD14" i="88"/>
  <c r="AB14" i="88"/>
  <c r="N14" i="88"/>
  <c r="AD12" i="88"/>
  <c r="AB12" i="88"/>
  <c r="N12" i="88"/>
  <c r="AD10" i="88"/>
  <c r="AB10" i="88"/>
  <c r="N10" i="88"/>
  <c r="AD8" i="88"/>
  <c r="AB8" i="88"/>
  <c r="N8" i="88"/>
  <c r="N6" i="88"/>
  <c r="AB6" i="88"/>
  <c r="AD6" i="88"/>
  <c r="D28" i="85"/>
  <c r="G28" i="85" s="1"/>
  <c r="U28" i="85" s="1"/>
  <c r="D29" i="85"/>
  <c r="G29" i="85" s="1"/>
  <c r="U29" i="85" s="1"/>
  <c r="D30" i="85"/>
  <c r="G30" i="85" s="1"/>
  <c r="U30" i="85" s="1"/>
  <c r="D31" i="85"/>
  <c r="G31" i="85" s="1"/>
  <c r="U31" i="85" s="1"/>
  <c r="D32" i="85"/>
  <c r="G32" i="85" s="1"/>
  <c r="U32" i="85" s="1"/>
  <c r="D33" i="85"/>
  <c r="G33" i="85" s="1"/>
  <c r="U33" i="85" s="1"/>
  <c r="AE4" i="88"/>
  <c r="AE34" i="88" s="1"/>
  <c r="AC4" i="88"/>
  <c r="AC38" i="88" s="1"/>
  <c r="AA4" i="88"/>
  <c r="AA44" i="88" s="1"/>
  <c r="Z4" i="88"/>
  <c r="Z6" i="88" s="1"/>
  <c r="Y4" i="88"/>
  <c r="Y38" i="88" s="1"/>
  <c r="X4" i="88"/>
  <c r="X36" i="88" s="1"/>
  <c r="W4" i="88"/>
  <c r="W38" i="88" s="1"/>
  <c r="V4" i="88"/>
  <c r="V40" i="88" s="1"/>
  <c r="U4" i="88"/>
  <c r="U38" i="88" s="1"/>
  <c r="T4" i="88"/>
  <c r="T36" i="88" s="1"/>
  <c r="S4" i="88"/>
  <c r="S38" i="88" s="1"/>
  <c r="R4" i="88"/>
  <c r="R20" i="88" s="1"/>
  <c r="Q4" i="88"/>
  <c r="Q38" i="88" s="1"/>
  <c r="P4" i="88"/>
  <c r="P36" i="88" s="1"/>
  <c r="O4" i="88"/>
  <c r="O38" i="88" s="1"/>
  <c r="M4" i="88"/>
  <c r="M38" i="88" s="1"/>
  <c r="L4" i="88"/>
  <c r="L36" i="88" s="1"/>
  <c r="K4" i="88"/>
  <c r="K42" i="88" s="1"/>
  <c r="J4" i="88"/>
  <c r="J28" i="88" s="1"/>
  <c r="I4" i="88"/>
  <c r="I42" i="88" s="1"/>
  <c r="H4" i="88"/>
  <c r="H36" i="88" s="1"/>
  <c r="G4" i="88"/>
  <c r="G44" i="88" s="1"/>
  <c r="E4" i="88"/>
  <c r="E38" i="88" s="1"/>
  <c r="AP21" i="88" l="1"/>
  <c r="C41" i="88"/>
  <c r="J38" i="88"/>
  <c r="S10" i="88"/>
  <c r="O14" i="88"/>
  <c r="J16" i="88"/>
  <c r="J24" i="88"/>
  <c r="O30" i="88"/>
  <c r="AP51" i="88"/>
  <c r="C29" i="88"/>
  <c r="C21" i="88"/>
  <c r="C13" i="88"/>
  <c r="AA10" i="88"/>
  <c r="W14" i="88"/>
  <c r="S18" i="88"/>
  <c r="O22" i="88"/>
  <c r="AP87" i="88"/>
  <c r="W22" i="88"/>
  <c r="AA30" i="88"/>
  <c r="P8" i="88"/>
  <c r="F38" i="88"/>
  <c r="F28" i="88"/>
  <c r="F24" i="88"/>
  <c r="F12" i="88"/>
  <c r="F20" i="88"/>
  <c r="H6" i="88"/>
  <c r="Y10" i="88"/>
  <c r="AE10" i="88"/>
  <c r="Y34" i="88"/>
  <c r="H8" i="88"/>
  <c r="L16" i="88"/>
  <c r="U18" i="88"/>
  <c r="Q22" i="88"/>
  <c r="L24" i="88"/>
  <c r="L6" i="88"/>
  <c r="J8" i="88"/>
  <c r="T8" i="88"/>
  <c r="U10" i="88"/>
  <c r="H12" i="88"/>
  <c r="Q14" i="88"/>
  <c r="Y14" i="88"/>
  <c r="AE14" i="88"/>
  <c r="O18" i="88"/>
  <c r="W18" i="88"/>
  <c r="J20" i="88"/>
  <c r="S22" i="88"/>
  <c r="AA22" i="88"/>
  <c r="Q26" i="88"/>
  <c r="S30" i="88"/>
  <c r="Q34" i="88"/>
  <c r="I84" i="88"/>
  <c r="F6" i="88"/>
  <c r="Q10" i="88"/>
  <c r="L12" i="88"/>
  <c r="U14" i="88"/>
  <c r="Y26" i="88"/>
  <c r="H32" i="88"/>
  <c r="H20" i="88"/>
  <c r="Y22" i="88"/>
  <c r="AE22" i="88"/>
  <c r="L32" i="88"/>
  <c r="F36" i="88"/>
  <c r="J6" i="88"/>
  <c r="L8" i="88"/>
  <c r="X8" i="88"/>
  <c r="O10" i="88"/>
  <c r="W10" i="88"/>
  <c r="J12" i="88"/>
  <c r="S14" i="88"/>
  <c r="AA14" i="88"/>
  <c r="H16" i="88"/>
  <c r="Q18" i="88"/>
  <c r="Y18" i="88"/>
  <c r="AE18" i="88"/>
  <c r="L20" i="88"/>
  <c r="U22" i="88"/>
  <c r="H24" i="88"/>
  <c r="U26" i="88"/>
  <c r="W30" i="88"/>
  <c r="AE30" i="88"/>
  <c r="U34" i="88"/>
  <c r="J36" i="88"/>
  <c r="F16" i="88"/>
  <c r="F8" i="88"/>
  <c r="AP89" i="88"/>
  <c r="AP75" i="88"/>
  <c r="AP77" i="88"/>
  <c r="AP79" i="88"/>
  <c r="AP81" i="88"/>
  <c r="AP83" i="88"/>
  <c r="AP85" i="88"/>
  <c r="C83" i="88"/>
  <c r="G26" i="88"/>
  <c r="K26" i="88"/>
  <c r="O26" i="88"/>
  <c r="S26" i="88"/>
  <c r="W26" i="88"/>
  <c r="AA26" i="88"/>
  <c r="AE26" i="88"/>
  <c r="H28" i="88"/>
  <c r="L28" i="88"/>
  <c r="P28" i="88"/>
  <c r="T28" i="88"/>
  <c r="X28" i="88"/>
  <c r="E30" i="88"/>
  <c r="I30" i="88"/>
  <c r="M30" i="88"/>
  <c r="Q30" i="88"/>
  <c r="U30" i="88"/>
  <c r="Y30" i="88"/>
  <c r="AC30" i="88"/>
  <c r="F32" i="88"/>
  <c r="J32" i="88"/>
  <c r="R32" i="88"/>
  <c r="V32" i="88"/>
  <c r="Z32" i="88"/>
  <c r="G34" i="88"/>
  <c r="K34" i="88"/>
  <c r="O34" i="88"/>
  <c r="S34" i="88"/>
  <c r="W34" i="88"/>
  <c r="AA34" i="88"/>
  <c r="I38" i="88"/>
  <c r="F40" i="88"/>
  <c r="J40" i="88"/>
  <c r="R40" i="88"/>
  <c r="Z40" i="88"/>
  <c r="G42" i="88"/>
  <c r="O42" i="88"/>
  <c r="S42" i="88"/>
  <c r="W42" i="88"/>
  <c r="AA42" i="88"/>
  <c r="S44" i="88"/>
  <c r="E108" i="88"/>
  <c r="E100" i="88"/>
  <c r="E110" i="88"/>
  <c r="E102" i="88"/>
  <c r="E94" i="88"/>
  <c r="E104" i="88"/>
  <c r="E96" i="88"/>
  <c r="E106" i="88"/>
  <c r="E98" i="88"/>
  <c r="E90" i="88"/>
  <c r="E82" i="88"/>
  <c r="E74" i="88"/>
  <c r="E84" i="88"/>
  <c r="E76" i="88"/>
  <c r="E86" i="88"/>
  <c r="E78" i="88"/>
  <c r="E92" i="88"/>
  <c r="E88" i="88"/>
  <c r="E80" i="88"/>
  <c r="E72" i="88"/>
  <c r="E66" i="88"/>
  <c r="E58" i="88"/>
  <c r="E50" i="88"/>
  <c r="E68" i="88"/>
  <c r="E60" i="88"/>
  <c r="E52" i="88"/>
  <c r="E44" i="88"/>
  <c r="E62" i="88"/>
  <c r="E54" i="88"/>
  <c r="E46" i="88"/>
  <c r="E70" i="88"/>
  <c r="E64" i="88"/>
  <c r="E56" i="88"/>
  <c r="E48" i="88"/>
  <c r="M108" i="88"/>
  <c r="M100" i="88"/>
  <c r="M92" i="88"/>
  <c r="M110" i="88"/>
  <c r="M102" i="88"/>
  <c r="M94" i="88"/>
  <c r="M104" i="88"/>
  <c r="M96" i="88"/>
  <c r="M90" i="88"/>
  <c r="M82" i="88"/>
  <c r="M74" i="88"/>
  <c r="M84" i="88"/>
  <c r="M76" i="88"/>
  <c r="M106" i="88"/>
  <c r="M98" i="88"/>
  <c r="M86" i="88"/>
  <c r="M78" i="88"/>
  <c r="M88" i="88"/>
  <c r="M80" i="88"/>
  <c r="M66" i="88"/>
  <c r="M58" i="88"/>
  <c r="M50" i="88"/>
  <c r="M70" i="88"/>
  <c r="M68" i="88"/>
  <c r="M60" i="88"/>
  <c r="M52" i="88"/>
  <c r="M44" i="88"/>
  <c r="M72" i="88"/>
  <c r="M62" i="88"/>
  <c r="M54" i="88"/>
  <c r="M46" i="88"/>
  <c r="M64" i="88"/>
  <c r="M56" i="88"/>
  <c r="M48" i="88"/>
  <c r="V110" i="88"/>
  <c r="V102" i="88"/>
  <c r="V94" i="88"/>
  <c r="V104" i="88"/>
  <c r="V96" i="88"/>
  <c r="V106" i="88"/>
  <c r="V98" i="88"/>
  <c r="V90" i="88"/>
  <c r="V84" i="88"/>
  <c r="V76" i="88"/>
  <c r="V86" i="88"/>
  <c r="V78" i="88"/>
  <c r="V70" i="88"/>
  <c r="V108" i="88"/>
  <c r="V100" i="88"/>
  <c r="V92" i="88"/>
  <c r="V88" i="88"/>
  <c r="V80" i="88"/>
  <c r="V72" i="88"/>
  <c r="V82" i="88"/>
  <c r="V74" i="88"/>
  <c r="V68" i="88"/>
  <c r="V60" i="88"/>
  <c r="V52" i="88"/>
  <c r="V44" i="88"/>
  <c r="V62" i="88"/>
  <c r="V54" i="88"/>
  <c r="V46" i="88"/>
  <c r="V64" i="88"/>
  <c r="V56" i="88"/>
  <c r="V48" i="88"/>
  <c r="V66" i="88"/>
  <c r="V58" i="88"/>
  <c r="V50" i="88"/>
  <c r="V6" i="88"/>
  <c r="G104" i="88"/>
  <c r="G96" i="88"/>
  <c r="G106" i="88"/>
  <c r="G98" i="88"/>
  <c r="G108" i="88"/>
  <c r="G100" i="88"/>
  <c r="G86" i="88"/>
  <c r="G78" i="88"/>
  <c r="G70" i="88"/>
  <c r="G88" i="88"/>
  <c r="G80" i="88"/>
  <c r="G72" i="88"/>
  <c r="G110" i="88"/>
  <c r="G102" i="88"/>
  <c r="G94" i="88"/>
  <c r="G92" i="88"/>
  <c r="G90" i="88"/>
  <c r="G82" i="88"/>
  <c r="G74" i="88"/>
  <c r="G84" i="88"/>
  <c r="G76" i="88"/>
  <c r="G62" i="88"/>
  <c r="G54" i="88"/>
  <c r="G46" i="88"/>
  <c r="G64" i="88"/>
  <c r="G56" i="88"/>
  <c r="G48" i="88"/>
  <c r="G66" i="88"/>
  <c r="G58" i="88"/>
  <c r="G50" i="88"/>
  <c r="G68" i="88"/>
  <c r="G60" i="88"/>
  <c r="G52" i="88"/>
  <c r="K104" i="88"/>
  <c r="K96" i="88"/>
  <c r="K106" i="88"/>
  <c r="K98" i="88"/>
  <c r="K108" i="88"/>
  <c r="K100" i="88"/>
  <c r="K92" i="88"/>
  <c r="K86" i="88"/>
  <c r="K78" i="88"/>
  <c r="K70" i="88"/>
  <c r="K110" i="88"/>
  <c r="K102" i="88"/>
  <c r="K94" i="88"/>
  <c r="K88" i="88"/>
  <c r="K80" i="88"/>
  <c r="K72" i="88"/>
  <c r="K90" i="88"/>
  <c r="K82" i="88"/>
  <c r="K74" i="88"/>
  <c r="K84" i="88"/>
  <c r="K76" i="88"/>
  <c r="K62" i="88"/>
  <c r="K54" i="88"/>
  <c r="K46" i="88"/>
  <c r="K64" i="88"/>
  <c r="K56" i="88"/>
  <c r="K48" i="88"/>
  <c r="K66" i="88"/>
  <c r="K58" i="88"/>
  <c r="K50" i="88"/>
  <c r="K68" i="88"/>
  <c r="K60" i="88"/>
  <c r="K52" i="88"/>
  <c r="P106" i="88"/>
  <c r="P98" i="88"/>
  <c r="P108" i="88"/>
  <c r="P100" i="88"/>
  <c r="P92" i="88"/>
  <c r="P110" i="88"/>
  <c r="P102" i="88"/>
  <c r="P94" i="88"/>
  <c r="P88" i="88"/>
  <c r="P80" i="88"/>
  <c r="P72" i="88"/>
  <c r="P104" i="88"/>
  <c r="P96" i="88"/>
  <c r="P90" i="88"/>
  <c r="P82" i="88"/>
  <c r="P74" i="88"/>
  <c r="P84" i="88"/>
  <c r="P76" i="88"/>
  <c r="P86" i="88"/>
  <c r="P78" i="88"/>
  <c r="P64" i="88"/>
  <c r="P56" i="88"/>
  <c r="P48" i="88"/>
  <c r="P66" i="88"/>
  <c r="P58" i="88"/>
  <c r="P50" i="88"/>
  <c r="P68" i="88"/>
  <c r="P60" i="88"/>
  <c r="P52" i="88"/>
  <c r="P44" i="88"/>
  <c r="P70" i="88"/>
  <c r="P62" i="88"/>
  <c r="P54" i="88"/>
  <c r="P46" i="88"/>
  <c r="T106" i="88"/>
  <c r="T98" i="88"/>
  <c r="T108" i="88"/>
  <c r="T100" i="88"/>
  <c r="T92" i="88"/>
  <c r="T110" i="88"/>
  <c r="T102" i="88"/>
  <c r="T94" i="88"/>
  <c r="T104" i="88"/>
  <c r="T96" i="88"/>
  <c r="T88" i="88"/>
  <c r="T80" i="88"/>
  <c r="T72" i="88"/>
  <c r="T90" i="88"/>
  <c r="T82" i="88"/>
  <c r="T74" i="88"/>
  <c r="T84" i="88"/>
  <c r="T76" i="88"/>
  <c r="T86" i="88"/>
  <c r="T78" i="88"/>
  <c r="T64" i="88"/>
  <c r="T56" i="88"/>
  <c r="T48" i="88"/>
  <c r="T70" i="88"/>
  <c r="T66" i="88"/>
  <c r="T58" i="88"/>
  <c r="T50" i="88"/>
  <c r="T68" i="88"/>
  <c r="T60" i="88"/>
  <c r="T52" i="88"/>
  <c r="T44" i="88"/>
  <c r="T62" i="88"/>
  <c r="T54" i="88"/>
  <c r="T46" i="88"/>
  <c r="X106" i="88"/>
  <c r="X98" i="88"/>
  <c r="X108" i="88"/>
  <c r="X100" i="88"/>
  <c r="X92" i="88"/>
  <c r="X110" i="88"/>
  <c r="X102" i="88"/>
  <c r="X94" i="88"/>
  <c r="X88" i="88"/>
  <c r="X80" i="88"/>
  <c r="X72" i="88"/>
  <c r="X82" i="88"/>
  <c r="X74" i="88"/>
  <c r="X84" i="88"/>
  <c r="X76" i="88"/>
  <c r="X104" i="88"/>
  <c r="X96" i="88"/>
  <c r="X90" i="88"/>
  <c r="X86" i="88"/>
  <c r="X78" i="88"/>
  <c r="X64" i="88"/>
  <c r="X56" i="88"/>
  <c r="X48" i="88"/>
  <c r="X66" i="88"/>
  <c r="X58" i="88"/>
  <c r="X50" i="88"/>
  <c r="X68" i="88"/>
  <c r="X60" i="88"/>
  <c r="X52" i="88"/>
  <c r="X44" i="88"/>
  <c r="X70" i="88"/>
  <c r="X62" i="88"/>
  <c r="X54" i="88"/>
  <c r="X46" i="88"/>
  <c r="AC108" i="88"/>
  <c r="AC100" i="88"/>
  <c r="AC92" i="88"/>
  <c r="AC110" i="88"/>
  <c r="AC102" i="88"/>
  <c r="AC94" i="88"/>
  <c r="AC104" i="88"/>
  <c r="AC96" i="88"/>
  <c r="AC90" i="88"/>
  <c r="AC106" i="88"/>
  <c r="AC98" i="88"/>
  <c r="AC82" i="88"/>
  <c r="AC74" i="88"/>
  <c r="AC84" i="88"/>
  <c r="AC76" i="88"/>
  <c r="AC86" i="88"/>
  <c r="AC78" i="88"/>
  <c r="AC70" i="88"/>
  <c r="AC88" i="88"/>
  <c r="AC80" i="88"/>
  <c r="AC72" i="88"/>
  <c r="AC66" i="88"/>
  <c r="AC58" i="88"/>
  <c r="AC50" i="88"/>
  <c r="AC60" i="88"/>
  <c r="AC52" i="88"/>
  <c r="AC44" i="88"/>
  <c r="AC68" i="88"/>
  <c r="AC62" i="88"/>
  <c r="AC54" i="88"/>
  <c r="AC46" i="88"/>
  <c r="AC64" i="88"/>
  <c r="AC56" i="88"/>
  <c r="AC48" i="88"/>
  <c r="E6" i="88"/>
  <c r="X6" i="88"/>
  <c r="T6" i="88"/>
  <c r="P6" i="88"/>
  <c r="R8" i="88"/>
  <c r="V8" i="88"/>
  <c r="Z8" i="88"/>
  <c r="G10" i="88"/>
  <c r="K10" i="88"/>
  <c r="P12" i="88"/>
  <c r="T12" i="88"/>
  <c r="X12" i="88"/>
  <c r="E14" i="88"/>
  <c r="I14" i="88"/>
  <c r="M14" i="88"/>
  <c r="AC14" i="88"/>
  <c r="R16" i="88"/>
  <c r="V16" i="88"/>
  <c r="Z16" i="88"/>
  <c r="G18" i="88"/>
  <c r="K18" i="88"/>
  <c r="P20" i="88"/>
  <c r="T20" i="88"/>
  <c r="X20" i="88"/>
  <c r="E22" i="88"/>
  <c r="I22" i="88"/>
  <c r="M22" i="88"/>
  <c r="AC22" i="88"/>
  <c r="R24" i="88"/>
  <c r="V24" i="88"/>
  <c r="Z24" i="88"/>
  <c r="H106" i="88"/>
  <c r="H98" i="88"/>
  <c r="H92" i="88"/>
  <c r="H108" i="88"/>
  <c r="H100" i="88"/>
  <c r="H110" i="88"/>
  <c r="H102" i="88"/>
  <c r="H94" i="88"/>
  <c r="H104" i="88"/>
  <c r="H96" i="88"/>
  <c r="H88" i="88"/>
  <c r="H80" i="88"/>
  <c r="H72" i="88"/>
  <c r="H90" i="88"/>
  <c r="H82" i="88"/>
  <c r="H74" i="88"/>
  <c r="H84" i="88"/>
  <c r="H76" i="88"/>
  <c r="H86" i="88"/>
  <c r="H78" i="88"/>
  <c r="H64" i="88"/>
  <c r="H56" i="88"/>
  <c r="H48" i="88"/>
  <c r="H70" i="88"/>
  <c r="H66" i="88"/>
  <c r="H58" i="88"/>
  <c r="H50" i="88"/>
  <c r="H68" i="88"/>
  <c r="H60" i="88"/>
  <c r="H52" i="88"/>
  <c r="H44" i="88"/>
  <c r="H62" i="88"/>
  <c r="H54" i="88"/>
  <c r="H46" i="88"/>
  <c r="L106" i="88"/>
  <c r="L98" i="88"/>
  <c r="L108" i="88"/>
  <c r="L100" i="88"/>
  <c r="L92" i="88"/>
  <c r="L110" i="88"/>
  <c r="L102" i="88"/>
  <c r="L94" i="88"/>
  <c r="L88" i="88"/>
  <c r="L80" i="88"/>
  <c r="L72" i="88"/>
  <c r="L90" i="88"/>
  <c r="L82" i="88"/>
  <c r="L74" i="88"/>
  <c r="L84" i="88"/>
  <c r="L76" i="88"/>
  <c r="L104" i="88"/>
  <c r="L96" i="88"/>
  <c r="L86" i="88"/>
  <c r="L78" i="88"/>
  <c r="L64" i="88"/>
  <c r="L56" i="88"/>
  <c r="L48" i="88"/>
  <c r="L66" i="88"/>
  <c r="L58" i="88"/>
  <c r="L50" i="88"/>
  <c r="L70" i="88"/>
  <c r="L68" i="88"/>
  <c r="L60" i="88"/>
  <c r="L52" i="88"/>
  <c r="L44" i="88"/>
  <c r="L62" i="88"/>
  <c r="L54" i="88"/>
  <c r="L46" i="88"/>
  <c r="Q108" i="88"/>
  <c r="Q100" i="88"/>
  <c r="Q92" i="88"/>
  <c r="Q110" i="88"/>
  <c r="Q102" i="88"/>
  <c r="Q94" i="88"/>
  <c r="Q104" i="88"/>
  <c r="Q96" i="88"/>
  <c r="Q106" i="88"/>
  <c r="Q98" i="88"/>
  <c r="Q90" i="88"/>
  <c r="Q82" i="88"/>
  <c r="Q74" i="88"/>
  <c r="Q84" i="88"/>
  <c r="Q76" i="88"/>
  <c r="Q86" i="88"/>
  <c r="Q78" i="88"/>
  <c r="Q88" i="88"/>
  <c r="Q80" i="88"/>
  <c r="Q72" i="88"/>
  <c r="Q66" i="88"/>
  <c r="Q58" i="88"/>
  <c r="Q50" i="88"/>
  <c r="Q68" i="88"/>
  <c r="Q60" i="88"/>
  <c r="Q52" i="88"/>
  <c r="Q44" i="88"/>
  <c r="Q70" i="88"/>
  <c r="Q62" i="88"/>
  <c r="Q54" i="88"/>
  <c r="Q46" i="88"/>
  <c r="Q64" i="88"/>
  <c r="Q56" i="88"/>
  <c r="Q48" i="88"/>
  <c r="U108" i="88"/>
  <c r="U100" i="88"/>
  <c r="U92" i="88"/>
  <c r="U110" i="88"/>
  <c r="U102" i="88"/>
  <c r="U94" i="88"/>
  <c r="U104" i="88"/>
  <c r="U96" i="88"/>
  <c r="U90" i="88"/>
  <c r="U82" i="88"/>
  <c r="U74" i="88"/>
  <c r="U84" i="88"/>
  <c r="U76" i="88"/>
  <c r="U86" i="88"/>
  <c r="U78" i="88"/>
  <c r="U106" i="88"/>
  <c r="U98" i="88"/>
  <c r="U88" i="88"/>
  <c r="U80" i="88"/>
  <c r="U70" i="88"/>
  <c r="U66" i="88"/>
  <c r="U58" i="88"/>
  <c r="U50" i="88"/>
  <c r="U68" i="88"/>
  <c r="U60" i="88"/>
  <c r="U52" i="88"/>
  <c r="U44" i="88"/>
  <c r="U62" i="88"/>
  <c r="U54" i="88"/>
  <c r="U46" i="88"/>
  <c r="U72" i="88"/>
  <c r="U64" i="88"/>
  <c r="U56" i="88"/>
  <c r="U48" i="88"/>
  <c r="Y108" i="88"/>
  <c r="Y100" i="88"/>
  <c r="Y92" i="88"/>
  <c r="Y110" i="88"/>
  <c r="Y102" i="88"/>
  <c r="Y94" i="88"/>
  <c r="Y104" i="88"/>
  <c r="Y96" i="88"/>
  <c r="Y90" i="88"/>
  <c r="Y82" i="88"/>
  <c r="Y74" i="88"/>
  <c r="Y84" i="88"/>
  <c r="Y76" i="88"/>
  <c r="Y106" i="88"/>
  <c r="Y98" i="88"/>
  <c r="Y86" i="88"/>
  <c r="Y78" i="88"/>
  <c r="Y70" i="88"/>
  <c r="Y88" i="88"/>
  <c r="Y80" i="88"/>
  <c r="Y66" i="88"/>
  <c r="Y58" i="88"/>
  <c r="Y50" i="88"/>
  <c r="Y68" i="88"/>
  <c r="Y60" i="88"/>
  <c r="Y52" i="88"/>
  <c r="Y44" i="88"/>
  <c r="Y72" i="88"/>
  <c r="Y62" i="88"/>
  <c r="Y54" i="88"/>
  <c r="Y46" i="88"/>
  <c r="Y64" i="88"/>
  <c r="Y56" i="88"/>
  <c r="Y48" i="88"/>
  <c r="AE104" i="88"/>
  <c r="AE96" i="88"/>
  <c r="AE90" i="88"/>
  <c r="AE106" i="88"/>
  <c r="AE98" i="88"/>
  <c r="AE108" i="88"/>
  <c r="AE100" i="88"/>
  <c r="AE92" i="88"/>
  <c r="AE86" i="88"/>
  <c r="AE78" i="88"/>
  <c r="AE70" i="88"/>
  <c r="AE110" i="88"/>
  <c r="AE102" i="88"/>
  <c r="AE94" i="88"/>
  <c r="AE88" i="88"/>
  <c r="AE80" i="88"/>
  <c r="AE72" i="88"/>
  <c r="AE82" i="88"/>
  <c r="AE74" i="88"/>
  <c r="AE84" i="88"/>
  <c r="AE76" i="88"/>
  <c r="AE68" i="88"/>
  <c r="AE62" i="88"/>
  <c r="AE54" i="88"/>
  <c r="AE46" i="88"/>
  <c r="AE64" i="88"/>
  <c r="AE56" i="88"/>
  <c r="AE48" i="88"/>
  <c r="AE66" i="88"/>
  <c r="AE58" i="88"/>
  <c r="AE50" i="88"/>
  <c r="AE42" i="88"/>
  <c r="AE60" i="88"/>
  <c r="AE52" i="88"/>
  <c r="AE44" i="88"/>
  <c r="AE6" i="88"/>
  <c r="AA6" i="88"/>
  <c r="W6" i="88"/>
  <c r="S6" i="88"/>
  <c r="O6" i="88"/>
  <c r="K6" i="88"/>
  <c r="G6" i="88"/>
  <c r="G8" i="88"/>
  <c r="K8" i="88"/>
  <c r="O8" i="88"/>
  <c r="S8" i="88"/>
  <c r="W8" i="88"/>
  <c r="AA8" i="88"/>
  <c r="AE8" i="88"/>
  <c r="H10" i="88"/>
  <c r="L10" i="88"/>
  <c r="P10" i="88"/>
  <c r="T10" i="88"/>
  <c r="X10" i="88"/>
  <c r="E12" i="88"/>
  <c r="I12" i="88"/>
  <c r="M12" i="88"/>
  <c r="Q12" i="88"/>
  <c r="U12" i="88"/>
  <c r="Y12" i="88"/>
  <c r="AC12" i="88"/>
  <c r="F14" i="88"/>
  <c r="J14" i="88"/>
  <c r="R14" i="88"/>
  <c r="V14" i="88"/>
  <c r="Z14" i="88"/>
  <c r="G16" i="88"/>
  <c r="K16" i="88"/>
  <c r="O16" i="88"/>
  <c r="S16" i="88"/>
  <c r="W16" i="88"/>
  <c r="AA16" i="88"/>
  <c r="AE16" i="88"/>
  <c r="H18" i="88"/>
  <c r="L18" i="88"/>
  <c r="P18" i="88"/>
  <c r="T18" i="88"/>
  <c r="X18" i="88"/>
  <c r="E20" i="88"/>
  <c r="I20" i="88"/>
  <c r="M20" i="88"/>
  <c r="Q20" i="88"/>
  <c r="U20" i="88"/>
  <c r="Y20" i="88"/>
  <c r="AC20" i="88"/>
  <c r="F22" i="88"/>
  <c r="J22" i="88"/>
  <c r="R22" i="88"/>
  <c r="V22" i="88"/>
  <c r="Z22" i="88"/>
  <c r="G24" i="88"/>
  <c r="K24" i="88"/>
  <c r="O24" i="88"/>
  <c r="S24" i="88"/>
  <c r="W24" i="88"/>
  <c r="AA24" i="88"/>
  <c r="AE24" i="88"/>
  <c r="H26" i="88"/>
  <c r="L26" i="88"/>
  <c r="P26" i="88"/>
  <c r="T26" i="88"/>
  <c r="X26" i="88"/>
  <c r="E28" i="88"/>
  <c r="I28" i="88"/>
  <c r="M28" i="88"/>
  <c r="Q28" i="88"/>
  <c r="U28" i="88"/>
  <c r="Y28" i="88"/>
  <c r="AC28" i="88"/>
  <c r="F30" i="88"/>
  <c r="J30" i="88"/>
  <c r="R30" i="88"/>
  <c r="V30" i="88"/>
  <c r="Z30" i="88"/>
  <c r="G32" i="88"/>
  <c r="K32" i="88"/>
  <c r="O32" i="88"/>
  <c r="S32" i="88"/>
  <c r="W32" i="88"/>
  <c r="AA32" i="88"/>
  <c r="AE32" i="88"/>
  <c r="H34" i="88"/>
  <c r="L34" i="88"/>
  <c r="P34" i="88"/>
  <c r="T34" i="88"/>
  <c r="X34" i="88"/>
  <c r="E36" i="88"/>
  <c r="I36" i="88"/>
  <c r="M36" i="88"/>
  <c r="Q36" i="88"/>
  <c r="U36" i="88"/>
  <c r="Y36" i="88"/>
  <c r="AC36" i="88"/>
  <c r="R38" i="88"/>
  <c r="V38" i="88"/>
  <c r="Z38" i="88"/>
  <c r="G40" i="88"/>
  <c r="K40" i="88"/>
  <c r="O40" i="88"/>
  <c r="S40" i="88"/>
  <c r="W40" i="88"/>
  <c r="AA40" i="88"/>
  <c r="AE40" i="88"/>
  <c r="H42" i="88"/>
  <c r="L42" i="88"/>
  <c r="P42" i="88"/>
  <c r="T42" i="88"/>
  <c r="X42" i="88"/>
  <c r="K44" i="88"/>
  <c r="W44" i="88"/>
  <c r="I10" i="88"/>
  <c r="AC10" i="88"/>
  <c r="R12" i="88"/>
  <c r="K14" i="88"/>
  <c r="X16" i="88"/>
  <c r="I18" i="88"/>
  <c r="AC18" i="88"/>
  <c r="K22" i="88"/>
  <c r="P24" i="88"/>
  <c r="M26" i="88"/>
  <c r="V28" i="88"/>
  <c r="K30" i="88"/>
  <c r="G38" i="88"/>
  <c r="K38" i="88"/>
  <c r="AA38" i="88"/>
  <c r="AE38" i="88"/>
  <c r="H40" i="88"/>
  <c r="L40" i="88"/>
  <c r="P40" i="88"/>
  <c r="T40" i="88"/>
  <c r="X40" i="88"/>
  <c r="E42" i="88"/>
  <c r="M42" i="88"/>
  <c r="Q42" i="88"/>
  <c r="U42" i="88"/>
  <c r="Y42" i="88"/>
  <c r="AC42" i="88"/>
  <c r="I108" i="88"/>
  <c r="I100" i="88"/>
  <c r="I110" i="88"/>
  <c r="I102" i="88"/>
  <c r="I94" i="88"/>
  <c r="I104" i="88"/>
  <c r="I96" i="88"/>
  <c r="I90" i="88"/>
  <c r="I82" i="88"/>
  <c r="I74" i="88"/>
  <c r="I76" i="88"/>
  <c r="I86" i="88"/>
  <c r="I78" i="88"/>
  <c r="I106" i="88"/>
  <c r="I98" i="88"/>
  <c r="I88" i="88"/>
  <c r="I80" i="88"/>
  <c r="I70" i="88"/>
  <c r="I66" i="88"/>
  <c r="I58" i="88"/>
  <c r="I50" i="88"/>
  <c r="I68" i="88"/>
  <c r="I60" i="88"/>
  <c r="I52" i="88"/>
  <c r="I44" i="88"/>
  <c r="I62" i="88"/>
  <c r="I54" i="88"/>
  <c r="I46" i="88"/>
  <c r="I72" i="88"/>
  <c r="I64" i="88"/>
  <c r="I56" i="88"/>
  <c r="I48" i="88"/>
  <c r="R110" i="88"/>
  <c r="R102" i="88"/>
  <c r="R94" i="88"/>
  <c r="R104" i="88"/>
  <c r="R96" i="88"/>
  <c r="R106" i="88"/>
  <c r="R98" i="88"/>
  <c r="R84" i="88"/>
  <c r="R76" i="88"/>
  <c r="R86" i="88"/>
  <c r="R78" i="88"/>
  <c r="R70" i="88"/>
  <c r="R88" i="88"/>
  <c r="R80" i="88"/>
  <c r="R72" i="88"/>
  <c r="R108" i="88"/>
  <c r="R100" i="88"/>
  <c r="R92" i="88"/>
  <c r="R90" i="88"/>
  <c r="R82" i="88"/>
  <c r="R74" i="88"/>
  <c r="R68" i="88"/>
  <c r="R60" i="88"/>
  <c r="R52" i="88"/>
  <c r="R44" i="88"/>
  <c r="R62" i="88"/>
  <c r="R54" i="88"/>
  <c r="R46" i="88"/>
  <c r="R64" i="88"/>
  <c r="R56" i="88"/>
  <c r="R48" i="88"/>
  <c r="R66" i="88"/>
  <c r="R58" i="88"/>
  <c r="R50" i="88"/>
  <c r="Z110" i="88"/>
  <c r="Z102" i="88"/>
  <c r="Z94" i="88"/>
  <c r="Z104" i="88"/>
  <c r="Z96" i="88"/>
  <c r="Z106" i="88"/>
  <c r="Z98" i="88"/>
  <c r="Z84" i="88"/>
  <c r="Z76" i="88"/>
  <c r="Z68" i="88"/>
  <c r="Z108" i="88"/>
  <c r="Z100" i="88"/>
  <c r="Z92" i="88"/>
  <c r="Z86" i="88"/>
  <c r="Z78" i="88"/>
  <c r="Z70" i="88"/>
  <c r="Z90" i="88"/>
  <c r="Z88" i="88"/>
  <c r="Z80" i="88"/>
  <c r="Z72" i="88"/>
  <c r="Z82" i="88"/>
  <c r="Z74" i="88"/>
  <c r="Z60" i="88"/>
  <c r="Z52" i="88"/>
  <c r="Z44" i="88"/>
  <c r="Z62" i="88"/>
  <c r="Z54" i="88"/>
  <c r="Z46" i="88"/>
  <c r="Z64" i="88"/>
  <c r="Z56" i="88"/>
  <c r="Z48" i="88"/>
  <c r="Z66" i="88"/>
  <c r="Z58" i="88"/>
  <c r="Z50" i="88"/>
  <c r="R6" i="88"/>
  <c r="E10" i="88"/>
  <c r="M10" i="88"/>
  <c r="V12" i="88"/>
  <c r="Z12" i="88"/>
  <c r="G14" i="88"/>
  <c r="P16" i="88"/>
  <c r="T16" i="88"/>
  <c r="E18" i="88"/>
  <c r="M18" i="88"/>
  <c r="V20" i="88"/>
  <c r="Z20" i="88"/>
  <c r="G22" i="88"/>
  <c r="T24" i="88"/>
  <c r="X24" i="88"/>
  <c r="E26" i="88"/>
  <c r="I26" i="88"/>
  <c r="AC26" i="88"/>
  <c r="R28" i="88"/>
  <c r="Z28" i="88"/>
  <c r="G30" i="88"/>
  <c r="P32" i="88"/>
  <c r="T32" i="88"/>
  <c r="X32" i="88"/>
  <c r="E34" i="88"/>
  <c r="I34" i="88"/>
  <c r="M34" i="88"/>
  <c r="AC34" i="88"/>
  <c r="R36" i="88"/>
  <c r="V36" i="88"/>
  <c r="Z36" i="88"/>
  <c r="F110" i="88"/>
  <c r="F102" i="88"/>
  <c r="F94" i="88"/>
  <c r="F104" i="88"/>
  <c r="F96" i="88"/>
  <c r="F106" i="88"/>
  <c r="F98" i="88"/>
  <c r="F92" i="88"/>
  <c r="F84" i="88"/>
  <c r="F76" i="88"/>
  <c r="F86" i="88"/>
  <c r="F78" i="88"/>
  <c r="C78" i="88" s="1"/>
  <c r="C74" i="85" s="1"/>
  <c r="F108" i="88"/>
  <c r="F100" i="88"/>
  <c r="F88" i="88"/>
  <c r="F80" i="88"/>
  <c r="F72" i="88"/>
  <c r="F90" i="88"/>
  <c r="F82" i="88"/>
  <c r="F68" i="88"/>
  <c r="F60" i="88"/>
  <c r="F52" i="88"/>
  <c r="F44" i="88"/>
  <c r="F62" i="88"/>
  <c r="F54" i="88"/>
  <c r="F46" i="88"/>
  <c r="F74" i="88"/>
  <c r="F70" i="88"/>
  <c r="F64" i="88"/>
  <c r="F56" i="88"/>
  <c r="F48" i="88"/>
  <c r="F66" i="88"/>
  <c r="F58" i="88"/>
  <c r="F50" i="88"/>
  <c r="J110" i="88"/>
  <c r="J102" i="88"/>
  <c r="J94" i="88"/>
  <c r="J104" i="88"/>
  <c r="J96" i="88"/>
  <c r="J106" i="88"/>
  <c r="J98" i="88"/>
  <c r="J84" i="88"/>
  <c r="J76" i="88"/>
  <c r="J108" i="88"/>
  <c r="J100" i="88"/>
  <c r="J92" i="88"/>
  <c r="J86" i="88"/>
  <c r="J78" i="88"/>
  <c r="J88" i="88"/>
  <c r="J80" i="88"/>
  <c r="J72" i="88"/>
  <c r="J90" i="88"/>
  <c r="J82" i="88"/>
  <c r="J68" i="88"/>
  <c r="J60" i="88"/>
  <c r="J52" i="88"/>
  <c r="J44" i="88"/>
  <c r="J74" i="88"/>
  <c r="J62" i="88"/>
  <c r="J54" i="88"/>
  <c r="J46" i="88"/>
  <c r="J64" i="88"/>
  <c r="J56" i="88"/>
  <c r="J48" i="88"/>
  <c r="J70" i="88"/>
  <c r="J66" i="88"/>
  <c r="J58" i="88"/>
  <c r="J50" i="88"/>
  <c r="O104" i="88"/>
  <c r="O96" i="88"/>
  <c r="O106" i="88"/>
  <c r="O98" i="88"/>
  <c r="O108" i="88"/>
  <c r="O100" i="88"/>
  <c r="O92" i="88"/>
  <c r="O86" i="88"/>
  <c r="O78" i="88"/>
  <c r="O70" i="88"/>
  <c r="O88" i="88"/>
  <c r="O80" i="88"/>
  <c r="O72" i="88"/>
  <c r="O90" i="88"/>
  <c r="O82" i="88"/>
  <c r="O74" i="88"/>
  <c r="O110" i="88"/>
  <c r="O102" i="88"/>
  <c r="O94" i="88"/>
  <c r="O84" i="88"/>
  <c r="O76" i="88"/>
  <c r="O62" i="88"/>
  <c r="O54" i="88"/>
  <c r="O46" i="88"/>
  <c r="O64" i="88"/>
  <c r="O56" i="88"/>
  <c r="O48" i="88"/>
  <c r="O66" i="88"/>
  <c r="O58" i="88"/>
  <c r="O50" i="88"/>
  <c r="O68" i="88"/>
  <c r="O60" i="88"/>
  <c r="O52" i="88"/>
  <c r="S104" i="88"/>
  <c r="S96" i="88"/>
  <c r="S106" i="88"/>
  <c r="S98" i="88"/>
  <c r="S108" i="88"/>
  <c r="S100" i="88"/>
  <c r="S92" i="88"/>
  <c r="S86" i="88"/>
  <c r="S78" i="88"/>
  <c r="S70" i="88"/>
  <c r="S88" i="88"/>
  <c r="S80" i="88"/>
  <c r="S72" i="88"/>
  <c r="S110" i="88"/>
  <c r="S102" i="88"/>
  <c r="S94" i="88"/>
  <c r="S90" i="88"/>
  <c r="S82" i="88"/>
  <c r="S74" i="88"/>
  <c r="S84" i="88"/>
  <c r="S76" i="88"/>
  <c r="S62" i="88"/>
  <c r="S54" i="88"/>
  <c r="S46" i="88"/>
  <c r="S64" i="88"/>
  <c r="S56" i="88"/>
  <c r="S48" i="88"/>
  <c r="S66" i="88"/>
  <c r="S58" i="88"/>
  <c r="S50" i="88"/>
  <c r="S68" i="88"/>
  <c r="S60" i="88"/>
  <c r="S52" i="88"/>
  <c r="W104" i="88"/>
  <c r="W96" i="88"/>
  <c r="W90" i="88"/>
  <c r="W106" i="88"/>
  <c r="W98" i="88"/>
  <c r="W108" i="88"/>
  <c r="W100" i="88"/>
  <c r="W92" i="88"/>
  <c r="W86" i="88"/>
  <c r="W78" i="88"/>
  <c r="W70" i="88"/>
  <c r="W110" i="88"/>
  <c r="W102" i="88"/>
  <c r="W94" i="88"/>
  <c r="W88" i="88"/>
  <c r="W80" i="88"/>
  <c r="W72" i="88"/>
  <c r="W82" i="88"/>
  <c r="W74" i="88"/>
  <c r="W84" i="88"/>
  <c r="W76" i="88"/>
  <c r="W62" i="88"/>
  <c r="W54" i="88"/>
  <c r="W46" i="88"/>
  <c r="W64" i="88"/>
  <c r="W56" i="88"/>
  <c r="W48" i="88"/>
  <c r="W66" i="88"/>
  <c r="W58" i="88"/>
  <c r="W50" i="88"/>
  <c r="W68" i="88"/>
  <c r="W60" i="88"/>
  <c r="W52" i="88"/>
  <c r="AA104" i="88"/>
  <c r="AA96" i="88"/>
  <c r="AA90" i="88"/>
  <c r="AA106" i="88"/>
  <c r="AA98" i="88"/>
  <c r="AA108" i="88"/>
  <c r="AA100" i="88"/>
  <c r="AA92" i="88"/>
  <c r="AA110" i="88"/>
  <c r="AA102" i="88"/>
  <c r="AA94" i="88"/>
  <c r="AA86" i="88"/>
  <c r="AA78" i="88"/>
  <c r="AA70" i="88"/>
  <c r="AA88" i="88"/>
  <c r="AA80" i="88"/>
  <c r="AA72" i="88"/>
  <c r="AA82" i="88"/>
  <c r="AA74" i="88"/>
  <c r="AA84" i="88"/>
  <c r="AA76" i="88"/>
  <c r="AA68" i="88"/>
  <c r="AA62" i="88"/>
  <c r="AA54" i="88"/>
  <c r="AA46" i="88"/>
  <c r="AA64" i="88"/>
  <c r="AA56" i="88"/>
  <c r="AA48" i="88"/>
  <c r="AA66" i="88"/>
  <c r="AA58" i="88"/>
  <c r="AA50" i="88"/>
  <c r="AA60" i="88"/>
  <c r="AA52" i="88"/>
  <c r="AC6" i="88"/>
  <c r="Y6" i="88"/>
  <c r="U6" i="88"/>
  <c r="Q6" i="88"/>
  <c r="M6" i="88"/>
  <c r="I6" i="88"/>
  <c r="E8" i="88"/>
  <c r="I8" i="88"/>
  <c r="M8" i="88"/>
  <c r="Q8" i="88"/>
  <c r="U8" i="88"/>
  <c r="Y8" i="88"/>
  <c r="AC8" i="88"/>
  <c r="F10" i="88"/>
  <c r="J10" i="88"/>
  <c r="R10" i="88"/>
  <c r="V10" i="88"/>
  <c r="Z10" i="88"/>
  <c r="G12" i="88"/>
  <c r="K12" i="88"/>
  <c r="O12" i="88"/>
  <c r="S12" i="88"/>
  <c r="W12" i="88"/>
  <c r="AA12" i="88"/>
  <c r="AE12" i="88"/>
  <c r="H14" i="88"/>
  <c r="L14" i="88"/>
  <c r="P14" i="88"/>
  <c r="T14" i="88"/>
  <c r="X14" i="88"/>
  <c r="E16" i="88"/>
  <c r="I16" i="88"/>
  <c r="M16" i="88"/>
  <c r="Q16" i="88"/>
  <c r="U16" i="88"/>
  <c r="Y16" i="88"/>
  <c r="AC16" i="88"/>
  <c r="F18" i="88"/>
  <c r="J18" i="88"/>
  <c r="R18" i="88"/>
  <c r="V18" i="88"/>
  <c r="Z18" i="88"/>
  <c r="G20" i="88"/>
  <c r="K20" i="88"/>
  <c r="O20" i="88"/>
  <c r="S20" i="88"/>
  <c r="W20" i="88"/>
  <c r="AA20" i="88"/>
  <c r="AE20" i="88"/>
  <c r="H22" i="88"/>
  <c r="L22" i="88"/>
  <c r="P22" i="88"/>
  <c r="T22" i="88"/>
  <c r="X22" i="88"/>
  <c r="E24" i="88"/>
  <c r="I24" i="88"/>
  <c r="M24" i="88"/>
  <c r="Q24" i="88"/>
  <c r="U24" i="88"/>
  <c r="Y24" i="88"/>
  <c r="AC24" i="88"/>
  <c r="F26" i="88"/>
  <c r="J26" i="88"/>
  <c r="R26" i="88"/>
  <c r="V26" i="88"/>
  <c r="Z26" i="88"/>
  <c r="G28" i="88"/>
  <c r="K28" i="88"/>
  <c r="O28" i="88"/>
  <c r="S28" i="88"/>
  <c r="W28" i="88"/>
  <c r="AA28" i="88"/>
  <c r="AE28" i="88"/>
  <c r="H30" i="88"/>
  <c r="L30" i="88"/>
  <c r="P30" i="88"/>
  <c r="T30" i="88"/>
  <c r="X30" i="88"/>
  <c r="E32" i="88"/>
  <c r="I32" i="88"/>
  <c r="M32" i="88"/>
  <c r="Q32" i="88"/>
  <c r="U32" i="88"/>
  <c r="Y32" i="88"/>
  <c r="AC32" i="88"/>
  <c r="F34" i="88"/>
  <c r="J34" i="88"/>
  <c r="R34" i="88"/>
  <c r="V34" i="88"/>
  <c r="Z34" i="88"/>
  <c r="G36" i="88"/>
  <c r="K36" i="88"/>
  <c r="O36" i="88"/>
  <c r="S36" i="88"/>
  <c r="W36" i="88"/>
  <c r="AA36" i="88"/>
  <c r="AE36" i="88"/>
  <c r="H38" i="88"/>
  <c r="L38" i="88"/>
  <c r="P38" i="88"/>
  <c r="T38" i="88"/>
  <c r="X38" i="88"/>
  <c r="E40" i="88"/>
  <c r="I40" i="88"/>
  <c r="M40" i="88"/>
  <c r="Q40" i="88"/>
  <c r="U40" i="88"/>
  <c r="Y40" i="88"/>
  <c r="AC40" i="88"/>
  <c r="F42" i="88"/>
  <c r="J42" i="88"/>
  <c r="R42" i="88"/>
  <c r="V42" i="88"/>
  <c r="Z42" i="88"/>
  <c r="O44" i="88"/>
  <c r="C6" i="88" l="1"/>
  <c r="C38" i="88"/>
  <c r="C104" i="85" s="1"/>
  <c r="C36" i="88"/>
  <c r="C105" i="85" s="1"/>
  <c r="C34" i="88"/>
  <c r="C106" i="85" s="1"/>
  <c r="C18" i="88"/>
  <c r="C124" i="85" s="1"/>
  <c r="C28" i="88"/>
  <c r="C119" i="85" s="1"/>
  <c r="C12" i="88"/>
  <c r="C127" i="85" s="1"/>
  <c r="C48" i="88"/>
  <c r="C99" i="85" s="1"/>
  <c r="C58" i="88"/>
  <c r="C84" i="85" s="1"/>
  <c r="C76" i="88"/>
  <c r="C75" i="85" s="1"/>
  <c r="D75" i="85" s="1"/>
  <c r="G75" i="85" s="1"/>
  <c r="C104" i="88"/>
  <c r="C37" i="85" s="1"/>
  <c r="C56" i="88"/>
  <c r="C85" i="85" s="1"/>
  <c r="C54" i="88"/>
  <c r="C96" i="85" s="1"/>
  <c r="C60" i="88"/>
  <c r="C83" i="85" s="1"/>
  <c r="C66" i="88"/>
  <c r="C80" i="85" s="1"/>
  <c r="C84" i="88"/>
  <c r="C59" i="85" s="1"/>
  <c r="C98" i="88"/>
  <c r="C52" i="85" s="1"/>
  <c r="C94" i="88"/>
  <c r="C54" i="85" s="1"/>
  <c r="C108" i="88"/>
  <c r="C35" i="85" s="1"/>
  <c r="C64" i="88"/>
  <c r="C81" i="85" s="1"/>
  <c r="D81" i="85" s="1"/>
  <c r="G81" i="85" s="1"/>
  <c r="C62" i="88"/>
  <c r="C82" i="85" s="1"/>
  <c r="D82" i="85" s="1"/>
  <c r="G82" i="85" s="1"/>
  <c r="C68" i="88"/>
  <c r="C79" i="85" s="1"/>
  <c r="C72" i="88"/>
  <c r="C77" i="85" s="1"/>
  <c r="C74" i="88"/>
  <c r="C76" i="85" s="1"/>
  <c r="D76" i="85" s="1"/>
  <c r="G76" i="85" s="1"/>
  <c r="C106" i="88"/>
  <c r="C36" i="85" s="1"/>
  <c r="D36" i="85" s="1"/>
  <c r="G36" i="85" s="1"/>
  <c r="C102" i="88"/>
  <c r="C50" i="85" s="1"/>
  <c r="D50" i="85" s="1"/>
  <c r="C30" i="88"/>
  <c r="C118" i="85" s="1"/>
  <c r="C20" i="88"/>
  <c r="C123" i="85" s="1"/>
  <c r="C46" i="88"/>
  <c r="C100" i="85" s="1"/>
  <c r="C52" i="88"/>
  <c r="C97" i="85" s="1"/>
  <c r="C88" i="88"/>
  <c r="C57" i="85" s="1"/>
  <c r="C90" i="88"/>
  <c r="C56" i="85" s="1"/>
  <c r="C100" i="88"/>
  <c r="C51" i="85" s="1"/>
  <c r="C26" i="88"/>
  <c r="C120" i="85" s="1"/>
  <c r="C40" i="88"/>
  <c r="C103" i="85" s="1"/>
  <c r="C32" i="88"/>
  <c r="C107" i="85" s="1"/>
  <c r="C24" i="88"/>
  <c r="C121" i="85" s="1"/>
  <c r="C16" i="88"/>
  <c r="C125" i="85" s="1"/>
  <c r="C8" i="88"/>
  <c r="C129" i="85" s="1"/>
  <c r="C10" i="88"/>
  <c r="C128" i="85" s="1"/>
  <c r="C42" i="88"/>
  <c r="C102" i="85" s="1"/>
  <c r="C22" i="88"/>
  <c r="C122" i="85" s="1"/>
  <c r="C14" i="88"/>
  <c r="C126" i="85" s="1"/>
  <c r="C70" i="88"/>
  <c r="C78" i="85" s="1"/>
  <c r="C44" i="88"/>
  <c r="C101" i="85" s="1"/>
  <c r="C50" i="88"/>
  <c r="C98" i="85" s="1"/>
  <c r="C80" i="88"/>
  <c r="C61" i="85" s="1"/>
  <c r="D74" i="85" s="1"/>
  <c r="C86" i="88"/>
  <c r="C58" i="85" s="1"/>
  <c r="C82" i="88"/>
  <c r="C60" i="85" s="1"/>
  <c r="C96" i="88"/>
  <c r="C53" i="85" s="1"/>
  <c r="C110" i="88"/>
  <c r="C34" i="85" s="1"/>
  <c r="G50" i="85" l="1"/>
  <c r="D59" i="85"/>
  <c r="D80" i="85"/>
  <c r="G80" i="85" s="1"/>
  <c r="G74" i="85"/>
  <c r="D103" i="85"/>
  <c r="G103" i="85" s="1"/>
  <c r="D54" i="85"/>
  <c r="G54" i="85" s="1"/>
  <c r="D120" i="85"/>
  <c r="G120" i="85" s="1"/>
  <c r="D124" i="85"/>
  <c r="G124" i="85" s="1"/>
  <c r="D79" i="85"/>
  <c r="G79" i="85" s="1"/>
  <c r="D85" i="85"/>
  <c r="G85" i="85" s="1"/>
  <c r="D99" i="85"/>
  <c r="G99" i="85" s="1"/>
  <c r="D100" i="85"/>
  <c r="G100" i="85" s="1"/>
  <c r="G101" i="85"/>
  <c r="D102" i="85"/>
  <c r="G102" i="85" s="1"/>
  <c r="D104" i="85"/>
  <c r="G104" i="85" s="1"/>
  <c r="D105" i="85"/>
  <c r="G105" i="85" s="1"/>
  <c r="D106" i="85"/>
  <c r="G106" i="85" s="1"/>
  <c r="D107" i="85"/>
  <c r="G107" i="85" s="1"/>
  <c r="D118" i="85"/>
  <c r="G118" i="85" s="1"/>
  <c r="D121" i="85"/>
  <c r="G121" i="85" s="1"/>
  <c r="D122" i="85"/>
  <c r="G122" i="85" s="1"/>
  <c r="D123" i="85"/>
  <c r="G123" i="85" s="1"/>
  <c r="D125" i="85"/>
  <c r="G125" i="85" s="1"/>
  <c r="D126" i="85"/>
  <c r="G126" i="85" s="1"/>
  <c r="D127" i="85"/>
  <c r="G127" i="85" s="1"/>
  <c r="D128" i="85"/>
  <c r="G128" i="85" s="1"/>
  <c r="D129" i="85"/>
  <c r="G129" i="85" s="1"/>
  <c r="D35" i="85"/>
  <c r="D37" i="85"/>
  <c r="D57" i="85"/>
  <c r="G57" i="85" s="1"/>
  <c r="D58" i="85"/>
  <c r="G58" i="85" s="1"/>
  <c r="G59" i="85"/>
  <c r="G96" i="85"/>
  <c r="D98" i="85"/>
  <c r="G98" i="85" s="1"/>
  <c r="D97" i="85"/>
  <c r="G97" i="85" s="1"/>
  <c r="D84" i="85"/>
  <c r="G84" i="85" s="1"/>
  <c r="D83" i="85"/>
  <c r="G83" i="85" s="1"/>
  <c r="D52" i="85"/>
  <c r="G52" i="85" s="1"/>
  <c r="D77" i="85"/>
  <c r="D78" i="85"/>
  <c r="G78" i="85" s="1"/>
  <c r="D61" i="85"/>
  <c r="G61" i="85" s="1"/>
  <c r="D60" i="85"/>
  <c r="G60" i="85" s="1"/>
  <c r="D53" i="85"/>
  <c r="G53" i="85" s="1"/>
  <c r="G109" i="85" l="1"/>
  <c r="G108" i="85"/>
  <c r="AE747" i="79" s="1"/>
  <c r="G77" i="85"/>
  <c r="U86" i="85" s="1"/>
  <c r="G86" i="85" l="1"/>
  <c r="AE563" i="79" s="1"/>
  <c r="G88" i="85"/>
  <c r="U88" i="85" s="1"/>
  <c r="G110" i="85"/>
  <c r="AE764" i="79" s="1"/>
  <c r="AE763" i="79"/>
  <c r="G89" i="85" l="1"/>
  <c r="U89" i="85" s="1"/>
  <c r="AE579" i="79"/>
  <c r="AE580" i="79" l="1"/>
  <c r="Q118" i="85"/>
  <c r="Q132" i="85" s="1"/>
  <c r="L118" i="85"/>
  <c r="L132" i="85" s="1"/>
  <c r="Q96" i="85"/>
  <c r="Q111" i="85" s="1"/>
  <c r="L96" i="85"/>
  <c r="L111" i="85" s="1"/>
  <c r="Q74" i="85"/>
  <c r="L74" i="85"/>
  <c r="AA860" i="79"/>
  <c r="AB860" i="79"/>
  <c r="AC860" i="79"/>
  <c r="AD860" i="79"/>
  <c r="AE860" i="79"/>
  <c r="AA879" i="79"/>
  <c r="AB879" i="79"/>
  <c r="AC879" i="79"/>
  <c r="AD879" i="79"/>
  <c r="AE879" i="79"/>
  <c r="Z879" i="79"/>
  <c r="P879" i="79"/>
  <c r="O879" i="79"/>
  <c r="E879" i="79"/>
  <c r="D879" i="79"/>
  <c r="P860" i="79"/>
  <c r="O860" i="79"/>
  <c r="E860" i="79"/>
  <c r="D860" i="79"/>
  <c r="O857" i="79"/>
  <c r="E857" i="79"/>
  <c r="D857" i="79"/>
  <c r="Q676" i="79"/>
  <c r="O676" i="79"/>
  <c r="F676" i="79"/>
  <c r="D676" i="79"/>
  <c r="U136" i="68"/>
  <c r="P857" i="79" s="1"/>
  <c r="U132" i="68"/>
  <c r="AY134" i="68"/>
  <c r="AY135" i="68"/>
  <c r="T135" i="68" s="1"/>
  <c r="P676" i="79" s="1"/>
  <c r="AY129" i="68"/>
  <c r="AY130" i="68"/>
  <c r="AY132" i="68"/>
  <c r="T132" i="68" s="1"/>
  <c r="AY133" i="68"/>
  <c r="AY131" i="68"/>
  <c r="T131" i="68" s="1"/>
  <c r="C54" i="47"/>
  <c r="C55" i="47" s="1"/>
  <c r="E676" i="79" l="1"/>
  <c r="H165" i="47"/>
  <c r="H166" i="47"/>
  <c r="H167" i="47"/>
  <c r="D119" i="85"/>
  <c r="AE742" i="79"/>
  <c r="AD742" i="79"/>
  <c r="AC742" i="79"/>
  <c r="AB742" i="79"/>
  <c r="AA742" i="79"/>
  <c r="Z742" i="79"/>
  <c r="Y742" i="79"/>
  <c r="AE739" i="79"/>
  <c r="AD739" i="79"/>
  <c r="AC739" i="79"/>
  <c r="AB739" i="79"/>
  <c r="AA739" i="79"/>
  <c r="Z739" i="79"/>
  <c r="Y739" i="79"/>
  <c r="AE736" i="79"/>
  <c r="AD736" i="79"/>
  <c r="AC736" i="79"/>
  <c r="AB736" i="79"/>
  <c r="AA736" i="79"/>
  <c r="Z736" i="79"/>
  <c r="Y736" i="79"/>
  <c r="AE733" i="79"/>
  <c r="AD733" i="79"/>
  <c r="AC733" i="79"/>
  <c r="AB733" i="79"/>
  <c r="AA733" i="79"/>
  <c r="Z733" i="79"/>
  <c r="Y733" i="79"/>
  <c r="AE730" i="79"/>
  <c r="AD730" i="79"/>
  <c r="AC730" i="79"/>
  <c r="AB730" i="79"/>
  <c r="AA730" i="79"/>
  <c r="Z730" i="79"/>
  <c r="Y730" i="79"/>
  <c r="AE727" i="79"/>
  <c r="AD727" i="79"/>
  <c r="AC727" i="79"/>
  <c r="AB727" i="79"/>
  <c r="AA727" i="79"/>
  <c r="Z727" i="79"/>
  <c r="Y727" i="79"/>
  <c r="AE724" i="79"/>
  <c r="AD724" i="79"/>
  <c r="AC724" i="79"/>
  <c r="AB724" i="79"/>
  <c r="AA724" i="79"/>
  <c r="Z724" i="79"/>
  <c r="Y724" i="79"/>
  <c r="AE721" i="79"/>
  <c r="AD721" i="79"/>
  <c r="AC721" i="79"/>
  <c r="AB721" i="79"/>
  <c r="AA721" i="79"/>
  <c r="Z721" i="79"/>
  <c r="Y721" i="79"/>
  <c r="AE718" i="79"/>
  <c r="AD718" i="79"/>
  <c r="AC718" i="79"/>
  <c r="AB718" i="79"/>
  <c r="AA718" i="79"/>
  <c r="Z718" i="79"/>
  <c r="Y718" i="79"/>
  <c r="AE715" i="79"/>
  <c r="AD715" i="79"/>
  <c r="AC715" i="79"/>
  <c r="AB715" i="79"/>
  <c r="AA715" i="79"/>
  <c r="Z715" i="79"/>
  <c r="Y715" i="79"/>
  <c r="AE712" i="79"/>
  <c r="AD712" i="79"/>
  <c r="AC712" i="79"/>
  <c r="AB712" i="79"/>
  <c r="AA712" i="79"/>
  <c r="Z712" i="79"/>
  <c r="Y712" i="79"/>
  <c r="AE709" i="79"/>
  <c r="AD709" i="79"/>
  <c r="AC709" i="79"/>
  <c r="AB709" i="79"/>
  <c r="AA709" i="79"/>
  <c r="Z709" i="79"/>
  <c r="Y709" i="79"/>
  <c r="AE706" i="79"/>
  <c r="AD706" i="79"/>
  <c r="AC706" i="79"/>
  <c r="AB706" i="79"/>
  <c r="AA706" i="79"/>
  <c r="Z706" i="79"/>
  <c r="Y706" i="79"/>
  <c r="AE702" i="79"/>
  <c r="AD702" i="79"/>
  <c r="AC702" i="79"/>
  <c r="AB702" i="79"/>
  <c r="AA702" i="79"/>
  <c r="Z702" i="79"/>
  <c r="Y702" i="79"/>
  <c r="AE699" i="79"/>
  <c r="AD699" i="79"/>
  <c r="AC699" i="79"/>
  <c r="AB699" i="79"/>
  <c r="AA699" i="79"/>
  <c r="Z699" i="79"/>
  <c r="Y699" i="79"/>
  <c r="AE696" i="79"/>
  <c r="AD696" i="79"/>
  <c r="AC696" i="79"/>
  <c r="AB696" i="79"/>
  <c r="AA696" i="79"/>
  <c r="Z696" i="79"/>
  <c r="Y696" i="79"/>
  <c r="AE692" i="79"/>
  <c r="AD692" i="79"/>
  <c r="AC692" i="79"/>
  <c r="AB692" i="79"/>
  <c r="AA692" i="79"/>
  <c r="Z692" i="79"/>
  <c r="Y692" i="79"/>
  <c r="AE689" i="79"/>
  <c r="AD689" i="79"/>
  <c r="AC689" i="79"/>
  <c r="AB689" i="79"/>
  <c r="AA689" i="79"/>
  <c r="Z689" i="79"/>
  <c r="Y689" i="79"/>
  <c r="AE686" i="79"/>
  <c r="AD686" i="79"/>
  <c r="AC686" i="79"/>
  <c r="AB686" i="79"/>
  <c r="AA686" i="79"/>
  <c r="Z686" i="79"/>
  <c r="Y686" i="79"/>
  <c r="AE683" i="79"/>
  <c r="AD683" i="79"/>
  <c r="AC683" i="79"/>
  <c r="AB683" i="79"/>
  <c r="AA683" i="79"/>
  <c r="Z683" i="79"/>
  <c r="Y683" i="79"/>
  <c r="AE680" i="79"/>
  <c r="AD680" i="79"/>
  <c r="AC680" i="79"/>
  <c r="AB680" i="79"/>
  <c r="AA680" i="79"/>
  <c r="Z680" i="79"/>
  <c r="Y680" i="79"/>
  <c r="AE677" i="79"/>
  <c r="AD677" i="79"/>
  <c r="AC677" i="79"/>
  <c r="AB677" i="79"/>
  <c r="AA677" i="79"/>
  <c r="Z677" i="79"/>
  <c r="Y677" i="79"/>
  <c r="AE674" i="79"/>
  <c r="AD674" i="79"/>
  <c r="AC674" i="79"/>
  <c r="AB674" i="79"/>
  <c r="AA674" i="79"/>
  <c r="Z674" i="79"/>
  <c r="Y674" i="79"/>
  <c r="AE671" i="79"/>
  <c r="AD671" i="79"/>
  <c r="AC671" i="79"/>
  <c r="AB671" i="79"/>
  <c r="AA671" i="79"/>
  <c r="Z671" i="79"/>
  <c r="Y671" i="79"/>
  <c r="AE667" i="79"/>
  <c r="AD667" i="79"/>
  <c r="AC667" i="79"/>
  <c r="AB667" i="79"/>
  <c r="AA667" i="79"/>
  <c r="Z667" i="79"/>
  <c r="Y667" i="79"/>
  <c r="AE664" i="79"/>
  <c r="AD664" i="79"/>
  <c r="AC664" i="79"/>
  <c r="AB664" i="79"/>
  <c r="AA664" i="79"/>
  <c r="Z664" i="79"/>
  <c r="Y664" i="79"/>
  <c r="AE661" i="79"/>
  <c r="AD661" i="79"/>
  <c r="AC661" i="79"/>
  <c r="AB661" i="79"/>
  <c r="AA661" i="79"/>
  <c r="Z661" i="79"/>
  <c r="Y661" i="79"/>
  <c r="AE658" i="79"/>
  <c r="AD658" i="79"/>
  <c r="AC658" i="79"/>
  <c r="AB658" i="79"/>
  <c r="AA658" i="79"/>
  <c r="Z658" i="79"/>
  <c r="Y658" i="79"/>
  <c r="AE653" i="79"/>
  <c r="AD653" i="79"/>
  <c r="AC653" i="79"/>
  <c r="AB653" i="79"/>
  <c r="AA653" i="79"/>
  <c r="Z653" i="79"/>
  <c r="Y653" i="79"/>
  <c r="AE650" i="79"/>
  <c r="AD650" i="79"/>
  <c r="AC650" i="79"/>
  <c r="AB650" i="79"/>
  <c r="AA650" i="79"/>
  <c r="Z650" i="79"/>
  <c r="Y650" i="79"/>
  <c r="AE647" i="79"/>
  <c r="AD647" i="79"/>
  <c r="AC647" i="79"/>
  <c r="AB647" i="79"/>
  <c r="AA647" i="79"/>
  <c r="Z647" i="79"/>
  <c r="Y647" i="79"/>
  <c r="AE644" i="79"/>
  <c r="AD644" i="79"/>
  <c r="AC644" i="79"/>
  <c r="AB644" i="79"/>
  <c r="AA644" i="79"/>
  <c r="Z644" i="79"/>
  <c r="Y644" i="79"/>
  <c r="AE640" i="79"/>
  <c r="AD640" i="79"/>
  <c r="AC640" i="79"/>
  <c r="AB640" i="79"/>
  <c r="AA640" i="79"/>
  <c r="Z640" i="79"/>
  <c r="Y640" i="79"/>
  <c r="AE637" i="79"/>
  <c r="AD637" i="79"/>
  <c r="AC637" i="79"/>
  <c r="AB637" i="79"/>
  <c r="AA637" i="79"/>
  <c r="Z637" i="79"/>
  <c r="Y637" i="79"/>
  <c r="AE633" i="79"/>
  <c r="AD633" i="79"/>
  <c r="AC633" i="79"/>
  <c r="AB633" i="79"/>
  <c r="AA633" i="79"/>
  <c r="Z633" i="79"/>
  <c r="Y633" i="79"/>
  <c r="AE629" i="79"/>
  <c r="AD629" i="79"/>
  <c r="AC629" i="79"/>
  <c r="AB629" i="79"/>
  <c r="AA629" i="79"/>
  <c r="Z629" i="79"/>
  <c r="Y629" i="79"/>
  <c r="AE626" i="79"/>
  <c r="AD626" i="79"/>
  <c r="AC626" i="79"/>
  <c r="AB626" i="79"/>
  <c r="AA626" i="79"/>
  <c r="Z626" i="79"/>
  <c r="Y626" i="79"/>
  <c r="AE623" i="79"/>
  <c r="AD623" i="79"/>
  <c r="AC623" i="79"/>
  <c r="AB623" i="79"/>
  <c r="AA623" i="79"/>
  <c r="Z623" i="79"/>
  <c r="Y623" i="79"/>
  <c r="AE619" i="79"/>
  <c r="AD619" i="79"/>
  <c r="AC619" i="79"/>
  <c r="AB619" i="79"/>
  <c r="AA619" i="79"/>
  <c r="Z619" i="79"/>
  <c r="Y619" i="79"/>
  <c r="AE616" i="79"/>
  <c r="AD616" i="79"/>
  <c r="AC616" i="79"/>
  <c r="AB616" i="79"/>
  <c r="AA616" i="79"/>
  <c r="Z616" i="79"/>
  <c r="Y616" i="79"/>
  <c r="AE613" i="79"/>
  <c r="AD613" i="79"/>
  <c r="AC613" i="79"/>
  <c r="AB613" i="79"/>
  <c r="AA613" i="79"/>
  <c r="Z613" i="79"/>
  <c r="Y613" i="79"/>
  <c r="AE610" i="79"/>
  <c r="AD610" i="79"/>
  <c r="AC610" i="79"/>
  <c r="AB610" i="79"/>
  <c r="AA610" i="79"/>
  <c r="Z610" i="79"/>
  <c r="Y610" i="79"/>
  <c r="AE607" i="79"/>
  <c r="AD607" i="79"/>
  <c r="AC607" i="79"/>
  <c r="AB607" i="79"/>
  <c r="AA607" i="79"/>
  <c r="Z607" i="79"/>
  <c r="Y607" i="79"/>
  <c r="AE603" i="79"/>
  <c r="AD603" i="79"/>
  <c r="AC603" i="79"/>
  <c r="AB603" i="79"/>
  <c r="AA603" i="79"/>
  <c r="Z603" i="79"/>
  <c r="Y603" i="79"/>
  <c r="AE600" i="79"/>
  <c r="AD600" i="79"/>
  <c r="AC600" i="79"/>
  <c r="AB600" i="79"/>
  <c r="AA600" i="79"/>
  <c r="Z600" i="79"/>
  <c r="Y600" i="79"/>
  <c r="AE597" i="79"/>
  <c r="AD597" i="79"/>
  <c r="AC597" i="79"/>
  <c r="AB597" i="79"/>
  <c r="AA597" i="79"/>
  <c r="Z597" i="79"/>
  <c r="Y597" i="79"/>
  <c r="AE594" i="79"/>
  <c r="AD594" i="79"/>
  <c r="AC594" i="79"/>
  <c r="AB594" i="79"/>
  <c r="AA594" i="79"/>
  <c r="Z594" i="79"/>
  <c r="Y594" i="79"/>
  <c r="AE591" i="79"/>
  <c r="AD591" i="79"/>
  <c r="AC591" i="79"/>
  <c r="AB591" i="79"/>
  <c r="AA591" i="79"/>
  <c r="Z591" i="79"/>
  <c r="Y591" i="79"/>
  <c r="AE561" i="79"/>
  <c r="AD561" i="79"/>
  <c r="AC561" i="79"/>
  <c r="AB561" i="79"/>
  <c r="AA561" i="79"/>
  <c r="Z561" i="79"/>
  <c r="Y561" i="79"/>
  <c r="AE558" i="79"/>
  <c r="AD558" i="79"/>
  <c r="AC558" i="79"/>
  <c r="AB558" i="79"/>
  <c r="AA558" i="79"/>
  <c r="Z558" i="79"/>
  <c r="Y558" i="79"/>
  <c r="AE555" i="79"/>
  <c r="AD555" i="79"/>
  <c r="AC555" i="79"/>
  <c r="AB555" i="79"/>
  <c r="AA555" i="79"/>
  <c r="Z555" i="79"/>
  <c r="Y555" i="79"/>
  <c r="AE552" i="79"/>
  <c r="AD552" i="79"/>
  <c r="AC552" i="79"/>
  <c r="AB552" i="79"/>
  <c r="AA552" i="79"/>
  <c r="Z552" i="79"/>
  <c r="Y552" i="79"/>
  <c r="AE549" i="79"/>
  <c r="AD549" i="79"/>
  <c r="AC549" i="79"/>
  <c r="AB549" i="79"/>
  <c r="AA549" i="79"/>
  <c r="Z549" i="79"/>
  <c r="Y549" i="79"/>
  <c r="AE546" i="79"/>
  <c r="AD546" i="79"/>
  <c r="AC546" i="79"/>
  <c r="AB546" i="79"/>
  <c r="AA546" i="79"/>
  <c r="Z546" i="79"/>
  <c r="Y546" i="79"/>
  <c r="AE543" i="79"/>
  <c r="AD543" i="79"/>
  <c r="AC543" i="79"/>
  <c r="AB543" i="79"/>
  <c r="AA543" i="79"/>
  <c r="Z543" i="79"/>
  <c r="Y543" i="79"/>
  <c r="AE540" i="79"/>
  <c r="AD540" i="79"/>
  <c r="AC540" i="79"/>
  <c r="AB540" i="79"/>
  <c r="AA540" i="79"/>
  <c r="Z540" i="79"/>
  <c r="Y540" i="79"/>
  <c r="AE537" i="79"/>
  <c r="AD537" i="79"/>
  <c r="AC537" i="79"/>
  <c r="AB537" i="79"/>
  <c r="AA537" i="79"/>
  <c r="Z537" i="79"/>
  <c r="Y537" i="79"/>
  <c r="AE534" i="79"/>
  <c r="AD534" i="79"/>
  <c r="AC534" i="79"/>
  <c r="AB534" i="79"/>
  <c r="AA534" i="79"/>
  <c r="Z534" i="79"/>
  <c r="Y534" i="79"/>
  <c r="AE531" i="79"/>
  <c r="AD531" i="79"/>
  <c r="AC531" i="79"/>
  <c r="AB531" i="79"/>
  <c r="AA531" i="79"/>
  <c r="Z531" i="79"/>
  <c r="Y531" i="79"/>
  <c r="AE528" i="79"/>
  <c r="AD528" i="79"/>
  <c r="AC528" i="79"/>
  <c r="AB528" i="79"/>
  <c r="AA528" i="79"/>
  <c r="Z528" i="79"/>
  <c r="Y528" i="79"/>
  <c r="AE525" i="79"/>
  <c r="AD525" i="79"/>
  <c r="AC525" i="79"/>
  <c r="AB525" i="79"/>
  <c r="AA525" i="79"/>
  <c r="Z525" i="79"/>
  <c r="Y525" i="79"/>
  <c r="AE522" i="79"/>
  <c r="AD522" i="79"/>
  <c r="AC522" i="79"/>
  <c r="AB522" i="79"/>
  <c r="AA522" i="79"/>
  <c r="Z522" i="79"/>
  <c r="Y522" i="79"/>
  <c r="AE518" i="79"/>
  <c r="AD518" i="79"/>
  <c r="AC518" i="79"/>
  <c r="AB518" i="79"/>
  <c r="AA518" i="79"/>
  <c r="Z518" i="79"/>
  <c r="Y518" i="79"/>
  <c r="AE515" i="79"/>
  <c r="AD515" i="79"/>
  <c r="AC515" i="79"/>
  <c r="AB515" i="79"/>
  <c r="AA515" i="79"/>
  <c r="Z515" i="79"/>
  <c r="Y515" i="79"/>
  <c r="AE512" i="79"/>
  <c r="AD512" i="79"/>
  <c r="AC512" i="79"/>
  <c r="AB512" i="79"/>
  <c r="AA512" i="79"/>
  <c r="Z512" i="79"/>
  <c r="Y512" i="79"/>
  <c r="AE508" i="79"/>
  <c r="AD508" i="79"/>
  <c r="AC508" i="79"/>
  <c r="AB508" i="79"/>
  <c r="AA508" i="79"/>
  <c r="Z508" i="79"/>
  <c r="Y508" i="79"/>
  <c r="AE505" i="79"/>
  <c r="AD505" i="79"/>
  <c r="AC505" i="79"/>
  <c r="AB505" i="79"/>
  <c r="AA505" i="79"/>
  <c r="Z505" i="79"/>
  <c r="Y505" i="79"/>
  <c r="AE502" i="79"/>
  <c r="AD502" i="79"/>
  <c r="AC502" i="79"/>
  <c r="AB502" i="79"/>
  <c r="AA502" i="79"/>
  <c r="Z502" i="79"/>
  <c r="Y502" i="79"/>
  <c r="AE499" i="79"/>
  <c r="AD499" i="79"/>
  <c r="AC499" i="79"/>
  <c r="AB499" i="79"/>
  <c r="AA499" i="79"/>
  <c r="Z499" i="79"/>
  <c r="Y499" i="79"/>
  <c r="AE496" i="79"/>
  <c r="AD496" i="79"/>
  <c r="AC496" i="79"/>
  <c r="AB496" i="79"/>
  <c r="AA496" i="79"/>
  <c r="Z496" i="79"/>
  <c r="Y496" i="79"/>
  <c r="AE493" i="79"/>
  <c r="AD493" i="79"/>
  <c r="AC493" i="79"/>
  <c r="AB493" i="79"/>
  <c r="AA493" i="79"/>
  <c r="Z493" i="79"/>
  <c r="Y493" i="79"/>
  <c r="AE490" i="79"/>
  <c r="AD490" i="79"/>
  <c r="AC490" i="79"/>
  <c r="AB490" i="79"/>
  <c r="AA490" i="79"/>
  <c r="Z490" i="79"/>
  <c r="Y490" i="79"/>
  <c r="AE487" i="79"/>
  <c r="AD487" i="79"/>
  <c r="AC487" i="79"/>
  <c r="AB487" i="79"/>
  <c r="AA487" i="79"/>
  <c r="Z487" i="79"/>
  <c r="Y487" i="79"/>
  <c r="AE483" i="79"/>
  <c r="AD483" i="79"/>
  <c r="AC483" i="79"/>
  <c r="AB483" i="79"/>
  <c r="AA483" i="79"/>
  <c r="Z483" i="79"/>
  <c r="Y483" i="79"/>
  <c r="AE480" i="79"/>
  <c r="AD480" i="79"/>
  <c r="AC480" i="79"/>
  <c r="AB480" i="79"/>
  <c r="AA480" i="79"/>
  <c r="Z480" i="79"/>
  <c r="Y480" i="79"/>
  <c r="AE477" i="79"/>
  <c r="AD477" i="79"/>
  <c r="AC477" i="79"/>
  <c r="AB477" i="79"/>
  <c r="AA477" i="79"/>
  <c r="Z477" i="79"/>
  <c r="Y477" i="79"/>
  <c r="AE474" i="79"/>
  <c r="AD474" i="79"/>
  <c r="AC474" i="79"/>
  <c r="AB474" i="79"/>
  <c r="AA474" i="79"/>
  <c r="Z474" i="79"/>
  <c r="Y474" i="79"/>
  <c r="AE469" i="79"/>
  <c r="AD469" i="79"/>
  <c r="AC469" i="79"/>
  <c r="AB469" i="79"/>
  <c r="AA469" i="79"/>
  <c r="Z469" i="79"/>
  <c r="Y469" i="79"/>
  <c r="AE466" i="79"/>
  <c r="AD466" i="79"/>
  <c r="AC466" i="79"/>
  <c r="AB466" i="79"/>
  <c r="AA466" i="79"/>
  <c r="Z466" i="79"/>
  <c r="Y466" i="79"/>
  <c r="AE463" i="79"/>
  <c r="AD463" i="79"/>
  <c r="AC463" i="79"/>
  <c r="AB463" i="79"/>
  <c r="AA463" i="79"/>
  <c r="Z463" i="79"/>
  <c r="Y463" i="79"/>
  <c r="AE460" i="79"/>
  <c r="AD460" i="79"/>
  <c r="AC460" i="79"/>
  <c r="AB460" i="79"/>
  <c r="AA460" i="79"/>
  <c r="Z460" i="79"/>
  <c r="Y460" i="79"/>
  <c r="AE456" i="79"/>
  <c r="AD456" i="79"/>
  <c r="AC456" i="79"/>
  <c r="AB456" i="79"/>
  <c r="AA456" i="79"/>
  <c r="Z456" i="79"/>
  <c r="Y456" i="79"/>
  <c r="AE453" i="79"/>
  <c r="AD453" i="79"/>
  <c r="AC453" i="79"/>
  <c r="AB453" i="79"/>
  <c r="AA453" i="79"/>
  <c r="Z453" i="79"/>
  <c r="Y453" i="79"/>
  <c r="AE449" i="79"/>
  <c r="AD449" i="79"/>
  <c r="AC449" i="79"/>
  <c r="AB449" i="79"/>
  <c r="AA449" i="79"/>
  <c r="Z449" i="79"/>
  <c r="Y449" i="79"/>
  <c r="AE445" i="79"/>
  <c r="AD445" i="79"/>
  <c r="AC445" i="79"/>
  <c r="AB445" i="79"/>
  <c r="AA445" i="79"/>
  <c r="Z445" i="79"/>
  <c r="Y445" i="79"/>
  <c r="AE442" i="79"/>
  <c r="AD442" i="79"/>
  <c r="AC442" i="79"/>
  <c r="AB442" i="79"/>
  <c r="AA442" i="79"/>
  <c r="Z442" i="79"/>
  <c r="Y442" i="79"/>
  <c r="AE439" i="79"/>
  <c r="AD439" i="79"/>
  <c r="AC439" i="79"/>
  <c r="AB439" i="79"/>
  <c r="AA439" i="79"/>
  <c r="Z439" i="79"/>
  <c r="Y439" i="79"/>
  <c r="AE435" i="79"/>
  <c r="AD435" i="79"/>
  <c r="AC435" i="79"/>
  <c r="AB435" i="79"/>
  <c r="AA435" i="79"/>
  <c r="Z435" i="79"/>
  <c r="Y435" i="79"/>
  <c r="AE432" i="79"/>
  <c r="AD432" i="79"/>
  <c r="AC432" i="79"/>
  <c r="AB432" i="79"/>
  <c r="AA432" i="79"/>
  <c r="Z432" i="79"/>
  <c r="Y432" i="79"/>
  <c r="AE429" i="79"/>
  <c r="AD429" i="79"/>
  <c r="AC429" i="79"/>
  <c r="AB429" i="79"/>
  <c r="AA429" i="79"/>
  <c r="Z429" i="79"/>
  <c r="Y429" i="79"/>
  <c r="AE426" i="79"/>
  <c r="AD426" i="79"/>
  <c r="AC426" i="79"/>
  <c r="AB426" i="79"/>
  <c r="AA426" i="79"/>
  <c r="Z426" i="79"/>
  <c r="Y426" i="79"/>
  <c r="AE423" i="79"/>
  <c r="AD423" i="79"/>
  <c r="AC423" i="79"/>
  <c r="AB423" i="79"/>
  <c r="AA423" i="79"/>
  <c r="Z423" i="79"/>
  <c r="Y423" i="79"/>
  <c r="AE419" i="79"/>
  <c r="AD419" i="79"/>
  <c r="AC419" i="79"/>
  <c r="AB419" i="79"/>
  <c r="AA419" i="79"/>
  <c r="Z419" i="79"/>
  <c r="Y419" i="79"/>
  <c r="AE416" i="79"/>
  <c r="AD416" i="79"/>
  <c r="AC416" i="79"/>
  <c r="AB416" i="79"/>
  <c r="AA416" i="79"/>
  <c r="Z416" i="79"/>
  <c r="Y416" i="79"/>
  <c r="AE413" i="79"/>
  <c r="AD413" i="79"/>
  <c r="AC413" i="79"/>
  <c r="AB413" i="79"/>
  <c r="AA413" i="79"/>
  <c r="Z413" i="79"/>
  <c r="Y413" i="79"/>
  <c r="AE410" i="79"/>
  <c r="AD410" i="79"/>
  <c r="AC410" i="79"/>
  <c r="AB410" i="79"/>
  <c r="AA410" i="79"/>
  <c r="Z410" i="79"/>
  <c r="Y410" i="79"/>
  <c r="AE407" i="79"/>
  <c r="AD407" i="79"/>
  <c r="AC407" i="79"/>
  <c r="AB407" i="79"/>
  <c r="AA407" i="79"/>
  <c r="Z407" i="79"/>
  <c r="Y407" i="79"/>
  <c r="AE377" i="79"/>
  <c r="AD377" i="79"/>
  <c r="AC377" i="79"/>
  <c r="AB377" i="79"/>
  <c r="AA377" i="79"/>
  <c r="Z377" i="79"/>
  <c r="Y377" i="79"/>
  <c r="AE374" i="79"/>
  <c r="AD374" i="79"/>
  <c r="AC374" i="79"/>
  <c r="AB374" i="79"/>
  <c r="AA374" i="79"/>
  <c r="Z374" i="79"/>
  <c r="Y374" i="79"/>
  <c r="AE371" i="79"/>
  <c r="AD371" i="79"/>
  <c r="AC371" i="79"/>
  <c r="AB371" i="79"/>
  <c r="AA371" i="79"/>
  <c r="Z371" i="79"/>
  <c r="Y371" i="79"/>
  <c r="AE368" i="79"/>
  <c r="AD368" i="79"/>
  <c r="AC368" i="79"/>
  <c r="AB368" i="79"/>
  <c r="AA368" i="79"/>
  <c r="Z368" i="79"/>
  <c r="Y368" i="79"/>
  <c r="AE365" i="79"/>
  <c r="AD365" i="79"/>
  <c r="AC365" i="79"/>
  <c r="AB365" i="79"/>
  <c r="AA365" i="79"/>
  <c r="Z365" i="79"/>
  <c r="Y365" i="79"/>
  <c r="AE362" i="79"/>
  <c r="AD362" i="79"/>
  <c r="AC362" i="79"/>
  <c r="AB362" i="79"/>
  <c r="AA362" i="79"/>
  <c r="Z362" i="79"/>
  <c r="Y362" i="79"/>
  <c r="AE359" i="79"/>
  <c r="AD359" i="79"/>
  <c r="AC359" i="79"/>
  <c r="AB359" i="79"/>
  <c r="AA359" i="79"/>
  <c r="Z359" i="79"/>
  <c r="Y359" i="79"/>
  <c r="AE356" i="79"/>
  <c r="AD356" i="79"/>
  <c r="AC356" i="79"/>
  <c r="AB356" i="79"/>
  <c r="AA356" i="79"/>
  <c r="Z356" i="79"/>
  <c r="Y356" i="79"/>
  <c r="AE353" i="79"/>
  <c r="AD353" i="79"/>
  <c r="AC353" i="79"/>
  <c r="AB353" i="79"/>
  <c r="AA353" i="79"/>
  <c r="Z353" i="79"/>
  <c r="Y353" i="79"/>
  <c r="AE350" i="79"/>
  <c r="AD350" i="79"/>
  <c r="AC350" i="79"/>
  <c r="AB350" i="79"/>
  <c r="AA350" i="79"/>
  <c r="Z350" i="79"/>
  <c r="Y350" i="79"/>
  <c r="AE347" i="79"/>
  <c r="AD347" i="79"/>
  <c r="AC347" i="79"/>
  <c r="AB347" i="79"/>
  <c r="AA347" i="79"/>
  <c r="Z347" i="79"/>
  <c r="Y347" i="79"/>
  <c r="AE344" i="79"/>
  <c r="AD344" i="79"/>
  <c r="AC344" i="79"/>
  <c r="AB344" i="79"/>
  <c r="AA344" i="79"/>
  <c r="Z344" i="79"/>
  <c r="Y344" i="79"/>
  <c r="AE341" i="79"/>
  <c r="AD341" i="79"/>
  <c r="AC341" i="79"/>
  <c r="AB341" i="79"/>
  <c r="AA341" i="79"/>
  <c r="Z341" i="79"/>
  <c r="Y341" i="79"/>
  <c r="AE338" i="79"/>
  <c r="AD338" i="79"/>
  <c r="AC338" i="79"/>
  <c r="AB338" i="79"/>
  <c r="AA338" i="79"/>
  <c r="Z338" i="79"/>
  <c r="Y338" i="79"/>
  <c r="AE334" i="79"/>
  <c r="AD334" i="79"/>
  <c r="AC334" i="79"/>
  <c r="AB334" i="79"/>
  <c r="AA334" i="79"/>
  <c r="Z334" i="79"/>
  <c r="Y334" i="79"/>
  <c r="AE331" i="79"/>
  <c r="AD331" i="79"/>
  <c r="AC331" i="79"/>
  <c r="AB331" i="79"/>
  <c r="AA331" i="79"/>
  <c r="Z331" i="79"/>
  <c r="Y331" i="79"/>
  <c r="AE328" i="79"/>
  <c r="AD328" i="79"/>
  <c r="AC328" i="79"/>
  <c r="AB328" i="79"/>
  <c r="AA328" i="79"/>
  <c r="Z328" i="79"/>
  <c r="Y328" i="79"/>
  <c r="AE324" i="79"/>
  <c r="AD324" i="79"/>
  <c r="AC324" i="79"/>
  <c r="AB324" i="79"/>
  <c r="AA324" i="79"/>
  <c r="Z324" i="79"/>
  <c r="Y324" i="79"/>
  <c r="AE321" i="79"/>
  <c r="AD321" i="79"/>
  <c r="AC321" i="79"/>
  <c r="AB321" i="79"/>
  <c r="AA321" i="79"/>
  <c r="Z321" i="79"/>
  <c r="Y321" i="79"/>
  <c r="AE318" i="79"/>
  <c r="AD318" i="79"/>
  <c r="AC318" i="79"/>
  <c r="AB318" i="79"/>
  <c r="AA318" i="79"/>
  <c r="Z318" i="79"/>
  <c r="Y318" i="79"/>
  <c r="AE315" i="79"/>
  <c r="AD315" i="79"/>
  <c r="AC315" i="79"/>
  <c r="AB315" i="79"/>
  <c r="AA315" i="79"/>
  <c r="Z315" i="79"/>
  <c r="Y315" i="79"/>
  <c r="AE312" i="79"/>
  <c r="AD312" i="79"/>
  <c r="AC312" i="79"/>
  <c r="AB312" i="79"/>
  <c r="AA312" i="79"/>
  <c r="Z312" i="79"/>
  <c r="Y312" i="79"/>
  <c r="AE309" i="79"/>
  <c r="AD309" i="79"/>
  <c r="AC309" i="79"/>
  <c r="AB309" i="79"/>
  <c r="AA309" i="79"/>
  <c r="Z309" i="79"/>
  <c r="Y309" i="79"/>
  <c r="AE306" i="79"/>
  <c r="AD306" i="79"/>
  <c r="AC306" i="79"/>
  <c r="AB306" i="79"/>
  <c r="AA306" i="79"/>
  <c r="Z306" i="79"/>
  <c r="Y306" i="79"/>
  <c r="AE303" i="79"/>
  <c r="AD303" i="79"/>
  <c r="AC303" i="79"/>
  <c r="AB303" i="79"/>
  <c r="AA303" i="79"/>
  <c r="Z303" i="79"/>
  <c r="Y303" i="79"/>
  <c r="AE299" i="79"/>
  <c r="AD299" i="79"/>
  <c r="AC299" i="79"/>
  <c r="AB299" i="79"/>
  <c r="AA299" i="79"/>
  <c r="Z299" i="79"/>
  <c r="Y299" i="79"/>
  <c r="AE296" i="79"/>
  <c r="AD296" i="79"/>
  <c r="AC296" i="79"/>
  <c r="AB296" i="79"/>
  <c r="AA296" i="79"/>
  <c r="Z296" i="79"/>
  <c r="Y296" i="79"/>
  <c r="AE293" i="79"/>
  <c r="AD293" i="79"/>
  <c r="AC293" i="79"/>
  <c r="AB293" i="79"/>
  <c r="AA293" i="79"/>
  <c r="Z293" i="79"/>
  <c r="Y293" i="79"/>
  <c r="AE290" i="79"/>
  <c r="AD290" i="79"/>
  <c r="AC290" i="79"/>
  <c r="AB290" i="79"/>
  <c r="AA290" i="79"/>
  <c r="Z290" i="79"/>
  <c r="Y290" i="79"/>
  <c r="AE285" i="79"/>
  <c r="AD285" i="79"/>
  <c r="AC285" i="79"/>
  <c r="AB285" i="79"/>
  <c r="AA285" i="79"/>
  <c r="Z285" i="79"/>
  <c r="Y285" i="79"/>
  <c r="AE282" i="79"/>
  <c r="AD282" i="79"/>
  <c r="AC282" i="79"/>
  <c r="AB282" i="79"/>
  <c r="AA282" i="79"/>
  <c r="Z282" i="79"/>
  <c r="Y282" i="79"/>
  <c r="AE279" i="79"/>
  <c r="AD279" i="79"/>
  <c r="AC279" i="79"/>
  <c r="AB279" i="79"/>
  <c r="AA279" i="79"/>
  <c r="Z279" i="79"/>
  <c r="Y279" i="79"/>
  <c r="AE276" i="79"/>
  <c r="AD276" i="79"/>
  <c r="AC276" i="79"/>
  <c r="AB276" i="79"/>
  <c r="AA276" i="79"/>
  <c r="Z276" i="79"/>
  <c r="Y276" i="79"/>
  <c r="AE272" i="79"/>
  <c r="AD272" i="79"/>
  <c r="AC272" i="79"/>
  <c r="AB272" i="79"/>
  <c r="AA272" i="79"/>
  <c r="Z272" i="79"/>
  <c r="Y272" i="79"/>
  <c r="AE269" i="79"/>
  <c r="AD269" i="79"/>
  <c r="AC269" i="79"/>
  <c r="AB269" i="79"/>
  <c r="AA269" i="79"/>
  <c r="Z269" i="79"/>
  <c r="Y269" i="79"/>
  <c r="AE265" i="79"/>
  <c r="AD265" i="79"/>
  <c r="AC265" i="79"/>
  <c r="AB265" i="79"/>
  <c r="AA265" i="79"/>
  <c r="Z265" i="79"/>
  <c r="Y265" i="79"/>
  <c r="AE261" i="79"/>
  <c r="AD261" i="79"/>
  <c r="AC261" i="79"/>
  <c r="AB261" i="79"/>
  <c r="AA261" i="79"/>
  <c r="Z261" i="79"/>
  <c r="Y261" i="79"/>
  <c r="AE258" i="79"/>
  <c r="AD258" i="79"/>
  <c r="AC258" i="79"/>
  <c r="AB258" i="79"/>
  <c r="AA258" i="79"/>
  <c r="Z258" i="79"/>
  <c r="Y258" i="79"/>
  <c r="AE255" i="79"/>
  <c r="AD255" i="79"/>
  <c r="AC255" i="79"/>
  <c r="AB255" i="79"/>
  <c r="AA255" i="79"/>
  <c r="Z255" i="79"/>
  <c r="Y255" i="79"/>
  <c r="AE251" i="79"/>
  <c r="AD251" i="79"/>
  <c r="AC251" i="79"/>
  <c r="AB251" i="79"/>
  <c r="AA251" i="79"/>
  <c r="Z251" i="79"/>
  <c r="Y251" i="79"/>
  <c r="AE248" i="79"/>
  <c r="AD248" i="79"/>
  <c r="AC248" i="79"/>
  <c r="AB248" i="79"/>
  <c r="AA248" i="79"/>
  <c r="Z248" i="79"/>
  <c r="Y248" i="79"/>
  <c r="AE245" i="79"/>
  <c r="AD245" i="79"/>
  <c r="AC245" i="79"/>
  <c r="AB245" i="79"/>
  <c r="AA245" i="79"/>
  <c r="Z245" i="79"/>
  <c r="Y245" i="79"/>
  <c r="AE242" i="79"/>
  <c r="AD242" i="79"/>
  <c r="AC242" i="79"/>
  <c r="AB242" i="79"/>
  <c r="AA242" i="79"/>
  <c r="Z242" i="79"/>
  <c r="Y242" i="79"/>
  <c r="AE239" i="79"/>
  <c r="AD239" i="79"/>
  <c r="AC239" i="79"/>
  <c r="AB239" i="79"/>
  <c r="AA239" i="79"/>
  <c r="Z239" i="79"/>
  <c r="Y239" i="79"/>
  <c r="AE235" i="79"/>
  <c r="AD235" i="79"/>
  <c r="AC235" i="79"/>
  <c r="AB235" i="79"/>
  <c r="AA235" i="79"/>
  <c r="Z235" i="79"/>
  <c r="Y235" i="79"/>
  <c r="AE232" i="79"/>
  <c r="AD232" i="79"/>
  <c r="AC232" i="79"/>
  <c r="AB232" i="79"/>
  <c r="AA232" i="79"/>
  <c r="Z232" i="79"/>
  <c r="Y232" i="79"/>
  <c r="AE229" i="79"/>
  <c r="AD229" i="79"/>
  <c r="AC229" i="79"/>
  <c r="AB229" i="79"/>
  <c r="AA229" i="79"/>
  <c r="Z229" i="79"/>
  <c r="Y229" i="79"/>
  <c r="AE226" i="79"/>
  <c r="AD226" i="79"/>
  <c r="AC226" i="79"/>
  <c r="AB226" i="79"/>
  <c r="AA226" i="79"/>
  <c r="Z226" i="79"/>
  <c r="Y226" i="79"/>
  <c r="AE223" i="79"/>
  <c r="AD223" i="79"/>
  <c r="AC223" i="79"/>
  <c r="AB223" i="79"/>
  <c r="AA223" i="79"/>
  <c r="Z223" i="79"/>
  <c r="Y223" i="79"/>
  <c r="AF193" i="79"/>
  <c r="AE193" i="79"/>
  <c r="AD193" i="79"/>
  <c r="AC193" i="79"/>
  <c r="AB193" i="79"/>
  <c r="AA193" i="79"/>
  <c r="Z193" i="79"/>
  <c r="Y193" i="79"/>
  <c r="AF190" i="79"/>
  <c r="AE190" i="79"/>
  <c r="AD190" i="79"/>
  <c r="AC190" i="79"/>
  <c r="AB190" i="79"/>
  <c r="AA190" i="79"/>
  <c r="Z190" i="79"/>
  <c r="Y190" i="79"/>
  <c r="AF187" i="79"/>
  <c r="AE187" i="79"/>
  <c r="AD187" i="79"/>
  <c r="AC187" i="79"/>
  <c r="AB187" i="79"/>
  <c r="AA187" i="79"/>
  <c r="Z187" i="79"/>
  <c r="Y187" i="79"/>
  <c r="AF184" i="79"/>
  <c r="AE184" i="79"/>
  <c r="AD184" i="79"/>
  <c r="AC184" i="79"/>
  <c r="AB184" i="79"/>
  <c r="AA184" i="79"/>
  <c r="Z184" i="79"/>
  <c r="Y184" i="79"/>
  <c r="AF181" i="79"/>
  <c r="AE181" i="79"/>
  <c r="AD181" i="79"/>
  <c r="AC181" i="79"/>
  <c r="AB181" i="79"/>
  <c r="AA181" i="79"/>
  <c r="Z181" i="79"/>
  <c r="Y181" i="79"/>
  <c r="AF178" i="79"/>
  <c r="AE178" i="79"/>
  <c r="AD178" i="79"/>
  <c r="AC178" i="79"/>
  <c r="AB178" i="79"/>
  <c r="AA178" i="79"/>
  <c r="Z178" i="79"/>
  <c r="Y178" i="79"/>
  <c r="AF175" i="79"/>
  <c r="AE175" i="79"/>
  <c r="AD175" i="79"/>
  <c r="AC175" i="79"/>
  <c r="AB175" i="79"/>
  <c r="AA175" i="79"/>
  <c r="Z175" i="79"/>
  <c r="Y175" i="79"/>
  <c r="AF172" i="79"/>
  <c r="AE172" i="79"/>
  <c r="AD172" i="79"/>
  <c r="AC172" i="79"/>
  <c r="AB172" i="79"/>
  <c r="AA172" i="79"/>
  <c r="Z172" i="79"/>
  <c r="Y172" i="79"/>
  <c r="AF169" i="79"/>
  <c r="AE169" i="79"/>
  <c r="AD169" i="79"/>
  <c r="AC169" i="79"/>
  <c r="AB169" i="79"/>
  <c r="AA169" i="79"/>
  <c r="Z169" i="79"/>
  <c r="Y169" i="79"/>
  <c r="AF166" i="79"/>
  <c r="AE166" i="79"/>
  <c r="AD166" i="79"/>
  <c r="AC166" i="79"/>
  <c r="AB166" i="79"/>
  <c r="AA166" i="79"/>
  <c r="Z166" i="79"/>
  <c r="Y166" i="79"/>
  <c r="AF163" i="79"/>
  <c r="AE163" i="79"/>
  <c r="AD163" i="79"/>
  <c r="AC163" i="79"/>
  <c r="AB163" i="79"/>
  <c r="AA163" i="79"/>
  <c r="Z163" i="79"/>
  <c r="Y163" i="79"/>
  <c r="AF160" i="79"/>
  <c r="AE160" i="79"/>
  <c r="AD160" i="79"/>
  <c r="AC160" i="79"/>
  <c r="AB160" i="79"/>
  <c r="AA160" i="79"/>
  <c r="Z160" i="79"/>
  <c r="Y160" i="79"/>
  <c r="AF157" i="79"/>
  <c r="AE157" i="79"/>
  <c r="AD157" i="79"/>
  <c r="AC157" i="79"/>
  <c r="AB157" i="79"/>
  <c r="AA157" i="79"/>
  <c r="Z157" i="79"/>
  <c r="Y157" i="79"/>
  <c r="AF154" i="79"/>
  <c r="AE154" i="79"/>
  <c r="AD154" i="79"/>
  <c r="AC154" i="79"/>
  <c r="AB154" i="79"/>
  <c r="AA154" i="79"/>
  <c r="Z154" i="79"/>
  <c r="Y154" i="79"/>
  <c r="AF150" i="79"/>
  <c r="AE150" i="79"/>
  <c r="AD150" i="79"/>
  <c r="AC150" i="79"/>
  <c r="AB150" i="79"/>
  <c r="AA150" i="79"/>
  <c r="Z150" i="79"/>
  <c r="Y150" i="79"/>
  <c r="AF147" i="79"/>
  <c r="AE147" i="79"/>
  <c r="AD147" i="79"/>
  <c r="AC147" i="79"/>
  <c r="AB147" i="79"/>
  <c r="AA147" i="79"/>
  <c r="Z147" i="79"/>
  <c r="Y147" i="79"/>
  <c r="AF144" i="79"/>
  <c r="AE144" i="79"/>
  <c r="AD144" i="79"/>
  <c r="AC144" i="79"/>
  <c r="AB144" i="79"/>
  <c r="AA144" i="79"/>
  <c r="Z144" i="79"/>
  <c r="Y144" i="79"/>
  <c r="AF140" i="79"/>
  <c r="AE140" i="79"/>
  <c r="AD140" i="79"/>
  <c r="AC140" i="79"/>
  <c r="AB140" i="79"/>
  <c r="AA140" i="79"/>
  <c r="Z140" i="79"/>
  <c r="Y140" i="79"/>
  <c r="AF137" i="79"/>
  <c r="AE137" i="79"/>
  <c r="AD137" i="79"/>
  <c r="AC137" i="79"/>
  <c r="AB137" i="79"/>
  <c r="AA137" i="79"/>
  <c r="Z137" i="79"/>
  <c r="Y137" i="79"/>
  <c r="AF134" i="79"/>
  <c r="AE134" i="79"/>
  <c r="AD134" i="79"/>
  <c r="AC134" i="79"/>
  <c r="AB134" i="79"/>
  <c r="AA134" i="79"/>
  <c r="Z134" i="79"/>
  <c r="Y134" i="79"/>
  <c r="AF131" i="79"/>
  <c r="AE131" i="79"/>
  <c r="AD131" i="79"/>
  <c r="AC131" i="79"/>
  <c r="AB131" i="79"/>
  <c r="AA131" i="79"/>
  <c r="Z131" i="79"/>
  <c r="Y131" i="79"/>
  <c r="AF128" i="79"/>
  <c r="AE128" i="79"/>
  <c r="AD128" i="79"/>
  <c r="AC128" i="79"/>
  <c r="AB128" i="79"/>
  <c r="AA128" i="79"/>
  <c r="Z128" i="79"/>
  <c r="Y128" i="79"/>
  <c r="AF125" i="79"/>
  <c r="AE125" i="79"/>
  <c r="AD125" i="79"/>
  <c r="AC125" i="79"/>
  <c r="AB125" i="79"/>
  <c r="AA125" i="79"/>
  <c r="Z125" i="79"/>
  <c r="Y125" i="79"/>
  <c r="AF122" i="79"/>
  <c r="AE122" i="79"/>
  <c r="AD122" i="79"/>
  <c r="AC122" i="79"/>
  <c r="AB122" i="79"/>
  <c r="AA122" i="79"/>
  <c r="Z122" i="79"/>
  <c r="Y122" i="79"/>
  <c r="AF119" i="79"/>
  <c r="AE119" i="79"/>
  <c r="AD119" i="79"/>
  <c r="AC119" i="79"/>
  <c r="AB119" i="79"/>
  <c r="AA119" i="79"/>
  <c r="Z119" i="79"/>
  <c r="Y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AF98" i="79"/>
  <c r="AE98" i="79"/>
  <c r="AD98" i="79"/>
  <c r="AC98" i="79"/>
  <c r="AB98" i="79"/>
  <c r="AA98" i="79"/>
  <c r="Z98" i="79"/>
  <c r="Y98" i="79"/>
  <c r="AF95" i="79"/>
  <c r="AE95" i="79"/>
  <c r="AD95" i="79"/>
  <c r="AC95" i="79"/>
  <c r="AB95" i="79"/>
  <c r="AA95" i="79"/>
  <c r="Z95" i="79"/>
  <c r="Y95" i="79"/>
  <c r="AF92" i="79"/>
  <c r="AE92" i="79"/>
  <c r="AD92" i="79"/>
  <c r="AC92" i="79"/>
  <c r="AB92" i="79"/>
  <c r="AA92" i="79"/>
  <c r="Z92" i="79"/>
  <c r="Y92" i="79"/>
  <c r="AF88" i="79"/>
  <c r="AE88" i="79"/>
  <c r="AD88" i="79"/>
  <c r="AC88" i="79"/>
  <c r="AB88" i="79"/>
  <c r="AA88" i="79"/>
  <c r="Z88" i="79"/>
  <c r="Y88" i="79"/>
  <c r="AF85" i="79"/>
  <c r="AE85" i="79"/>
  <c r="AD85" i="79"/>
  <c r="AC85" i="79"/>
  <c r="AB85" i="79"/>
  <c r="AA85" i="79"/>
  <c r="Z85" i="79"/>
  <c r="Y85" i="79"/>
  <c r="AF81" i="79"/>
  <c r="AE81" i="79"/>
  <c r="AD81" i="79"/>
  <c r="AC81" i="79"/>
  <c r="AB81" i="79"/>
  <c r="AA81" i="79"/>
  <c r="Z81" i="79"/>
  <c r="Y81" i="79"/>
  <c r="AF77" i="79"/>
  <c r="AE77" i="79"/>
  <c r="AD77" i="79"/>
  <c r="AC77" i="79"/>
  <c r="AB77" i="79"/>
  <c r="AA77" i="79"/>
  <c r="Z77" i="79"/>
  <c r="Y77" i="79"/>
  <c r="AF74" i="79"/>
  <c r="AE74" i="79"/>
  <c r="AD74" i="79"/>
  <c r="AC74" i="79"/>
  <c r="AB74" i="79"/>
  <c r="AA74" i="79"/>
  <c r="Z74" i="79"/>
  <c r="Y74" i="79"/>
  <c r="AF71" i="79"/>
  <c r="AE71" i="79"/>
  <c r="AD71" i="79"/>
  <c r="AC71" i="79"/>
  <c r="AB71" i="79"/>
  <c r="AA71" i="79"/>
  <c r="Z71" i="79"/>
  <c r="Y71" i="79"/>
  <c r="AF67" i="79"/>
  <c r="AE67" i="79"/>
  <c r="AD67" i="79"/>
  <c r="AC67" i="79"/>
  <c r="AB67" i="79"/>
  <c r="AA67" i="79"/>
  <c r="Z67" i="79"/>
  <c r="Y67" i="79"/>
  <c r="AF64" i="79"/>
  <c r="AE64" i="79"/>
  <c r="AD64" i="79"/>
  <c r="AC64" i="79"/>
  <c r="AB64" i="79"/>
  <c r="AA64" i="79"/>
  <c r="Z64" i="79"/>
  <c r="Y64" i="79"/>
  <c r="AF61" i="79"/>
  <c r="AE61" i="79"/>
  <c r="AD61" i="79"/>
  <c r="AC61" i="79"/>
  <c r="AB61" i="79"/>
  <c r="AA61" i="79"/>
  <c r="Z61" i="79"/>
  <c r="Y61" i="79"/>
  <c r="AF58" i="79"/>
  <c r="AE58" i="79"/>
  <c r="AD58" i="79"/>
  <c r="AC58" i="79"/>
  <c r="AB58" i="79"/>
  <c r="AA58" i="79"/>
  <c r="Z58" i="79"/>
  <c r="Y58" i="79"/>
  <c r="AF55" i="79"/>
  <c r="AE55" i="79"/>
  <c r="AD55" i="79"/>
  <c r="AC55" i="79"/>
  <c r="AB55" i="79"/>
  <c r="AA55" i="79"/>
  <c r="Z55" i="79"/>
  <c r="Y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Y29" i="46"/>
  <c r="AE125" i="46"/>
  <c r="AD125" i="46"/>
  <c r="AC125" i="46"/>
  <c r="AB125" i="46"/>
  <c r="AA125" i="46"/>
  <c r="Z125" i="46"/>
  <c r="Y125" i="46"/>
  <c r="AE122" i="46"/>
  <c r="AD122" i="46"/>
  <c r="AC122" i="46"/>
  <c r="AB122" i="46"/>
  <c r="AA122" i="46"/>
  <c r="Z122" i="46"/>
  <c r="Y122" i="46"/>
  <c r="AE119" i="46"/>
  <c r="AD119" i="46"/>
  <c r="AC119" i="46"/>
  <c r="AB119" i="46"/>
  <c r="AA119" i="46"/>
  <c r="Z119" i="46"/>
  <c r="Y119" i="46"/>
  <c r="AE115" i="46"/>
  <c r="AD115" i="46"/>
  <c r="AC115" i="46"/>
  <c r="AB115" i="46"/>
  <c r="AA115" i="46"/>
  <c r="Z115" i="46"/>
  <c r="Y115" i="46"/>
  <c r="AE112" i="46"/>
  <c r="AD112" i="46"/>
  <c r="AC112" i="46"/>
  <c r="AB112" i="46"/>
  <c r="AA112" i="46"/>
  <c r="Z112" i="46"/>
  <c r="Y112" i="46"/>
  <c r="AE109" i="46"/>
  <c r="AD109" i="46"/>
  <c r="AC109" i="46"/>
  <c r="AB109" i="46"/>
  <c r="AA109" i="46"/>
  <c r="Z109" i="46"/>
  <c r="Y109" i="46"/>
  <c r="AE106" i="46"/>
  <c r="AD106" i="46"/>
  <c r="AC106" i="46"/>
  <c r="AB106" i="46"/>
  <c r="AA106" i="46"/>
  <c r="Z106" i="46"/>
  <c r="Y106" i="46"/>
  <c r="AE103" i="46"/>
  <c r="AD103" i="46"/>
  <c r="AC103" i="46"/>
  <c r="AB103" i="46"/>
  <c r="AA103" i="46"/>
  <c r="Z103" i="46"/>
  <c r="Y103" i="46"/>
  <c r="AE99" i="46"/>
  <c r="AD99" i="46"/>
  <c r="AC99" i="46"/>
  <c r="AB99" i="46"/>
  <c r="AA99" i="46"/>
  <c r="Z99" i="46"/>
  <c r="Y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AE82" i="46"/>
  <c r="AD82" i="46"/>
  <c r="AC82" i="46"/>
  <c r="AB82" i="46"/>
  <c r="AA82" i="46"/>
  <c r="Z82" i="46"/>
  <c r="Y82" i="46"/>
  <c r="AE79" i="46"/>
  <c r="AD79" i="46"/>
  <c r="AC79" i="46"/>
  <c r="AB79" i="46"/>
  <c r="AA79" i="46"/>
  <c r="Z79" i="46"/>
  <c r="Y79" i="46"/>
  <c r="AE76" i="46"/>
  <c r="AD76" i="46"/>
  <c r="AC76" i="46"/>
  <c r="AB76" i="46"/>
  <c r="AA76" i="46"/>
  <c r="Z76" i="46"/>
  <c r="Y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AE60" i="46"/>
  <c r="AD60" i="46"/>
  <c r="AC60" i="46"/>
  <c r="AB60" i="46"/>
  <c r="AA60" i="46"/>
  <c r="Z60" i="46"/>
  <c r="Y60" i="46"/>
  <c r="AE57" i="46"/>
  <c r="AD57" i="46"/>
  <c r="AC57" i="46"/>
  <c r="AB57" i="46"/>
  <c r="AA57" i="46"/>
  <c r="Z57" i="46"/>
  <c r="Y57" i="46"/>
  <c r="AE54" i="46"/>
  <c r="AD54" i="46"/>
  <c r="AC54" i="46"/>
  <c r="AB54" i="46"/>
  <c r="AA54" i="46"/>
  <c r="Z54" i="46"/>
  <c r="Y54" i="46"/>
  <c r="AE51" i="46"/>
  <c r="AD51" i="46"/>
  <c r="AC51" i="46"/>
  <c r="AB51" i="46"/>
  <c r="AA51" i="46"/>
  <c r="Z51" i="46"/>
  <c r="Y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AE26" i="46"/>
  <c r="AD26" i="46"/>
  <c r="AC26" i="46"/>
  <c r="AB26" i="46"/>
  <c r="AA26" i="46"/>
  <c r="Z26" i="46"/>
  <c r="Y26" i="46"/>
  <c r="AE23" i="46"/>
  <c r="AD23" i="46"/>
  <c r="AC23" i="46"/>
  <c r="AB23" i="46"/>
  <c r="AA23" i="46"/>
  <c r="Z23" i="46"/>
  <c r="Y23" i="46"/>
  <c r="X507" i="46"/>
  <c r="W507" i="46"/>
  <c r="V507" i="46"/>
  <c r="U507" i="46"/>
  <c r="T507" i="46"/>
  <c r="S507" i="46"/>
  <c r="R507" i="46"/>
  <c r="Q507" i="46"/>
  <c r="P507" i="46"/>
  <c r="O507" i="46"/>
  <c r="M507" i="46"/>
  <c r="L507" i="46"/>
  <c r="K507" i="46"/>
  <c r="J507" i="46"/>
  <c r="I507" i="46"/>
  <c r="H507" i="46"/>
  <c r="G507" i="46"/>
  <c r="F507" i="46"/>
  <c r="E507" i="46"/>
  <c r="D507" i="46"/>
  <c r="X491" i="46"/>
  <c r="W491" i="46"/>
  <c r="V491" i="46"/>
  <c r="U491" i="46"/>
  <c r="T491" i="46"/>
  <c r="S491" i="46"/>
  <c r="R491" i="46"/>
  <c r="Q491" i="46"/>
  <c r="P491" i="46"/>
  <c r="O491" i="46"/>
  <c r="M491" i="46"/>
  <c r="L491" i="46"/>
  <c r="K491" i="46"/>
  <c r="J491" i="46"/>
  <c r="I491" i="46"/>
  <c r="H491" i="46"/>
  <c r="G491" i="46"/>
  <c r="F491" i="46"/>
  <c r="E491" i="46"/>
  <c r="D491" i="46"/>
  <c r="X477" i="46"/>
  <c r="W477" i="46"/>
  <c r="V477" i="46"/>
  <c r="U477" i="46"/>
  <c r="T477" i="46"/>
  <c r="S477" i="46"/>
  <c r="R477" i="46"/>
  <c r="Q477" i="46"/>
  <c r="P477" i="46"/>
  <c r="O477" i="46"/>
  <c r="M477" i="46"/>
  <c r="L477" i="46"/>
  <c r="K477" i="46"/>
  <c r="J477" i="46"/>
  <c r="I477" i="46"/>
  <c r="H477" i="46"/>
  <c r="G477" i="46"/>
  <c r="F477" i="46"/>
  <c r="E477" i="46"/>
  <c r="D477"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9" i="46"/>
  <c r="W339" i="46"/>
  <c r="V339" i="46"/>
  <c r="U339" i="46"/>
  <c r="T339" i="46"/>
  <c r="S339" i="46"/>
  <c r="R339" i="46"/>
  <c r="Q339" i="46"/>
  <c r="P339" i="46"/>
  <c r="O339" i="46"/>
  <c r="M339" i="46"/>
  <c r="L339" i="46"/>
  <c r="K339" i="46"/>
  <c r="J339" i="46"/>
  <c r="I339" i="46"/>
  <c r="H339" i="46"/>
  <c r="G339" i="46"/>
  <c r="F339" i="46"/>
  <c r="E339" i="46"/>
  <c r="D339" i="46"/>
  <c r="X320" i="46"/>
  <c r="W320" i="46"/>
  <c r="V320" i="46"/>
  <c r="U320" i="46"/>
  <c r="T320" i="46"/>
  <c r="S320" i="46"/>
  <c r="R320" i="46"/>
  <c r="Q320" i="46"/>
  <c r="P320" i="46"/>
  <c r="O320" i="46"/>
  <c r="M320" i="46"/>
  <c r="L320" i="46"/>
  <c r="K320" i="46"/>
  <c r="J320" i="46"/>
  <c r="I320" i="46"/>
  <c r="H320" i="46"/>
  <c r="G320" i="46"/>
  <c r="F320" i="46"/>
  <c r="E320" i="46"/>
  <c r="D320"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33" i="46"/>
  <c r="W233" i="46"/>
  <c r="V233" i="46"/>
  <c r="U233" i="46"/>
  <c r="T233" i="46"/>
  <c r="S233" i="46"/>
  <c r="R233" i="46"/>
  <c r="Q233" i="46"/>
  <c r="P233" i="46"/>
  <c r="O233" i="46"/>
  <c r="M233" i="46"/>
  <c r="L233" i="46"/>
  <c r="K233" i="46"/>
  <c r="J233" i="46"/>
  <c r="I233" i="46"/>
  <c r="H233" i="46"/>
  <c r="G233" i="46"/>
  <c r="F233" i="46"/>
  <c r="E233" i="46"/>
  <c r="D233"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F701" i="79"/>
  <c r="E701" i="79"/>
  <c r="D701" i="79"/>
  <c r="F679" i="79"/>
  <c r="E679" i="79"/>
  <c r="D679" i="79"/>
  <c r="O673" i="79"/>
  <c r="F673" i="79"/>
  <c r="E673" i="79"/>
  <c r="D673" i="79"/>
  <c r="F666" i="79"/>
  <c r="E666" i="79"/>
  <c r="D666" i="79"/>
  <c r="F663" i="79"/>
  <c r="E663" i="79"/>
  <c r="D663" i="79"/>
  <c r="F660" i="79"/>
  <c r="E660" i="79"/>
  <c r="D660" i="79"/>
  <c r="X521" i="79"/>
  <c r="W521" i="79"/>
  <c r="V521" i="79"/>
  <c r="U521" i="79"/>
  <c r="T521" i="79"/>
  <c r="S521" i="79"/>
  <c r="R521" i="79"/>
  <c r="Q521" i="79"/>
  <c r="P521" i="79"/>
  <c r="O521" i="79"/>
  <c r="M521" i="79"/>
  <c r="L521" i="79"/>
  <c r="K521" i="79"/>
  <c r="J521" i="79"/>
  <c r="I521" i="79"/>
  <c r="H521" i="79"/>
  <c r="G521" i="79"/>
  <c r="F521" i="79"/>
  <c r="E521" i="79"/>
  <c r="D521" i="79"/>
  <c r="X517" i="79"/>
  <c r="W517" i="79"/>
  <c r="V517" i="79"/>
  <c r="U517" i="79"/>
  <c r="T517" i="79"/>
  <c r="S517" i="79"/>
  <c r="R517" i="79"/>
  <c r="Q517" i="79"/>
  <c r="P517" i="79"/>
  <c r="O517" i="79"/>
  <c r="M517" i="79"/>
  <c r="L517" i="79"/>
  <c r="K517" i="79"/>
  <c r="J517" i="79"/>
  <c r="I517" i="79"/>
  <c r="H517" i="79"/>
  <c r="G517" i="79"/>
  <c r="F517" i="79"/>
  <c r="E517" i="79"/>
  <c r="D517" i="79"/>
  <c r="X489" i="79"/>
  <c r="W489" i="79"/>
  <c r="V489" i="79"/>
  <c r="U489" i="79"/>
  <c r="T489" i="79"/>
  <c r="S489" i="79"/>
  <c r="R489" i="79"/>
  <c r="Q489" i="79"/>
  <c r="P489" i="79"/>
  <c r="O489" i="79"/>
  <c r="M489" i="79"/>
  <c r="L489" i="79"/>
  <c r="K489" i="79"/>
  <c r="J489" i="79"/>
  <c r="I489" i="79"/>
  <c r="H489" i="79"/>
  <c r="G489" i="79"/>
  <c r="F489" i="79"/>
  <c r="E489" i="79"/>
  <c r="D489" i="79"/>
  <c r="X482" i="79"/>
  <c r="W482" i="79"/>
  <c r="V482" i="79"/>
  <c r="U482" i="79"/>
  <c r="T482" i="79"/>
  <c r="S482" i="79"/>
  <c r="R482" i="79"/>
  <c r="Q482" i="79"/>
  <c r="P482" i="79"/>
  <c r="O482" i="79"/>
  <c r="M482" i="79"/>
  <c r="L482" i="79"/>
  <c r="K482" i="79"/>
  <c r="J482" i="79"/>
  <c r="I482" i="79"/>
  <c r="H482" i="79"/>
  <c r="G482" i="79"/>
  <c r="F482" i="79"/>
  <c r="E482" i="79"/>
  <c r="D482" i="79"/>
  <c r="X476" i="79"/>
  <c r="W476" i="79"/>
  <c r="V476" i="79"/>
  <c r="U476" i="79"/>
  <c r="T476" i="79"/>
  <c r="S476" i="79"/>
  <c r="R476" i="79"/>
  <c r="Q476" i="79"/>
  <c r="P476" i="79"/>
  <c r="O476" i="79"/>
  <c r="M476" i="79"/>
  <c r="L476" i="79"/>
  <c r="K476" i="79"/>
  <c r="J476" i="79"/>
  <c r="I476" i="79"/>
  <c r="H476" i="79"/>
  <c r="G476" i="79"/>
  <c r="F476" i="79"/>
  <c r="E476" i="79"/>
  <c r="D476" i="79"/>
  <c r="X473" i="79"/>
  <c r="W473" i="79"/>
  <c r="V473" i="79"/>
  <c r="U473" i="79"/>
  <c r="T473" i="79"/>
  <c r="S473" i="79"/>
  <c r="R473" i="79"/>
  <c r="Q473" i="79"/>
  <c r="P473" i="79"/>
  <c r="O473" i="79"/>
  <c r="M473" i="79"/>
  <c r="L473" i="79"/>
  <c r="K473" i="79"/>
  <c r="J473" i="79"/>
  <c r="I473" i="79"/>
  <c r="H473" i="79"/>
  <c r="G473" i="79"/>
  <c r="F473" i="79"/>
  <c r="E473" i="79"/>
  <c r="D473" i="79"/>
  <c r="X305" i="79"/>
  <c r="W305" i="79"/>
  <c r="V305" i="79"/>
  <c r="U305" i="79"/>
  <c r="T305" i="79"/>
  <c r="S305" i="79"/>
  <c r="R305" i="79"/>
  <c r="Q305" i="79"/>
  <c r="P305" i="79"/>
  <c r="O305" i="79"/>
  <c r="M305" i="79"/>
  <c r="L305" i="79"/>
  <c r="K305" i="79"/>
  <c r="J305" i="79"/>
  <c r="I305" i="79"/>
  <c r="H305" i="79"/>
  <c r="G305" i="79"/>
  <c r="F305" i="79"/>
  <c r="E305" i="79"/>
  <c r="D305" i="79"/>
  <c r="X293" i="79"/>
  <c r="W293" i="79"/>
  <c r="V293" i="79"/>
  <c r="U293" i="79"/>
  <c r="T293" i="79"/>
  <c r="S293" i="79"/>
  <c r="R293" i="79"/>
  <c r="Q293" i="79"/>
  <c r="P293" i="79"/>
  <c r="O293" i="79"/>
  <c r="M293" i="79"/>
  <c r="L293" i="79"/>
  <c r="K293" i="79"/>
  <c r="J293" i="79"/>
  <c r="I293" i="79"/>
  <c r="H293" i="79"/>
  <c r="G293" i="79"/>
  <c r="F293" i="79"/>
  <c r="E293" i="79"/>
  <c r="D293" i="79"/>
  <c r="X292" i="79"/>
  <c r="W292" i="79"/>
  <c r="V292" i="79"/>
  <c r="U292" i="79"/>
  <c r="T292" i="79"/>
  <c r="S292" i="79"/>
  <c r="R292" i="79"/>
  <c r="Q292" i="79"/>
  <c r="P292" i="79"/>
  <c r="O292" i="79"/>
  <c r="M292" i="79"/>
  <c r="L292" i="79"/>
  <c r="K292" i="79"/>
  <c r="J292" i="79"/>
  <c r="I292" i="79"/>
  <c r="H292" i="79"/>
  <c r="G292" i="79"/>
  <c r="F292" i="79"/>
  <c r="E292" i="79"/>
  <c r="D292" i="79"/>
  <c r="X290" i="79"/>
  <c r="W290" i="79"/>
  <c r="V290" i="79"/>
  <c r="U290" i="79"/>
  <c r="T290" i="79"/>
  <c r="S290" i="79"/>
  <c r="R290" i="79"/>
  <c r="Q290" i="79"/>
  <c r="P290" i="79"/>
  <c r="O290" i="79"/>
  <c r="M290" i="79"/>
  <c r="L290" i="79"/>
  <c r="K290" i="79"/>
  <c r="J290" i="79"/>
  <c r="I290" i="79"/>
  <c r="H290" i="79"/>
  <c r="G290" i="79"/>
  <c r="F290" i="79"/>
  <c r="E290" i="79"/>
  <c r="D290" i="79"/>
  <c r="X289" i="79"/>
  <c r="W289" i="79"/>
  <c r="V289" i="79"/>
  <c r="U289" i="79"/>
  <c r="T289" i="79"/>
  <c r="S289" i="79"/>
  <c r="R289" i="79"/>
  <c r="Q289" i="79"/>
  <c r="P289" i="79"/>
  <c r="O289" i="79"/>
  <c r="M289" i="79"/>
  <c r="L289" i="79"/>
  <c r="K289" i="79"/>
  <c r="J289" i="79"/>
  <c r="I289" i="79"/>
  <c r="H289" i="79"/>
  <c r="G289" i="79"/>
  <c r="F289" i="79"/>
  <c r="E289" i="79"/>
  <c r="D289" i="79"/>
  <c r="X122" i="79"/>
  <c r="W122" i="79"/>
  <c r="V122" i="79"/>
  <c r="U122" i="79"/>
  <c r="T122" i="79"/>
  <c r="S122" i="79"/>
  <c r="R122" i="79"/>
  <c r="Q122" i="79"/>
  <c r="P122" i="79"/>
  <c r="O122"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7" i="79"/>
  <c r="W57" i="79"/>
  <c r="V57" i="79"/>
  <c r="U57" i="79"/>
  <c r="T57" i="79"/>
  <c r="S57" i="79"/>
  <c r="R57" i="79"/>
  <c r="Q57" i="79"/>
  <c r="P57" i="79"/>
  <c r="O57" i="79"/>
  <c r="M57" i="79"/>
  <c r="L57" i="79"/>
  <c r="K57" i="79"/>
  <c r="J57" i="79"/>
  <c r="I57" i="79"/>
  <c r="H57" i="79"/>
  <c r="G57" i="79"/>
  <c r="F57" i="79"/>
  <c r="E57" i="79"/>
  <c r="D57"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Y211" i="79" s="1"/>
  <c r="G38" i="79"/>
  <c r="F38" i="79"/>
  <c r="E38" i="79"/>
  <c r="D38"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23" i="79"/>
  <c r="N619" i="79"/>
  <c r="N616" i="79"/>
  <c r="N613" i="79"/>
  <c r="N610" i="79"/>
  <c r="N607" i="79"/>
  <c r="N561" i="79"/>
  <c r="N558" i="79"/>
  <c r="N555" i="79"/>
  <c r="N552" i="79"/>
  <c r="N549" i="79"/>
  <c r="N546" i="79"/>
  <c r="N543" i="79"/>
  <c r="N537" i="79"/>
  <c r="N534" i="79"/>
  <c r="N531" i="79"/>
  <c r="N528" i="79"/>
  <c r="N525" i="79"/>
  <c r="N522" i="79"/>
  <c r="N518" i="79"/>
  <c r="N515" i="79"/>
  <c r="N512" i="79"/>
  <c r="N508" i="79"/>
  <c r="N505" i="79"/>
  <c r="N502" i="79"/>
  <c r="N499" i="79"/>
  <c r="N496" i="79"/>
  <c r="N493" i="79"/>
  <c r="N490" i="79"/>
  <c r="N487" i="79"/>
  <c r="N469" i="79"/>
  <c r="N466" i="79"/>
  <c r="N463" i="79"/>
  <c r="N460" i="79"/>
  <c r="N456" i="79"/>
  <c r="N453" i="79"/>
  <c r="N449" i="79"/>
  <c r="N445" i="79"/>
  <c r="N442" i="79"/>
  <c r="N439" i="79"/>
  <c r="N435" i="79"/>
  <c r="N432" i="79"/>
  <c r="N429" i="79"/>
  <c r="N426" i="79"/>
  <c r="N423" i="79"/>
  <c r="N377" i="79"/>
  <c r="N374" i="79"/>
  <c r="N371" i="79"/>
  <c r="N368" i="79"/>
  <c r="N365" i="79"/>
  <c r="N362" i="79"/>
  <c r="N359" i="79"/>
  <c r="N353" i="79"/>
  <c r="N350" i="79"/>
  <c r="N347" i="79"/>
  <c r="N344" i="79"/>
  <c r="N341" i="79"/>
  <c r="N338" i="79"/>
  <c r="N334" i="79"/>
  <c r="N331" i="79"/>
  <c r="N328" i="79"/>
  <c r="N324" i="79"/>
  <c r="N321" i="79"/>
  <c r="N318" i="79"/>
  <c r="N315" i="79"/>
  <c r="N312" i="79"/>
  <c r="N309" i="79"/>
  <c r="N306" i="79"/>
  <c r="N303" i="79"/>
  <c r="N285" i="79"/>
  <c r="N282" i="79"/>
  <c r="N279" i="79"/>
  <c r="N276" i="79"/>
  <c r="N272" i="79"/>
  <c r="N269" i="79"/>
  <c r="N265" i="79"/>
  <c r="N261" i="79"/>
  <c r="N258" i="79"/>
  <c r="N255" i="79"/>
  <c r="N251" i="79"/>
  <c r="N248" i="79"/>
  <c r="N245" i="79"/>
  <c r="N242" i="79"/>
  <c r="N239"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D22"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63" i="46"/>
  <c r="W63" i="46"/>
  <c r="V63" i="46"/>
  <c r="U63" i="46"/>
  <c r="T63" i="46"/>
  <c r="S63" i="46"/>
  <c r="R63" i="46"/>
  <c r="Q63" i="46"/>
  <c r="P63" i="46"/>
  <c r="O63" i="46"/>
  <c r="M63" i="46"/>
  <c r="L63" i="46"/>
  <c r="K63" i="46"/>
  <c r="J63" i="46"/>
  <c r="I63" i="46"/>
  <c r="H63" i="46"/>
  <c r="G63" i="46"/>
  <c r="F63" i="46"/>
  <c r="E63" i="46"/>
  <c r="D63" i="46"/>
  <c r="X53" i="46"/>
  <c r="W53" i="46"/>
  <c r="V53" i="46"/>
  <c r="U53" i="46"/>
  <c r="T53" i="46"/>
  <c r="S53" i="46"/>
  <c r="R53" i="46"/>
  <c r="Q53" i="46"/>
  <c r="P53" i="46"/>
  <c r="O53" i="46"/>
  <c r="M53" i="46"/>
  <c r="L53" i="46"/>
  <c r="K53" i="46"/>
  <c r="J53" i="46"/>
  <c r="I53" i="46"/>
  <c r="H53" i="46"/>
  <c r="G53" i="46"/>
  <c r="F53" i="46"/>
  <c r="E53" i="46"/>
  <c r="D53"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N125" i="46"/>
  <c r="N122" i="46"/>
  <c r="N119" i="46"/>
  <c r="N115" i="46"/>
  <c r="N112" i="46"/>
  <c r="N109" i="46"/>
  <c r="N106" i="46"/>
  <c r="N103" i="46"/>
  <c r="N99" i="46"/>
  <c r="N85" i="46"/>
  <c r="N82" i="46"/>
  <c r="N79" i="46"/>
  <c r="N76" i="46"/>
  <c r="N63" i="46"/>
  <c r="N60" i="46"/>
  <c r="N57" i="46"/>
  <c r="N54" i="46"/>
  <c r="N51" i="46"/>
  <c r="I40" i="86"/>
  <c r="H40" i="86"/>
  <c r="G40" i="86"/>
  <c r="C40" i="86"/>
  <c r="I39" i="86"/>
  <c r="H39" i="86"/>
  <c r="G39" i="86"/>
  <c r="F39" i="86"/>
  <c r="C39" i="86"/>
  <c r="I38" i="86"/>
  <c r="H38" i="86"/>
  <c r="G38" i="86"/>
  <c r="F38" i="86"/>
  <c r="C38" i="86"/>
  <c r="I37" i="86"/>
  <c r="H37" i="86"/>
  <c r="G37" i="86"/>
  <c r="F37" i="86"/>
  <c r="C37" i="86"/>
  <c r="I36" i="86"/>
  <c r="H36" i="86"/>
  <c r="G36" i="86"/>
  <c r="F36" i="86"/>
  <c r="C36" i="86"/>
  <c r="I35" i="86"/>
  <c r="H35" i="86"/>
  <c r="G35" i="86"/>
  <c r="C35" i="86"/>
  <c r="I34" i="86"/>
  <c r="H34" i="86"/>
  <c r="G34" i="86"/>
  <c r="F34" i="86"/>
  <c r="C34" i="86"/>
  <c r="I33" i="86"/>
  <c r="H33" i="86"/>
  <c r="G33" i="86"/>
  <c r="F33" i="86"/>
  <c r="C33" i="86"/>
  <c r="U134" i="68"/>
  <c r="Q701" i="79" s="1"/>
  <c r="T134" i="68"/>
  <c r="P701" i="79" s="1"/>
  <c r="O701" i="79"/>
  <c r="Q679" i="79"/>
  <c r="P679" i="79"/>
  <c r="O679" i="79"/>
  <c r="Q673" i="79"/>
  <c r="P673" i="79"/>
  <c r="U131" i="68"/>
  <c r="Q666" i="79" s="1"/>
  <c r="P666" i="79"/>
  <c r="O666" i="79"/>
  <c r="U130" i="68"/>
  <c r="Q663" i="79" s="1"/>
  <c r="T130" i="68"/>
  <c r="P663" i="79" s="1"/>
  <c r="O663" i="79"/>
  <c r="Q660" i="79"/>
  <c r="P660" i="79"/>
  <c r="O660" i="79"/>
  <c r="AB213" i="79" l="1"/>
  <c r="AA212" i="79"/>
  <c r="AB212" i="79"/>
  <c r="AA211" i="79"/>
  <c r="AB211" i="79"/>
  <c r="AA213" i="79"/>
  <c r="AD397" i="79"/>
  <c r="AC397" i="79"/>
  <c r="Y396" i="79"/>
  <c r="Z396" i="79"/>
  <c r="Z397" i="79"/>
  <c r="Y397" i="79"/>
  <c r="AC581" i="79"/>
  <c r="AD581" i="79"/>
  <c r="Y580" i="79"/>
  <c r="Z580" i="79"/>
  <c r="Z581" i="79"/>
  <c r="Y581" i="79"/>
  <c r="AC213" i="79"/>
  <c r="Z212" i="79"/>
  <c r="Y212" i="79"/>
  <c r="Z213" i="79"/>
  <c r="Y213" i="79"/>
  <c r="G131" i="85"/>
  <c r="G119" i="85"/>
  <c r="G130" i="85" s="1"/>
  <c r="D27" i="85"/>
  <c r="G39" i="85" s="1"/>
  <c r="Q50" i="85"/>
  <c r="L50" i="85"/>
  <c r="G27" i="85" l="1"/>
  <c r="D51" i="85"/>
  <c r="G38" i="85" l="1"/>
  <c r="AE195" i="79" s="1"/>
  <c r="U27" i="85"/>
  <c r="G40" i="85"/>
  <c r="U40" i="85" s="1"/>
  <c r="G51" i="85"/>
  <c r="G41" i="85" l="1"/>
  <c r="U41" i="85" s="1"/>
  <c r="D22" i="45"/>
  <c r="G42" i="85" l="1"/>
  <c r="U42" i="85" s="1"/>
  <c r="O931" i="79"/>
  <c r="G43" i="85" l="1"/>
  <c r="U43" i="85" s="1"/>
  <c r="AE211" i="79"/>
  <c r="E44" i="44"/>
  <c r="AE212" i="79" l="1"/>
  <c r="AM139" i="79"/>
  <c r="Q46" i="44"/>
  <c r="P46" i="44"/>
  <c r="O46" i="44"/>
  <c r="N46" i="44"/>
  <c r="M46" i="44"/>
  <c r="L46" i="44"/>
  <c r="K46" i="44"/>
  <c r="J46" i="44"/>
  <c r="I46" i="44"/>
  <c r="H46" i="44"/>
  <c r="G46" i="44"/>
  <c r="F46" i="44"/>
  <c r="E46" i="44"/>
  <c r="D46" i="44"/>
  <c r="O1115" i="79" l="1"/>
  <c r="O747" i="79"/>
  <c r="O563" i="79"/>
  <c r="O379" i="79"/>
  <c r="O195" i="79"/>
  <c r="O513" i="46"/>
  <c r="O127" i="46"/>
  <c r="D195"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AM663" i="79"/>
  <c r="AM660" i="79"/>
  <c r="AM657" i="79"/>
  <c r="AL640" i="79"/>
  <c r="AK640" i="79"/>
  <c r="AJ640" i="79"/>
  <c r="AI640" i="79"/>
  <c r="AH640" i="79"/>
  <c r="AG640" i="79"/>
  <c r="AF640" i="79"/>
  <c r="AM639" i="79"/>
  <c r="AL637" i="79"/>
  <c r="AK637" i="79"/>
  <c r="AJ637" i="79"/>
  <c r="AI637" i="79"/>
  <c r="AH637" i="79"/>
  <c r="AG637" i="79"/>
  <c r="AF637" i="79"/>
  <c r="AM636" i="79"/>
  <c r="AM521" i="79"/>
  <c r="AM517" i="79"/>
  <c r="AL456" i="79"/>
  <c r="AK456" i="79"/>
  <c r="AJ456" i="79"/>
  <c r="AI456" i="79"/>
  <c r="AH456" i="79"/>
  <c r="AG456" i="79"/>
  <c r="AF456" i="79"/>
  <c r="AM455" i="79"/>
  <c r="AL453" i="79"/>
  <c r="AK453" i="79"/>
  <c r="AJ453" i="79"/>
  <c r="AI453" i="79"/>
  <c r="AH453" i="79"/>
  <c r="AG453" i="79"/>
  <c r="AF453" i="79"/>
  <c r="AM452" i="79"/>
  <c r="AL272" i="79"/>
  <c r="AK272" i="79"/>
  <c r="AJ272" i="79"/>
  <c r="AI272" i="79"/>
  <c r="AH272" i="79"/>
  <c r="AG272" i="79"/>
  <c r="AF272" i="79"/>
  <c r="AM271" i="79"/>
  <c r="AL269" i="79"/>
  <c r="AK269" i="79"/>
  <c r="AJ269" i="79"/>
  <c r="AI269" i="79"/>
  <c r="AH269" i="79"/>
  <c r="AG269" i="79"/>
  <c r="AF269" i="79"/>
  <c r="AM268" i="79"/>
  <c r="AM87" i="79"/>
  <c r="AL88" i="79"/>
  <c r="AK88" i="79"/>
  <c r="AJ88" i="79"/>
  <c r="AI88" i="79"/>
  <c r="AH88" i="79"/>
  <c r="AG88" i="79"/>
  <c r="AM80" i="79"/>
  <c r="AL85" i="79"/>
  <c r="AK85" i="79"/>
  <c r="AJ85" i="79"/>
  <c r="AI85" i="79"/>
  <c r="AH85" i="79"/>
  <c r="AG85" i="79"/>
  <c r="AM84"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0" i="79"/>
  <c r="AM557" i="79"/>
  <c r="AM554" i="79"/>
  <c r="AM551" i="79"/>
  <c r="AM548" i="79"/>
  <c r="AM545" i="79"/>
  <c r="AM542" i="79"/>
  <c r="AM539" i="79"/>
  <c r="AM536" i="79"/>
  <c r="AM533" i="79"/>
  <c r="AM530" i="79"/>
  <c r="AM527" i="79"/>
  <c r="AM524" i="79"/>
  <c r="AM514" i="79"/>
  <c r="AM511" i="79"/>
  <c r="AM507" i="79"/>
  <c r="AM504" i="79"/>
  <c r="AM501" i="79"/>
  <c r="AM498" i="79"/>
  <c r="AM495" i="79"/>
  <c r="AM492" i="79"/>
  <c r="AM489" i="79"/>
  <c r="AM486" i="79"/>
  <c r="AM482" i="79"/>
  <c r="AM479" i="79"/>
  <c r="AM476" i="79"/>
  <c r="AM473" i="79"/>
  <c r="AM468" i="79"/>
  <c r="AM465" i="79"/>
  <c r="AM462" i="79"/>
  <c r="AM459" i="79"/>
  <c r="AM448" i="79"/>
  <c r="AM444" i="79"/>
  <c r="AM441" i="79"/>
  <c r="AM438" i="79"/>
  <c r="AM434" i="79"/>
  <c r="AM431" i="79"/>
  <c r="AM428" i="79"/>
  <c r="AM425" i="79"/>
  <c r="AM422" i="79"/>
  <c r="AM418" i="79"/>
  <c r="AM415" i="79"/>
  <c r="AM412" i="79"/>
  <c r="AM409" i="79"/>
  <c r="AM406"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653" i="79" l="1"/>
  <c r="AK653" i="79"/>
  <c r="AJ653" i="79"/>
  <c r="AI653" i="79"/>
  <c r="AH653" i="79"/>
  <c r="AG653" i="79"/>
  <c r="AF653" i="79"/>
  <c r="AL650" i="79"/>
  <c r="AK650" i="79"/>
  <c r="AJ650" i="79"/>
  <c r="AI650" i="79"/>
  <c r="AH650" i="79"/>
  <c r="AG650" i="79"/>
  <c r="AF650" i="79"/>
  <c r="AL647" i="79"/>
  <c r="AK647" i="79"/>
  <c r="AJ647" i="79"/>
  <c r="AI647" i="79"/>
  <c r="AH647" i="79"/>
  <c r="AG647" i="79"/>
  <c r="AF647" i="79"/>
  <c r="AL644" i="79"/>
  <c r="AK644" i="79"/>
  <c r="AJ644" i="79"/>
  <c r="AI644" i="79"/>
  <c r="AH644" i="79"/>
  <c r="AG644" i="79"/>
  <c r="AF644" i="79"/>
  <c r="AL469" i="79"/>
  <c r="AK469" i="79"/>
  <c r="AJ469" i="79"/>
  <c r="AI469" i="79"/>
  <c r="AH469" i="79"/>
  <c r="AG469" i="79"/>
  <c r="AF469" i="79"/>
  <c r="AL466" i="79"/>
  <c r="AK466" i="79"/>
  <c r="AJ466" i="79"/>
  <c r="AI466" i="79"/>
  <c r="AH466" i="79"/>
  <c r="AG466" i="79"/>
  <c r="AF466" i="79"/>
  <c r="AL463" i="79"/>
  <c r="AK463" i="79"/>
  <c r="AJ463" i="79"/>
  <c r="AI463" i="79"/>
  <c r="AH463" i="79"/>
  <c r="AG463" i="79"/>
  <c r="AF463" i="79"/>
  <c r="AL460" i="79"/>
  <c r="AK460" i="79"/>
  <c r="AJ460" i="79"/>
  <c r="AI460" i="79"/>
  <c r="AH460" i="79"/>
  <c r="AG460" i="79"/>
  <c r="AF460" i="79"/>
  <c r="AL285" i="79"/>
  <c r="AK285" i="79"/>
  <c r="AJ285" i="79"/>
  <c r="AI285" i="79"/>
  <c r="AH285" i="79"/>
  <c r="AG285" i="79"/>
  <c r="AF285" i="79"/>
  <c r="AL282" i="79"/>
  <c r="AK282" i="79"/>
  <c r="AJ282" i="79"/>
  <c r="AI282" i="79"/>
  <c r="AH282" i="79"/>
  <c r="AG282" i="79"/>
  <c r="AF282" i="79"/>
  <c r="AL279" i="79"/>
  <c r="AK279" i="79"/>
  <c r="AJ279" i="79"/>
  <c r="AI279" i="79"/>
  <c r="AH279" i="79"/>
  <c r="AG279" i="79"/>
  <c r="AF279" i="79"/>
  <c r="AL276" i="79"/>
  <c r="AK276" i="79"/>
  <c r="AJ276" i="79"/>
  <c r="AI276" i="79"/>
  <c r="AH276" i="79"/>
  <c r="AG276" i="79"/>
  <c r="AF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5" i="79"/>
  <c r="AK745" i="79"/>
  <c r="AJ745" i="79"/>
  <c r="AI745" i="79"/>
  <c r="AH745" i="79"/>
  <c r="AG745" i="79"/>
  <c r="AF745" i="79"/>
  <c r="AE745" i="79"/>
  <c r="AD745" i="79"/>
  <c r="AD765" i="79" s="1"/>
  <c r="AC745" i="79"/>
  <c r="AC765" i="79" s="1"/>
  <c r="AB745" i="79"/>
  <c r="AA745" i="79"/>
  <c r="Z745" i="79"/>
  <c r="Y745"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2" i="79"/>
  <c r="AK702" i="79"/>
  <c r="AJ702" i="79"/>
  <c r="AI702" i="79"/>
  <c r="AH702" i="79"/>
  <c r="AG702" i="79"/>
  <c r="AF702" i="79"/>
  <c r="AL699" i="79"/>
  <c r="AK699" i="79"/>
  <c r="AJ699" i="79"/>
  <c r="AI699" i="79"/>
  <c r="AH699" i="79"/>
  <c r="AG699" i="79"/>
  <c r="AF699" i="79"/>
  <c r="AL696" i="79"/>
  <c r="AK696" i="79"/>
  <c r="AJ696" i="79"/>
  <c r="AI696" i="79"/>
  <c r="AH696" i="79"/>
  <c r="AG696" i="79"/>
  <c r="AF696" i="79"/>
  <c r="AL692" i="79"/>
  <c r="AK692" i="79"/>
  <c r="AJ692" i="79"/>
  <c r="AI692" i="79"/>
  <c r="AH692" i="79"/>
  <c r="AG692" i="79"/>
  <c r="AF692"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7" i="79"/>
  <c r="AK667" i="79"/>
  <c r="AJ667" i="79"/>
  <c r="AI667" i="79"/>
  <c r="AH667" i="79"/>
  <c r="AG667" i="79"/>
  <c r="AF667"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33" i="79"/>
  <c r="AK633" i="79"/>
  <c r="AJ633" i="79"/>
  <c r="AI633" i="79"/>
  <c r="AH633" i="79"/>
  <c r="AG633" i="79"/>
  <c r="AF633" i="79"/>
  <c r="AL629" i="79"/>
  <c r="AK629" i="79"/>
  <c r="AJ629" i="79"/>
  <c r="AI629" i="79"/>
  <c r="AH629" i="79"/>
  <c r="AG629" i="79"/>
  <c r="AF629" i="79"/>
  <c r="AL626" i="79"/>
  <c r="AK626" i="79"/>
  <c r="AJ626" i="79"/>
  <c r="AI626" i="79"/>
  <c r="AH626" i="79"/>
  <c r="AG626" i="79"/>
  <c r="AF626" i="79"/>
  <c r="AL623" i="79"/>
  <c r="AK623" i="79"/>
  <c r="AJ623" i="79"/>
  <c r="AI623" i="79"/>
  <c r="AH623" i="79"/>
  <c r="AG623" i="79"/>
  <c r="AF623" i="79"/>
  <c r="AL619" i="79"/>
  <c r="AK619" i="79"/>
  <c r="AJ619" i="79"/>
  <c r="AI619" i="79"/>
  <c r="AH619" i="79"/>
  <c r="AG619" i="79"/>
  <c r="AF619" i="79"/>
  <c r="AL616" i="79"/>
  <c r="AK616" i="79"/>
  <c r="AJ616" i="79"/>
  <c r="AI616" i="79"/>
  <c r="AH616" i="79"/>
  <c r="AG616" i="79"/>
  <c r="AF616" i="79"/>
  <c r="AL613" i="79"/>
  <c r="AK613" i="79"/>
  <c r="AJ613" i="79"/>
  <c r="AI613" i="79"/>
  <c r="AH613" i="79"/>
  <c r="AG613" i="79"/>
  <c r="AF613" i="79"/>
  <c r="AL610" i="79"/>
  <c r="AK610" i="79"/>
  <c r="AJ610" i="79"/>
  <c r="AI610" i="79"/>
  <c r="AH610" i="79"/>
  <c r="AG610" i="79"/>
  <c r="AF610" i="79"/>
  <c r="AL607" i="79"/>
  <c r="AK607" i="79"/>
  <c r="AJ607" i="79"/>
  <c r="AI607" i="79"/>
  <c r="AH607" i="79"/>
  <c r="AG607" i="79"/>
  <c r="AF607" i="79"/>
  <c r="AL603" i="79"/>
  <c r="AK603" i="79"/>
  <c r="AJ603" i="79"/>
  <c r="AI603" i="79"/>
  <c r="AH603" i="79"/>
  <c r="AG603" i="79"/>
  <c r="AF603" i="79"/>
  <c r="AL600" i="79"/>
  <c r="AK600" i="79"/>
  <c r="AJ600" i="79"/>
  <c r="AI600" i="79"/>
  <c r="AH600" i="79"/>
  <c r="AG600" i="79"/>
  <c r="AF600" i="79"/>
  <c r="AL597" i="79"/>
  <c r="AK597" i="79"/>
  <c r="AJ597" i="79"/>
  <c r="AI597" i="79"/>
  <c r="AH597" i="79"/>
  <c r="AG597" i="79"/>
  <c r="AF597" i="79"/>
  <c r="AL594" i="79"/>
  <c r="AK594" i="79"/>
  <c r="AJ594" i="79"/>
  <c r="AI594" i="79"/>
  <c r="AH594" i="79"/>
  <c r="AG594" i="79"/>
  <c r="AF594" i="79"/>
  <c r="AL591" i="79"/>
  <c r="AK591" i="79"/>
  <c r="AJ591" i="79"/>
  <c r="AI591" i="79"/>
  <c r="AH591" i="79"/>
  <c r="AG591" i="79"/>
  <c r="AF591" i="79"/>
  <c r="AL561" i="79"/>
  <c r="AK561" i="79"/>
  <c r="AJ561" i="79"/>
  <c r="AI561" i="79"/>
  <c r="AH561" i="79"/>
  <c r="AG561" i="79"/>
  <c r="AF561" i="79"/>
  <c r="AL558" i="79"/>
  <c r="AK558" i="79"/>
  <c r="AJ558" i="79"/>
  <c r="AI558" i="79"/>
  <c r="AH558" i="79"/>
  <c r="AG558" i="79"/>
  <c r="AF558" i="79"/>
  <c r="AL555" i="79"/>
  <c r="AK555" i="79"/>
  <c r="AJ555" i="79"/>
  <c r="AI555" i="79"/>
  <c r="AH555" i="79"/>
  <c r="AG555" i="79"/>
  <c r="AF555" i="79"/>
  <c r="AL552" i="79"/>
  <c r="AK552" i="79"/>
  <c r="AJ552" i="79"/>
  <c r="AI552" i="79"/>
  <c r="AH552" i="79"/>
  <c r="AG552" i="79"/>
  <c r="AF552" i="79"/>
  <c r="AL549" i="79"/>
  <c r="AK549" i="79"/>
  <c r="AJ549" i="79"/>
  <c r="AI549" i="79"/>
  <c r="AH549" i="79"/>
  <c r="AG549" i="79"/>
  <c r="AF549" i="79"/>
  <c r="AL546" i="79"/>
  <c r="AK546" i="79"/>
  <c r="AJ546" i="79"/>
  <c r="AI546" i="79"/>
  <c r="AH546" i="79"/>
  <c r="AG546" i="79"/>
  <c r="AF546" i="79"/>
  <c r="AL543" i="79"/>
  <c r="AK543" i="79"/>
  <c r="AJ543" i="79"/>
  <c r="AI543" i="79"/>
  <c r="AH543" i="79"/>
  <c r="AG543" i="79"/>
  <c r="AF543" i="79"/>
  <c r="AL540" i="79"/>
  <c r="AK540" i="79"/>
  <c r="AJ540" i="79"/>
  <c r="AI540" i="79"/>
  <c r="AH540" i="79"/>
  <c r="AG540" i="79"/>
  <c r="AF540" i="79"/>
  <c r="AL537" i="79"/>
  <c r="AK537" i="79"/>
  <c r="AJ537" i="79"/>
  <c r="AI537" i="79"/>
  <c r="AH537" i="79"/>
  <c r="AG537" i="79"/>
  <c r="AF537" i="79"/>
  <c r="AL534" i="79"/>
  <c r="AK534" i="79"/>
  <c r="AJ534" i="79"/>
  <c r="AI534" i="79"/>
  <c r="AH534" i="79"/>
  <c r="AG534" i="79"/>
  <c r="AF534" i="79"/>
  <c r="AL531" i="79"/>
  <c r="AK531" i="79"/>
  <c r="AJ531" i="79"/>
  <c r="AI531" i="79"/>
  <c r="AH531" i="79"/>
  <c r="AG531" i="79"/>
  <c r="AF531" i="79"/>
  <c r="AL528" i="79"/>
  <c r="AK528" i="79"/>
  <c r="AJ528" i="79"/>
  <c r="AI528" i="79"/>
  <c r="AH528" i="79"/>
  <c r="AG528" i="79"/>
  <c r="AF528" i="79"/>
  <c r="AL525" i="79"/>
  <c r="AK525" i="79"/>
  <c r="AJ525" i="79"/>
  <c r="AI525" i="79"/>
  <c r="AH525" i="79"/>
  <c r="AG525" i="79"/>
  <c r="AF525" i="79"/>
  <c r="AL522" i="79"/>
  <c r="AK522" i="79"/>
  <c r="AJ522" i="79"/>
  <c r="AI522" i="79"/>
  <c r="AH522" i="79"/>
  <c r="AG522" i="79"/>
  <c r="AF522" i="79"/>
  <c r="AL518" i="79"/>
  <c r="AK518" i="79"/>
  <c r="AJ518" i="79"/>
  <c r="AI518" i="79"/>
  <c r="AH518" i="79"/>
  <c r="AG518" i="79"/>
  <c r="AF518" i="79"/>
  <c r="AL515" i="79"/>
  <c r="AK515" i="79"/>
  <c r="AJ515" i="79"/>
  <c r="AI515" i="79"/>
  <c r="AH515" i="79"/>
  <c r="AG515" i="79"/>
  <c r="AF515" i="79"/>
  <c r="AL512" i="79"/>
  <c r="AK512" i="79"/>
  <c r="AJ512" i="79"/>
  <c r="AI512" i="79"/>
  <c r="AH512" i="79"/>
  <c r="AG512" i="79"/>
  <c r="AF512" i="79"/>
  <c r="AL508" i="79"/>
  <c r="AK508" i="79"/>
  <c r="AJ508" i="79"/>
  <c r="AI508" i="79"/>
  <c r="AH508" i="79"/>
  <c r="AG508" i="79"/>
  <c r="AF508" i="79"/>
  <c r="AL505" i="79"/>
  <c r="AK505" i="79"/>
  <c r="AJ505" i="79"/>
  <c r="AI505" i="79"/>
  <c r="AH505" i="79"/>
  <c r="AG505" i="79"/>
  <c r="AF505" i="79"/>
  <c r="AL502" i="79"/>
  <c r="AK502" i="79"/>
  <c r="AJ502" i="79"/>
  <c r="AI502" i="79"/>
  <c r="AH502" i="79"/>
  <c r="AG502" i="79"/>
  <c r="AF502" i="79"/>
  <c r="AL499" i="79"/>
  <c r="AK499" i="79"/>
  <c r="AJ499" i="79"/>
  <c r="AI499" i="79"/>
  <c r="AH499" i="79"/>
  <c r="AG499" i="79"/>
  <c r="AF499" i="79"/>
  <c r="AL496" i="79"/>
  <c r="AK496" i="79"/>
  <c r="AJ496" i="79"/>
  <c r="AI496" i="79"/>
  <c r="AH496" i="79"/>
  <c r="AG496" i="79"/>
  <c r="AF496" i="79"/>
  <c r="AL493" i="79"/>
  <c r="AK493" i="79"/>
  <c r="AJ493" i="79"/>
  <c r="AI493" i="79"/>
  <c r="AH493" i="79"/>
  <c r="AG493" i="79"/>
  <c r="AF493" i="79"/>
  <c r="AL490" i="79"/>
  <c r="AK490" i="79"/>
  <c r="AJ490" i="79"/>
  <c r="AI490" i="79"/>
  <c r="AH490" i="79"/>
  <c r="AG490" i="79"/>
  <c r="AF490" i="79"/>
  <c r="AL487" i="79"/>
  <c r="AK487" i="79"/>
  <c r="AJ487" i="79"/>
  <c r="AI487" i="79"/>
  <c r="AH487" i="79"/>
  <c r="AG487" i="79"/>
  <c r="AF487" i="79"/>
  <c r="AL483" i="79"/>
  <c r="AK483" i="79"/>
  <c r="AJ483" i="79"/>
  <c r="AI483" i="79"/>
  <c r="AH483" i="79"/>
  <c r="AG483" i="79"/>
  <c r="AF483" i="79"/>
  <c r="AL480" i="79"/>
  <c r="AK480" i="79"/>
  <c r="AJ480" i="79"/>
  <c r="AI480" i="79"/>
  <c r="AH480" i="79"/>
  <c r="AG480" i="79"/>
  <c r="AF480" i="79"/>
  <c r="AL477" i="79"/>
  <c r="AK477" i="79"/>
  <c r="AJ477" i="79"/>
  <c r="AI477" i="79"/>
  <c r="AH477" i="79"/>
  <c r="AG477" i="79"/>
  <c r="AF477" i="79"/>
  <c r="AL474" i="79"/>
  <c r="AK474" i="79"/>
  <c r="AJ474" i="79"/>
  <c r="AI474" i="79"/>
  <c r="AH474" i="79"/>
  <c r="AG474" i="79"/>
  <c r="AF474" i="79"/>
  <c r="AL449" i="79"/>
  <c r="AK449" i="79"/>
  <c r="AJ449" i="79"/>
  <c r="AI449" i="79"/>
  <c r="AH449" i="79"/>
  <c r="AG449" i="79"/>
  <c r="AF449" i="79"/>
  <c r="AL445" i="79"/>
  <c r="AK445" i="79"/>
  <c r="AJ445" i="79"/>
  <c r="AI445" i="79"/>
  <c r="AH445" i="79"/>
  <c r="AG445" i="79"/>
  <c r="AF445" i="79"/>
  <c r="AL442" i="79"/>
  <c r="AK442" i="79"/>
  <c r="AJ442" i="79"/>
  <c r="AI442" i="79"/>
  <c r="AH442" i="79"/>
  <c r="AG442" i="79"/>
  <c r="AF442" i="79"/>
  <c r="AL439" i="79"/>
  <c r="AK439" i="79"/>
  <c r="AJ439" i="79"/>
  <c r="AI439" i="79"/>
  <c r="AH439" i="79"/>
  <c r="AG439" i="79"/>
  <c r="AF439" i="79"/>
  <c r="AL435" i="79"/>
  <c r="AK435" i="79"/>
  <c r="AJ435" i="79"/>
  <c r="AI435" i="79"/>
  <c r="AH435" i="79"/>
  <c r="AG435" i="79"/>
  <c r="AF435" i="79"/>
  <c r="AL432" i="79"/>
  <c r="AK432" i="79"/>
  <c r="AJ432" i="79"/>
  <c r="AI432" i="79"/>
  <c r="AH432" i="79"/>
  <c r="AG432" i="79"/>
  <c r="AF432" i="79"/>
  <c r="AL429" i="79"/>
  <c r="AK429" i="79"/>
  <c r="AJ429" i="79"/>
  <c r="AI429" i="79"/>
  <c r="AH429" i="79"/>
  <c r="AG429" i="79"/>
  <c r="AF429" i="79"/>
  <c r="AL426" i="79"/>
  <c r="AK426" i="79"/>
  <c r="AJ426" i="79"/>
  <c r="AI426" i="79"/>
  <c r="AH426" i="79"/>
  <c r="AG426" i="79"/>
  <c r="AF426" i="79"/>
  <c r="AL423" i="79"/>
  <c r="AK423" i="79"/>
  <c r="AJ423" i="79"/>
  <c r="AI423" i="79"/>
  <c r="AH423" i="79"/>
  <c r="AG423" i="79"/>
  <c r="AF423" i="79"/>
  <c r="AL419" i="79"/>
  <c r="AK419" i="79"/>
  <c r="AJ419" i="79"/>
  <c r="AI419" i="79"/>
  <c r="AH419" i="79"/>
  <c r="AG419" i="79"/>
  <c r="AF419" i="79"/>
  <c r="AL416" i="79"/>
  <c r="AK416" i="79"/>
  <c r="AJ416" i="79"/>
  <c r="AI416" i="79"/>
  <c r="AH416" i="79"/>
  <c r="AG416" i="79"/>
  <c r="AF416" i="79"/>
  <c r="AL413" i="79"/>
  <c r="AK413" i="79"/>
  <c r="AJ413" i="79"/>
  <c r="AI413" i="79"/>
  <c r="AH413" i="79"/>
  <c r="AG413" i="79"/>
  <c r="AF413" i="79"/>
  <c r="AL410" i="79"/>
  <c r="AK410" i="79"/>
  <c r="AJ410" i="79"/>
  <c r="AI410" i="79"/>
  <c r="AH410" i="79"/>
  <c r="AG410" i="79"/>
  <c r="AF410" i="79"/>
  <c r="AL407" i="79"/>
  <c r="AK407" i="79"/>
  <c r="AJ407" i="79"/>
  <c r="AI407" i="79"/>
  <c r="AH407" i="79"/>
  <c r="AG407" i="79"/>
  <c r="AF407" i="79"/>
  <c r="AL377" i="79"/>
  <c r="AK377" i="79"/>
  <c r="AJ377" i="79"/>
  <c r="AI377" i="79"/>
  <c r="AH377" i="79"/>
  <c r="AG377" i="79"/>
  <c r="AF377" i="79"/>
  <c r="AL374" i="79"/>
  <c r="AK374" i="79"/>
  <c r="AJ374" i="79"/>
  <c r="AI374" i="79"/>
  <c r="AH374" i="79"/>
  <c r="AG374" i="79"/>
  <c r="AF374" i="79"/>
  <c r="AL371" i="79"/>
  <c r="AK371" i="79"/>
  <c r="AJ371" i="79"/>
  <c r="AI371" i="79"/>
  <c r="AH371" i="79"/>
  <c r="AG371" i="79"/>
  <c r="AF371" i="79"/>
  <c r="AL368" i="79"/>
  <c r="AK368" i="79"/>
  <c r="AJ368" i="79"/>
  <c r="AI368" i="79"/>
  <c r="AH368" i="79"/>
  <c r="AG368" i="79"/>
  <c r="AF368" i="79"/>
  <c r="AL365" i="79"/>
  <c r="AK365" i="79"/>
  <c r="AJ365" i="79"/>
  <c r="AI365" i="79"/>
  <c r="AH365" i="79"/>
  <c r="AG365" i="79"/>
  <c r="AF365" i="79"/>
  <c r="AL362" i="79"/>
  <c r="AK362" i="79"/>
  <c r="AJ362" i="79"/>
  <c r="AI362" i="79"/>
  <c r="AH362" i="79"/>
  <c r="AG362" i="79"/>
  <c r="AF362" i="79"/>
  <c r="AL359" i="79"/>
  <c r="AK359" i="79"/>
  <c r="AJ359" i="79"/>
  <c r="AI359" i="79"/>
  <c r="AH359" i="79"/>
  <c r="AG359" i="79"/>
  <c r="AF359" i="79"/>
  <c r="AL356" i="79"/>
  <c r="AK356" i="79"/>
  <c r="AJ356" i="79"/>
  <c r="AI356" i="79"/>
  <c r="AH356" i="79"/>
  <c r="AG356" i="79"/>
  <c r="AF356" i="79"/>
  <c r="AL353" i="79"/>
  <c r="AK353" i="79"/>
  <c r="AJ353" i="79"/>
  <c r="AI353" i="79"/>
  <c r="AH353" i="79"/>
  <c r="AG353" i="79"/>
  <c r="AF353" i="79"/>
  <c r="AL350" i="79"/>
  <c r="AK350" i="79"/>
  <c r="AJ350" i="79"/>
  <c r="AI350" i="79"/>
  <c r="AH350" i="79"/>
  <c r="AG350" i="79"/>
  <c r="AF350" i="79"/>
  <c r="AL347" i="79"/>
  <c r="AK347" i="79"/>
  <c r="AJ347" i="79"/>
  <c r="AI347" i="79"/>
  <c r="AH347" i="79"/>
  <c r="AG347" i="79"/>
  <c r="AF347" i="79"/>
  <c r="AL344" i="79"/>
  <c r="AK344" i="79"/>
  <c r="AJ344" i="79"/>
  <c r="AI344" i="79"/>
  <c r="AH344" i="79"/>
  <c r="AG344" i="79"/>
  <c r="AF344" i="79"/>
  <c r="AL341" i="79"/>
  <c r="AK341" i="79"/>
  <c r="AJ341" i="79"/>
  <c r="AI341" i="79"/>
  <c r="AH341" i="79"/>
  <c r="AG341" i="79"/>
  <c r="AF341" i="79"/>
  <c r="AL338" i="79"/>
  <c r="AK338" i="79"/>
  <c r="AJ338" i="79"/>
  <c r="AI338" i="79"/>
  <c r="AH338" i="79"/>
  <c r="AG338" i="79"/>
  <c r="AF338" i="79"/>
  <c r="AL334" i="79"/>
  <c r="AK334" i="79"/>
  <c r="AJ334" i="79"/>
  <c r="AI334" i="79"/>
  <c r="AH334" i="79"/>
  <c r="AG334" i="79"/>
  <c r="AF334" i="79"/>
  <c r="AL331" i="79"/>
  <c r="AK331" i="79"/>
  <c r="AJ331" i="79"/>
  <c r="AI331" i="79"/>
  <c r="AH331" i="79"/>
  <c r="AG331" i="79"/>
  <c r="AF331" i="79"/>
  <c r="AL328" i="79"/>
  <c r="AK328" i="79"/>
  <c r="AJ328" i="79"/>
  <c r="AI328" i="79"/>
  <c r="AH328" i="79"/>
  <c r="AG328" i="79"/>
  <c r="AF328" i="79"/>
  <c r="AL324" i="79"/>
  <c r="AK324" i="79"/>
  <c r="AJ324" i="79"/>
  <c r="AI324" i="79"/>
  <c r="AH324" i="79"/>
  <c r="AG324" i="79"/>
  <c r="AF324" i="79"/>
  <c r="AL321" i="79"/>
  <c r="AK321" i="79"/>
  <c r="AJ321" i="79"/>
  <c r="AI321" i="79"/>
  <c r="AH321" i="79"/>
  <c r="AG321" i="79"/>
  <c r="AF321" i="79"/>
  <c r="AL318" i="79"/>
  <c r="AK318" i="79"/>
  <c r="AJ318" i="79"/>
  <c r="AI318" i="79"/>
  <c r="AH318" i="79"/>
  <c r="AG318" i="79"/>
  <c r="AF318" i="79"/>
  <c r="AL315" i="79"/>
  <c r="AK315" i="79"/>
  <c r="AJ315" i="79"/>
  <c r="AI315" i="79"/>
  <c r="AH315" i="79"/>
  <c r="AG315" i="79"/>
  <c r="AF315" i="79"/>
  <c r="AL312" i="79"/>
  <c r="AK312" i="79"/>
  <c r="AJ312" i="79"/>
  <c r="AI312" i="79"/>
  <c r="AH312" i="79"/>
  <c r="AG312" i="79"/>
  <c r="AF312" i="79"/>
  <c r="AL309" i="79"/>
  <c r="AK309" i="79"/>
  <c r="AJ309" i="79"/>
  <c r="AI309" i="79"/>
  <c r="AH309" i="79"/>
  <c r="AG309" i="79"/>
  <c r="AF309" i="79"/>
  <c r="AL306" i="79"/>
  <c r="AK306" i="79"/>
  <c r="AJ306" i="79"/>
  <c r="AI306" i="79"/>
  <c r="AH306" i="79"/>
  <c r="AG306" i="79"/>
  <c r="AF306" i="79"/>
  <c r="AL303" i="79"/>
  <c r="AK303" i="79"/>
  <c r="AJ303" i="79"/>
  <c r="AI303" i="79"/>
  <c r="AH303" i="79"/>
  <c r="AG303" i="79"/>
  <c r="AF303" i="79"/>
  <c r="AL299" i="79"/>
  <c r="AK299" i="79"/>
  <c r="AJ299" i="79"/>
  <c r="AI299" i="79"/>
  <c r="AH299" i="79"/>
  <c r="AG299" i="79"/>
  <c r="AF299" i="79"/>
  <c r="AL296" i="79"/>
  <c r="AK296" i="79"/>
  <c r="AJ296" i="79"/>
  <c r="AI296" i="79"/>
  <c r="AH296" i="79"/>
  <c r="AG296" i="79"/>
  <c r="AF296" i="79"/>
  <c r="AL293" i="79"/>
  <c r="AK293" i="79"/>
  <c r="AJ293" i="79"/>
  <c r="AI293" i="79"/>
  <c r="AH293" i="79"/>
  <c r="AG293" i="79"/>
  <c r="AF293" i="79"/>
  <c r="AL290" i="79"/>
  <c r="AK290" i="79"/>
  <c r="AJ290" i="79"/>
  <c r="AI290" i="79"/>
  <c r="AH290" i="79"/>
  <c r="AG290" i="79"/>
  <c r="AF290" i="79"/>
  <c r="AL265" i="79"/>
  <c r="AK265" i="79"/>
  <c r="AJ265" i="79"/>
  <c r="AI265" i="79"/>
  <c r="AH265" i="79"/>
  <c r="AG265" i="79"/>
  <c r="AF265" i="79"/>
  <c r="AL261" i="79"/>
  <c r="AK261" i="79"/>
  <c r="AJ261" i="79"/>
  <c r="AI261" i="79"/>
  <c r="AH261" i="79"/>
  <c r="AG261" i="79"/>
  <c r="AF261" i="79"/>
  <c r="AL258" i="79"/>
  <c r="AK258" i="79"/>
  <c r="AJ258" i="79"/>
  <c r="AI258" i="79"/>
  <c r="AH258" i="79"/>
  <c r="AG258" i="79"/>
  <c r="AF258" i="79"/>
  <c r="AL255" i="79"/>
  <c r="AK255" i="79"/>
  <c r="AJ255" i="79"/>
  <c r="AI255" i="79"/>
  <c r="AH255" i="79"/>
  <c r="AG255" i="79"/>
  <c r="AF255" i="79"/>
  <c r="AL251" i="79"/>
  <c r="AK251" i="79"/>
  <c r="AJ251" i="79"/>
  <c r="AI251" i="79"/>
  <c r="AH251" i="79"/>
  <c r="AG251" i="79"/>
  <c r="AF251" i="79"/>
  <c r="AL248" i="79"/>
  <c r="AK248" i="79"/>
  <c r="AJ248" i="79"/>
  <c r="AI248" i="79"/>
  <c r="AH248" i="79"/>
  <c r="AG248" i="79"/>
  <c r="AF248" i="79"/>
  <c r="AL245" i="79"/>
  <c r="AK245" i="79"/>
  <c r="AJ245" i="79"/>
  <c r="AI245" i="79"/>
  <c r="AH245" i="79"/>
  <c r="AG245" i="79"/>
  <c r="AF245" i="79"/>
  <c r="AL242" i="79"/>
  <c r="AK242" i="79"/>
  <c r="AJ242" i="79"/>
  <c r="AI242" i="79"/>
  <c r="AH242" i="79"/>
  <c r="AG242" i="79"/>
  <c r="AF242" i="79"/>
  <c r="AL239" i="79"/>
  <c r="AK239" i="79"/>
  <c r="AJ239" i="79"/>
  <c r="AI239" i="79"/>
  <c r="AH239" i="79"/>
  <c r="AG239" i="79"/>
  <c r="AF239" i="79"/>
  <c r="AL235" i="79"/>
  <c r="AK235" i="79"/>
  <c r="AJ235" i="79"/>
  <c r="AI235" i="79"/>
  <c r="AH235" i="79"/>
  <c r="AG235" i="79"/>
  <c r="AF235" i="79"/>
  <c r="AL232" i="79"/>
  <c r="AK232" i="79"/>
  <c r="AJ232" i="79"/>
  <c r="AI232" i="79"/>
  <c r="AH232" i="79"/>
  <c r="AG232" i="79"/>
  <c r="AF232" i="79"/>
  <c r="AL229" i="79"/>
  <c r="AK229" i="79"/>
  <c r="AJ229" i="79"/>
  <c r="AI229" i="79"/>
  <c r="AH229" i="79"/>
  <c r="AG229" i="79"/>
  <c r="AF229" i="79"/>
  <c r="AL226" i="79"/>
  <c r="AK226" i="79"/>
  <c r="AJ226" i="79"/>
  <c r="AI226" i="79"/>
  <c r="AH226" i="79"/>
  <c r="AG226" i="79"/>
  <c r="AF226" i="79"/>
  <c r="AL223" i="79"/>
  <c r="AK223" i="79"/>
  <c r="AJ223" i="79"/>
  <c r="AI223" i="79"/>
  <c r="AH223" i="79"/>
  <c r="AG223" i="79"/>
  <c r="AF223"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AJ397" i="79" l="1"/>
  <c r="AF397" i="79"/>
  <c r="AK397" i="79"/>
  <c r="AL397" i="79"/>
  <c r="Z1133" i="79"/>
  <c r="AD1133" i="79"/>
  <c r="AH1133" i="79"/>
  <c r="AL1133" i="79"/>
  <c r="AG397" i="79"/>
  <c r="AH397" i="79"/>
  <c r="AI397" i="79"/>
  <c r="AE1133" i="79"/>
  <c r="AH581" i="79"/>
  <c r="AL581" i="79"/>
  <c r="AG765" i="79"/>
  <c r="AK765" i="79"/>
  <c r="AD949" i="79"/>
  <c r="AH949" i="79"/>
  <c r="AL949" i="79"/>
  <c r="AF1133" i="79"/>
  <c r="AJ1133" i="79"/>
  <c r="Y1133" i="79"/>
  <c r="AC1133" i="79"/>
  <c r="AG1133" i="79"/>
  <c r="AK1133" i="79"/>
  <c r="AI1133" i="79"/>
  <c r="Z949" i="79"/>
  <c r="Z948" i="79"/>
  <c r="AE949" i="79"/>
  <c r="AI949" i="79"/>
  <c r="AF949" i="79"/>
  <c r="AJ949" i="79"/>
  <c r="Y949" i="79"/>
  <c r="Y948" i="79"/>
  <c r="AC949" i="79"/>
  <c r="AG949" i="79"/>
  <c r="AK949" i="79"/>
  <c r="AL765" i="79"/>
  <c r="Y765" i="79"/>
  <c r="Y764" i="79"/>
  <c r="AH765" i="79"/>
  <c r="AI765" i="79"/>
  <c r="Z765" i="79"/>
  <c r="Z764" i="79"/>
  <c r="AF765" i="79"/>
  <c r="AJ765" i="79"/>
  <c r="AI581" i="79"/>
  <c r="AF581" i="79"/>
  <c r="AJ581" i="79"/>
  <c r="AG581" i="79"/>
  <c r="AK581" i="79"/>
  <c r="Y763" i="79"/>
  <c r="E3" i="80"/>
  <c r="E2" i="80"/>
  <c r="P52" i="43" l="1"/>
  <c r="O52" i="43"/>
  <c r="N52" i="43"/>
  <c r="M52" i="43"/>
  <c r="L52" i="43"/>
  <c r="K52" i="43"/>
  <c r="J52" i="43"/>
  <c r="I52" i="43"/>
  <c r="H52" i="43"/>
  <c r="G52" i="43"/>
  <c r="F52" i="43"/>
  <c r="E52" i="43"/>
  <c r="D52" i="43"/>
  <c r="AF23" i="46" l="1"/>
  <c r="AG23" i="46"/>
  <c r="AH23" i="46"/>
  <c r="AI23" i="46"/>
  <c r="AJ23" i="46"/>
  <c r="AK23" i="46"/>
  <c r="AL23" i="46"/>
  <c r="E22" i="45"/>
  <c r="E36" i="45"/>
  <c r="Y579" i="79" l="1"/>
  <c r="Y395" i="79"/>
  <c r="Z395" i="79"/>
  <c r="AM955" i="79" l="1"/>
  <c r="AM771" i="79"/>
  <c r="AM587" i="79"/>
  <c r="AM403"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F36" i="79"/>
  <c r="AJ220" i="79"/>
  <c r="AJ396" i="79" s="1"/>
  <c r="AF220" i="79"/>
  <c r="AF396" i="79" s="1"/>
  <c r="AJ404" i="79"/>
  <c r="AF404" i="79"/>
  <c r="AJ588" i="79"/>
  <c r="AF588" i="79"/>
  <c r="AJ772" i="79"/>
  <c r="AF772" i="79"/>
  <c r="AJ956" i="79"/>
  <c r="AF956" i="79"/>
  <c r="K14" i="44"/>
  <c r="K18" i="44" s="1"/>
  <c r="O14" i="44"/>
  <c r="O18" i="44" s="1"/>
  <c r="O29" i="44"/>
  <c r="O33" i="44" s="1"/>
  <c r="O43" i="44"/>
  <c r="AF21" i="46"/>
  <c r="AI149" i="46"/>
  <c r="AI278" i="46"/>
  <c r="AI407" i="46"/>
  <c r="AI36" i="79"/>
  <c r="AI220" i="79"/>
  <c r="AI396" i="79" s="1"/>
  <c r="AI404" i="79"/>
  <c r="AI588" i="79"/>
  <c r="AI772" i="79"/>
  <c r="AI956" i="79"/>
  <c r="M43" i="44"/>
  <c r="M54" i="44" s="1"/>
  <c r="AL21" i="46"/>
  <c r="AL149" i="46"/>
  <c r="AH149" i="46"/>
  <c r="AL278" i="46"/>
  <c r="AH278" i="46"/>
  <c r="AL407" i="46"/>
  <c r="AH407" i="46"/>
  <c r="AL36" i="79"/>
  <c r="AH36" i="79"/>
  <c r="AL220" i="79"/>
  <c r="AL396" i="79" s="1"/>
  <c r="AH220" i="79"/>
  <c r="AH396" i="79" s="1"/>
  <c r="AL404" i="79"/>
  <c r="AH404" i="79"/>
  <c r="AL588" i="79"/>
  <c r="AH588" i="79"/>
  <c r="AL772" i="79"/>
  <c r="AH772" i="79"/>
  <c r="AL956" i="79"/>
  <c r="AH956" i="79"/>
  <c r="N29" i="44"/>
  <c r="N33" i="44" s="1"/>
  <c r="K43" i="44"/>
  <c r="AH21" i="46"/>
  <c r="AK21" i="46"/>
  <c r="AK149" i="46"/>
  <c r="AG149" i="46"/>
  <c r="AK278" i="46"/>
  <c r="AG278" i="46"/>
  <c r="AK407" i="46"/>
  <c r="AG407" i="46"/>
  <c r="AK36" i="79"/>
  <c r="AG36" i="79"/>
  <c r="AK220" i="79"/>
  <c r="AK396" i="79" s="1"/>
  <c r="AG220" i="79"/>
  <c r="AG396" i="79" s="1"/>
  <c r="AK404" i="79"/>
  <c r="AG404" i="79"/>
  <c r="AK588" i="79"/>
  <c r="AG588" i="79"/>
  <c r="AK772" i="79"/>
  <c r="AG772" i="79"/>
  <c r="AK956" i="79"/>
  <c r="AK1115" i="79" s="1"/>
  <c r="AG956" i="79"/>
  <c r="K122" i="45"/>
  <c r="AK403" i="79"/>
  <c r="AJ20" i="46"/>
  <c r="AG587" i="79"/>
  <c r="AG148" i="46"/>
  <c r="AK406" i="46"/>
  <c r="AF771" i="79"/>
  <c r="AG35" i="79"/>
  <c r="L13" i="44"/>
  <c r="P13" i="44"/>
  <c r="S14" i="47"/>
  <c r="AF148" i="46"/>
  <c r="AK277" i="46"/>
  <c r="AG406" i="46"/>
  <c r="AF35" i="79"/>
  <c r="AI403" i="79"/>
  <c r="AK771" i="79"/>
  <c r="AJ955" i="79"/>
  <c r="N28" i="44"/>
  <c r="Q14" i="47"/>
  <c r="AI20" i="46"/>
  <c r="AK148" i="46"/>
  <c r="AI277" i="46"/>
  <c r="AK35" i="79"/>
  <c r="AJ219" i="79"/>
  <c r="AG403" i="79"/>
  <c r="AJ771" i="79"/>
  <c r="AF955" i="79"/>
  <c r="O122" i="45"/>
  <c r="U14" i="47"/>
  <c r="AG20" i="46"/>
  <c r="AK20" i="46"/>
  <c r="AJ148" i="46"/>
  <c r="AG277" i="46"/>
  <c r="AJ35" i="79"/>
  <c r="AF219" i="79"/>
  <c r="AK587" i="79"/>
  <c r="AG771" i="79"/>
  <c r="V14" i="47"/>
  <c r="AL406" i="46"/>
  <c r="AH406" i="46"/>
  <c r="AL587" i="79"/>
  <c r="AH587" i="79"/>
  <c r="N13" i="44"/>
  <c r="M122" i="45"/>
  <c r="M28" i="44"/>
  <c r="Q42" i="44"/>
  <c r="R14" i="47"/>
  <c r="AH20" i="46"/>
  <c r="AL277" i="46"/>
  <c r="AH277" i="46"/>
  <c r="AI219" i="79"/>
  <c r="AL403" i="79"/>
  <c r="AH403" i="79"/>
  <c r="AI955" i="79"/>
  <c r="Q28" i="44"/>
  <c r="M42" i="44"/>
  <c r="AI148" i="46"/>
  <c r="AJ406" i="46"/>
  <c r="AF406" i="46"/>
  <c r="AI35" i="79"/>
  <c r="AL219" i="79"/>
  <c r="AH219" i="79"/>
  <c r="AJ587" i="79"/>
  <c r="AF587" i="79"/>
  <c r="AI771" i="79"/>
  <c r="AL955" i="79"/>
  <c r="AH955" i="79"/>
  <c r="T14" i="47"/>
  <c r="P14" i="47"/>
  <c r="AF20" i="46"/>
  <c r="AL20" i="46"/>
  <c r="AL148" i="46"/>
  <c r="AH148" i="46"/>
  <c r="AJ277" i="46"/>
  <c r="AF277" i="46"/>
  <c r="AI406" i="46"/>
  <c r="AL35" i="79"/>
  <c r="AH35" i="79"/>
  <c r="AK219" i="79"/>
  <c r="AG219" i="79"/>
  <c r="AJ403" i="79"/>
  <c r="AF403" i="79"/>
  <c r="AI587" i="79"/>
  <c r="AL771" i="79"/>
  <c r="AH771"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54" i="44"/>
  <c r="C102" i="45"/>
  <c r="P54" i="44"/>
  <c r="K54" i="44"/>
  <c r="C95" i="45"/>
  <c r="O54" i="44"/>
  <c r="L53" i="44"/>
  <c r="L54" i="44"/>
  <c r="N54" i="44"/>
  <c r="K53" i="44"/>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80" i="79"/>
  <c r="AK579" i="79"/>
  <c r="AK563" i="79"/>
  <c r="AK212" i="79"/>
  <c r="AK211" i="79"/>
  <c r="AK195" i="79"/>
  <c r="AK764" i="79"/>
  <c r="AK747" i="79"/>
  <c r="AK763" i="79"/>
  <c r="AK395" i="79"/>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1" i="79"/>
  <c r="D747" i="79"/>
  <c r="D563" i="79"/>
  <c r="AL395" i="79" l="1"/>
  <c r="AL579" i="79"/>
  <c r="AL580" i="79"/>
  <c r="AL563" i="79"/>
  <c r="AL747" i="79"/>
  <c r="AL763" i="79"/>
  <c r="AL764" i="79"/>
  <c r="AL948" i="79"/>
  <c r="AL931" i="79"/>
  <c r="AL1115" i="79"/>
  <c r="AH948" i="79"/>
  <c r="AI948" i="79"/>
  <c r="AF948" i="79"/>
  <c r="AJ948" i="79"/>
  <c r="AG948" i="79"/>
  <c r="AF763" i="79"/>
  <c r="AJ763" i="79"/>
  <c r="AG764" i="79"/>
  <c r="AG763" i="79"/>
  <c r="AI764" i="79"/>
  <c r="AI763" i="79"/>
  <c r="AF764" i="79"/>
  <c r="AJ764" i="79"/>
  <c r="AH764" i="79"/>
  <c r="AH763" i="79"/>
  <c r="AH931" i="79"/>
  <c r="AJ931" i="79"/>
  <c r="AG931" i="79"/>
  <c r="AF931" i="79"/>
  <c r="AI931" i="79"/>
  <c r="AJ1115" i="79"/>
  <c r="AF1115" i="79"/>
  <c r="AG1115" i="79"/>
  <c r="AI1115" i="79"/>
  <c r="AH1115" i="79"/>
  <c r="AJ747" i="79"/>
  <c r="AF747" i="79"/>
  <c r="AG747" i="79"/>
  <c r="AI747" i="79"/>
  <c r="AH747" i="79"/>
  <c r="AI579" i="79"/>
  <c r="AF580" i="79"/>
  <c r="AJ580" i="79"/>
  <c r="AJ563" i="79"/>
  <c r="AF563" i="79"/>
  <c r="AJ579" i="79"/>
  <c r="AG580" i="79"/>
  <c r="AG579" i="79"/>
  <c r="AH563" i="79"/>
  <c r="AH579" i="79"/>
  <c r="AI580" i="79"/>
  <c r="AG563" i="79"/>
  <c r="AF579" i="79"/>
  <c r="AI563" i="79"/>
  <c r="AH580" i="79"/>
  <c r="AH395" i="79"/>
  <c r="AJ395" i="79"/>
  <c r="AG395" i="79"/>
  <c r="AI395" i="79"/>
  <c r="AF395" i="79"/>
  <c r="Z763" i="79"/>
  <c r="Z579" i="79"/>
  <c r="B60" i="45" l="1"/>
  <c r="B53" i="45"/>
  <c r="B46" i="45"/>
  <c r="B39" i="45"/>
  <c r="B32" i="45"/>
  <c r="B25" i="45"/>
  <c r="B18" i="45"/>
  <c r="AL212" i="79" l="1"/>
  <c r="AL195" i="79"/>
  <c r="AL211" i="79"/>
  <c r="AI212" i="79"/>
  <c r="AI211" i="79"/>
  <c r="AJ195" i="79"/>
  <c r="AF195" i="79"/>
  <c r="AH211" i="79"/>
  <c r="AG211" i="79"/>
  <c r="AH195" i="79"/>
  <c r="AJ212" i="79"/>
  <c r="AF212" i="79"/>
  <c r="AJ211" i="79"/>
  <c r="AF211" i="79"/>
  <c r="AG195" i="79"/>
  <c r="AH212" i="79"/>
  <c r="AI195" i="79"/>
  <c r="AG212" i="79"/>
  <c r="Z211" i="79"/>
  <c r="D513" i="46"/>
  <c r="O384" i="46"/>
  <c r="D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K255" i="46" l="1"/>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3" i="79"/>
  <c r="Z771" i="79"/>
  <c r="Z219" i="79"/>
  <c r="Z955" i="79"/>
  <c r="Z587" i="79"/>
  <c r="Z35" i="79"/>
  <c r="D123" i="45"/>
  <c r="E14" i="44"/>
  <c r="E18" i="44" s="1"/>
  <c r="Z588" i="79"/>
  <c r="Z747" i="79" s="1"/>
  <c r="Z220" i="79"/>
  <c r="Z404" i="79"/>
  <c r="Z563" i="79" s="1"/>
  <c r="Z772" i="79"/>
  <c r="Z931" i="79" s="1"/>
  <c r="Z956" i="79"/>
  <c r="Z1115" i="79" s="1"/>
  <c r="Z36" i="79"/>
  <c r="Z195" i="79" s="1"/>
  <c r="AE406" i="46"/>
  <c r="J13" i="44"/>
  <c r="AE955" i="79"/>
  <c r="AE403" i="79"/>
  <c r="AE771" i="79"/>
  <c r="AE587" i="79"/>
  <c r="AE219" i="79"/>
  <c r="AE35" i="79"/>
  <c r="J43" i="44"/>
  <c r="J14" i="44"/>
  <c r="J18" i="44" s="1"/>
  <c r="AE404" i="79"/>
  <c r="AE588" i="79"/>
  <c r="AE956" i="79"/>
  <c r="AE1115" i="79" s="1"/>
  <c r="AE772" i="79"/>
  <c r="AE220" i="79"/>
  <c r="AE36" i="79"/>
  <c r="Y277" i="46"/>
  <c r="D13" i="44"/>
  <c r="Y771" i="79"/>
  <c r="Y587" i="79"/>
  <c r="Y219" i="79"/>
  <c r="Y955" i="79"/>
  <c r="Y403" i="79"/>
  <c r="Y35" i="79"/>
  <c r="AC148" i="46"/>
  <c r="H13" i="44"/>
  <c r="AC771" i="79"/>
  <c r="AC955" i="79"/>
  <c r="AC403" i="79"/>
  <c r="AC587" i="79"/>
  <c r="AC219" i="79"/>
  <c r="AC35" i="79"/>
  <c r="Y407" i="46"/>
  <c r="Y513" i="46" s="1"/>
  <c r="D14" i="44"/>
  <c r="D18" i="44" s="1"/>
  <c r="Y956" i="79"/>
  <c r="Y1115" i="79" s="1"/>
  <c r="Y404" i="79"/>
  <c r="Y563" i="79" s="1"/>
  <c r="Y772" i="79"/>
  <c r="Y931" i="79" s="1"/>
  <c r="Y588" i="79"/>
  <c r="Y747" i="79" s="1"/>
  <c r="Y220" i="79"/>
  <c r="Y36" i="79"/>
  <c r="Y195" i="79" s="1"/>
  <c r="AC278" i="46"/>
  <c r="H14" i="44"/>
  <c r="H18" i="44" s="1"/>
  <c r="AC772" i="79"/>
  <c r="AC948" i="79" s="1"/>
  <c r="AC588" i="79"/>
  <c r="AC220" i="79"/>
  <c r="AC396" i="79" s="1"/>
  <c r="AC956" i="79"/>
  <c r="AC1115" i="79" s="1"/>
  <c r="AC404" i="79"/>
  <c r="AC36" i="79"/>
  <c r="AC212" i="79" s="1"/>
  <c r="AD148" i="46"/>
  <c r="I13" i="44"/>
  <c r="AD403" i="79"/>
  <c r="AD587" i="79"/>
  <c r="AD955" i="79"/>
  <c r="AD771" i="79"/>
  <c r="AD219" i="79"/>
  <c r="AD35" i="79"/>
  <c r="H123" i="45"/>
  <c r="I14" i="44"/>
  <c r="I18" i="44" s="1"/>
  <c r="AD772" i="79"/>
  <c r="AD948" i="79" s="1"/>
  <c r="AD956" i="79"/>
  <c r="AD1115" i="79" s="1"/>
  <c r="AD404" i="79"/>
  <c r="AD588" i="79"/>
  <c r="AD220" i="79"/>
  <c r="AD36" i="79"/>
  <c r="AA406" i="46"/>
  <c r="F13" i="44"/>
  <c r="AA955" i="79"/>
  <c r="AA771" i="79"/>
  <c r="AA587" i="79"/>
  <c r="AA219" i="79"/>
  <c r="AA403" i="79"/>
  <c r="AA35" i="79"/>
  <c r="F43" i="44"/>
  <c r="F54" i="44" s="1"/>
  <c r="F14" i="44"/>
  <c r="F18" i="44" s="1"/>
  <c r="AA404" i="79"/>
  <c r="AA772" i="79"/>
  <c r="AA1133" i="79" s="1"/>
  <c r="AA220" i="79"/>
  <c r="AA956" i="79"/>
  <c r="AA1115" i="79" s="1"/>
  <c r="AA588" i="79"/>
  <c r="AA36" i="79"/>
  <c r="AB406" i="46"/>
  <c r="G13" i="44"/>
  <c r="AB771" i="79"/>
  <c r="AB587" i="79"/>
  <c r="AB219" i="79"/>
  <c r="AB955" i="79"/>
  <c r="AB403" i="79"/>
  <c r="AB35" i="79"/>
  <c r="AB407" i="46"/>
  <c r="G14" i="44"/>
  <c r="G18" i="44" s="1"/>
  <c r="AB956" i="79"/>
  <c r="AB1115" i="79" s="1"/>
  <c r="AB772" i="79"/>
  <c r="AB1133" i="79" s="1"/>
  <c r="AB588" i="79"/>
  <c r="AB220" i="79"/>
  <c r="AB404" i="79"/>
  <c r="AB36" i="79"/>
  <c r="AB21" i="46"/>
  <c r="Y278" i="46"/>
  <c r="Y384" i="46" s="1"/>
  <c r="AE149" i="46"/>
  <c r="AE255" i="46" s="1"/>
  <c r="AB148" i="46"/>
  <c r="G123" i="45"/>
  <c r="AA149" i="46"/>
  <c r="AA255" i="46" s="1"/>
  <c r="AE407" i="46"/>
  <c r="I43" i="44"/>
  <c r="I54" i="44" s="1"/>
  <c r="E43" i="44"/>
  <c r="E54" i="44" s="1"/>
  <c r="Z406" i="46"/>
  <c r="AE148" i="46"/>
  <c r="AA148" i="46"/>
  <c r="H43" i="44"/>
  <c r="H54" i="44" s="1"/>
  <c r="C123" i="45"/>
  <c r="F123" i="45"/>
  <c r="AE21" i="46"/>
  <c r="AD149" i="46"/>
  <c r="Z149" i="46"/>
  <c r="Z255" i="46" s="1"/>
  <c r="AE278" i="46"/>
  <c r="AA278" i="46"/>
  <c r="AC277" i="46"/>
  <c r="AD407" i="46"/>
  <c r="Z407" i="46"/>
  <c r="Z513" i="46" s="1"/>
  <c r="AC406" i="46"/>
  <c r="AD277" i="46"/>
  <c r="AD406" i="46"/>
  <c r="Z148" i="46"/>
  <c r="D43" i="44"/>
  <c r="G43" i="44"/>
  <c r="G54"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4" i="44" l="1"/>
  <c r="AD396" i="79"/>
  <c r="AB396" i="79"/>
  <c r="AB397" i="79"/>
  <c r="AA397" i="79"/>
  <c r="AA396" i="79"/>
  <c r="AB949" i="79"/>
  <c r="AB948" i="79"/>
  <c r="AA949" i="79"/>
  <c r="AA948" i="79"/>
  <c r="AA765" i="79"/>
  <c r="AA764" i="79"/>
  <c r="AB765" i="79"/>
  <c r="AB764" i="79"/>
  <c r="AB581" i="79"/>
  <c r="AB580" i="79"/>
  <c r="AA581" i="79"/>
  <c r="AA580" i="79"/>
  <c r="D50" i="44"/>
  <c r="D54" i="44"/>
  <c r="D53" i="44"/>
  <c r="J53" i="44"/>
  <c r="I53" i="44"/>
  <c r="I50" i="44"/>
  <c r="G53" i="44"/>
  <c r="G50" i="44"/>
  <c r="H53" i="44"/>
  <c r="H50" i="44"/>
  <c r="E53" i="44"/>
  <c r="E50" i="44"/>
  <c r="F53" i="44"/>
  <c r="F50" i="44"/>
  <c r="AC580" i="79"/>
  <c r="AC579" i="79"/>
  <c r="AD212" i="79"/>
  <c r="AD211" i="79"/>
  <c r="AD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79" i="79"/>
  <c r="AB763" i="79"/>
  <c r="AB747" i="79"/>
  <c r="AD579" i="79"/>
  <c r="AD563" i="79"/>
  <c r="AD580" i="79"/>
  <c r="AC395" i="79"/>
  <c r="AB579" i="79"/>
  <c r="AB563" i="79"/>
  <c r="AA763" i="79"/>
  <c r="AA747" i="79"/>
  <c r="AA579" i="79"/>
  <c r="AD395" i="79"/>
  <c r="AD379" i="79"/>
  <c r="AD931" i="79"/>
  <c r="AC563" i="79"/>
  <c r="AC931" i="79"/>
  <c r="AD764" i="79"/>
  <c r="AD747" i="79"/>
  <c r="AD763" i="79"/>
  <c r="AE948" i="79"/>
  <c r="AE931" i="79"/>
  <c r="AA379" i="79"/>
  <c r="AA395" i="79"/>
  <c r="AB195" i="79"/>
  <c r="AB931" i="79"/>
  <c r="AA195" i="79"/>
  <c r="AA931" i="79"/>
  <c r="AD195" i="79"/>
  <c r="AC195" i="79"/>
  <c r="AC211" i="79"/>
  <c r="AC764" i="79"/>
  <c r="AC747" i="79"/>
  <c r="AC763" i="79"/>
  <c r="AD513" i="46"/>
  <c r="AA513" i="46"/>
  <c r="AB513" i="46"/>
  <c r="AC513" i="46"/>
  <c r="AE513" i="46"/>
  <c r="AD384" i="46"/>
  <c r="AB384" i="46"/>
  <c r="AA384" i="46"/>
  <c r="AE384" i="46"/>
  <c r="AC384" i="46"/>
  <c r="AD255" i="46"/>
  <c r="D127" i="46"/>
  <c r="D122" i="45" l="1"/>
  <c r="E122" i="45"/>
  <c r="F122" i="45"/>
  <c r="G122" i="45"/>
  <c r="H122" i="45"/>
  <c r="I122" i="45"/>
  <c r="C122" i="45"/>
  <c r="AL1139" i="79" l="1"/>
  <c r="AJ1139" i="79"/>
  <c r="AK1139" i="79"/>
  <c r="AH1139" i="79"/>
  <c r="AI1139" i="79"/>
  <c r="AG1139" i="79"/>
  <c r="AF1139" i="79"/>
  <c r="AA1139" i="79"/>
  <c r="AE1139" i="79"/>
  <c r="Z1139" i="79"/>
  <c r="AB1139" i="79"/>
  <c r="AD1139" i="79"/>
  <c r="AC1139" i="79"/>
  <c r="Y1139" i="79"/>
  <c r="N17" i="45"/>
  <c r="N23" i="45" s="1"/>
  <c r="M17" i="45"/>
  <c r="M23" i="45" s="1"/>
  <c r="L17" i="45"/>
  <c r="L23" i="45" s="1"/>
  <c r="AD1148" i="79" l="1"/>
  <c r="AD1146" i="79"/>
  <c r="AD1149" i="79"/>
  <c r="AD1145" i="79"/>
  <c r="AD1147" i="79"/>
  <c r="AA1144" i="79"/>
  <c r="AA1149" i="79"/>
  <c r="AA1145" i="79"/>
  <c r="AA1148" i="79"/>
  <c r="AA1147" i="79"/>
  <c r="AA1146" i="79"/>
  <c r="AH1147" i="79"/>
  <c r="AH1146" i="79"/>
  <c r="AH1145" i="79"/>
  <c r="AH1148" i="79"/>
  <c r="AH1149" i="79"/>
  <c r="AB1149" i="79"/>
  <c r="AB1144" i="79"/>
  <c r="AB1146" i="79"/>
  <c r="AB1145" i="79"/>
  <c r="AB1148" i="79"/>
  <c r="AB1147" i="79"/>
  <c r="AF1146" i="79"/>
  <c r="AF1145" i="79"/>
  <c r="AF1149" i="79"/>
  <c r="AF1148" i="79"/>
  <c r="AF1147" i="79"/>
  <c r="AK1149" i="79"/>
  <c r="AK1145" i="79"/>
  <c r="AK1148" i="79"/>
  <c r="AK1146" i="79"/>
  <c r="AK1147" i="79"/>
  <c r="Y1144" i="79"/>
  <c r="Y1148" i="79"/>
  <c r="Y1145" i="79"/>
  <c r="Y1149" i="79"/>
  <c r="Y1146" i="79"/>
  <c r="Y1147" i="79"/>
  <c r="Z1146" i="79"/>
  <c r="Z1148" i="79"/>
  <c r="Z1144" i="79"/>
  <c r="Z1149" i="79"/>
  <c r="Z1145" i="79"/>
  <c r="Z1147" i="79"/>
  <c r="AG1145" i="79"/>
  <c r="AG1149" i="79"/>
  <c r="AG1146" i="79"/>
  <c r="AG1147" i="79"/>
  <c r="AG1148" i="79"/>
  <c r="AJ1145" i="79"/>
  <c r="AJ1147" i="79"/>
  <c r="AJ1148" i="79"/>
  <c r="AJ1149" i="79"/>
  <c r="AJ1146" i="79"/>
  <c r="AC1145" i="79"/>
  <c r="AC1147" i="79"/>
  <c r="AC1144" i="79"/>
  <c r="AC1148" i="79"/>
  <c r="AC1146" i="79"/>
  <c r="AC1149" i="79"/>
  <c r="AE1146" i="79"/>
  <c r="AE1147" i="79"/>
  <c r="AE1144" i="79"/>
  <c r="AE1149" i="79"/>
  <c r="AE1145" i="79"/>
  <c r="AE1148" i="79"/>
  <c r="AI1149" i="79"/>
  <c r="AI1147" i="79"/>
  <c r="AI1148" i="79"/>
  <c r="AI1145" i="79"/>
  <c r="AI1146" i="79"/>
  <c r="AL1147" i="79"/>
  <c r="AL1149" i="79"/>
  <c r="AL1146" i="79"/>
  <c r="AL1145" i="79"/>
  <c r="AL1148" i="79"/>
  <c r="O44" i="45"/>
  <c r="F134" i="45" s="1"/>
  <c r="O30" i="45"/>
  <c r="D134" i="45" s="1"/>
  <c r="O58" i="45"/>
  <c r="H134" i="45" s="1"/>
  <c r="O51" i="45"/>
  <c r="G134" i="45" s="1"/>
  <c r="O65" i="45"/>
  <c r="I134" i="45" s="1"/>
  <c r="O37" i="45"/>
  <c r="E134" i="45" s="1"/>
  <c r="O23" i="45"/>
  <c r="C134" i="45" s="1"/>
  <c r="Y127" i="46"/>
  <c r="AL127" i="46"/>
  <c r="AJ127" i="46"/>
  <c r="AE127" i="46"/>
  <c r="AG127" i="46"/>
  <c r="AF127" i="46"/>
  <c r="AC127" i="46"/>
  <c r="AB127" i="46"/>
  <c r="AH127" i="46"/>
  <c r="AI127" i="46"/>
  <c r="AK127"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AM1149" i="79" l="1"/>
  <c r="AE1150" i="79"/>
  <c r="J84" i="43" s="1"/>
  <c r="F126" i="43" s="1"/>
  <c r="AM1145" i="79"/>
  <c r="AM1148" i="79"/>
  <c r="AM1147" i="79"/>
  <c r="AB1150" i="79"/>
  <c r="G84" i="43" s="1"/>
  <c r="F120" i="43" s="1"/>
  <c r="AA1150" i="79"/>
  <c r="F84" i="43" s="1"/>
  <c r="F118" i="43" s="1"/>
  <c r="AC1150" i="79"/>
  <c r="H84" i="43" s="1"/>
  <c r="F122" i="43" s="1"/>
  <c r="Z1150" i="79"/>
  <c r="E84" i="43" s="1"/>
  <c r="F116" i="43" s="1"/>
  <c r="AM1146" i="79"/>
  <c r="Y1150" i="79"/>
  <c r="D84" i="43" s="1"/>
  <c r="F114" i="43" s="1"/>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H1137" i="79"/>
  <c r="AH1151" i="79" s="1"/>
  <c r="M85" i="43" s="1"/>
  <c r="AL1137" i="79"/>
  <c r="AL1151" i="79" s="1"/>
  <c r="Q85" i="43" s="1"/>
  <c r="AJ1137" i="79"/>
  <c r="AJ1151" i="79" s="1"/>
  <c r="O85" i="43" s="1"/>
  <c r="AI1137" i="79"/>
  <c r="AI1151" i="79" s="1"/>
  <c r="N85" i="43" s="1"/>
  <c r="AF1137" i="79"/>
  <c r="AF1151" i="79" s="1"/>
  <c r="K85" i="43" s="1"/>
  <c r="AK1137" i="79"/>
  <c r="AK1151" i="79" s="1"/>
  <c r="P85" i="43" s="1"/>
  <c r="AG1137" i="79"/>
  <c r="AG1151" i="79" s="1"/>
  <c r="L85" i="43" s="1"/>
  <c r="AE1137" i="79"/>
  <c r="AE1151" i="79" s="1"/>
  <c r="J85" i="43" s="1"/>
  <c r="F127" i="43" s="1"/>
  <c r="Z1137" i="79"/>
  <c r="Z1151" i="79" s="1"/>
  <c r="E85" i="43" s="1"/>
  <c r="F117" i="43" s="1"/>
  <c r="Y1137" i="79"/>
  <c r="Y1151" i="79" s="1"/>
  <c r="AB1137" i="79"/>
  <c r="AB1151" i="79" s="1"/>
  <c r="G85" i="43" s="1"/>
  <c r="F121" i="43" s="1"/>
  <c r="AA1137" i="79"/>
  <c r="AA1151" i="79" s="1"/>
  <c r="F85" i="43" s="1"/>
  <c r="F119" i="43" s="1"/>
  <c r="AD1137" i="79"/>
  <c r="AD1151" i="79" s="1"/>
  <c r="I85" i="43" s="1"/>
  <c r="F125" i="43" s="1"/>
  <c r="AC1137" i="79"/>
  <c r="AC1151" i="79" s="1"/>
  <c r="H85" i="43" s="1"/>
  <c r="F123" i="43" s="1"/>
  <c r="Y128" i="46"/>
  <c r="G130" i="45"/>
  <c r="C131" i="45"/>
  <c r="Y758" i="79" s="1"/>
  <c r="L129" i="45"/>
  <c r="J127" i="45"/>
  <c r="H130" i="45"/>
  <c r="C133" i="45"/>
  <c r="Y1118" i="79" s="1"/>
  <c r="N130" i="45"/>
  <c r="K125" i="45"/>
  <c r="K128" i="45"/>
  <c r="AJ520" i="46"/>
  <c r="N127" i="45"/>
  <c r="K126" i="45"/>
  <c r="G129" i="45"/>
  <c r="E129" i="45"/>
  <c r="AA383" i="79" s="1"/>
  <c r="J125" i="45"/>
  <c r="AF258" i="46" s="1"/>
  <c r="Y258" i="46"/>
  <c r="Y259" i="46" s="1"/>
  <c r="F128" i="45"/>
  <c r="E130" i="45"/>
  <c r="L130" i="45"/>
  <c r="J128" i="45"/>
  <c r="K127" i="45"/>
  <c r="AG520" i="46" s="1"/>
  <c r="J124" i="45"/>
  <c r="AF130" i="46" s="1"/>
  <c r="AF131" i="46" s="1"/>
  <c r="K54" i="43" s="1"/>
  <c r="I129" i="45"/>
  <c r="K124" i="45"/>
  <c r="G128" i="45"/>
  <c r="E128" i="45"/>
  <c r="AE202" i="79" s="1"/>
  <c r="D129" i="45"/>
  <c r="H128" i="45"/>
  <c r="F130" i="45"/>
  <c r="C132" i="45"/>
  <c r="M130" i="45"/>
  <c r="L125" i="45"/>
  <c r="L128" i="45"/>
  <c r="M127" i="45"/>
  <c r="K129" i="45"/>
  <c r="K130" i="45"/>
  <c r="J129" i="45"/>
  <c r="L127" i="45"/>
  <c r="F129" i="45"/>
  <c r="H129" i="45"/>
  <c r="D130" i="45"/>
  <c r="I130" i="45"/>
  <c r="J130" i="45"/>
  <c r="J126" i="45"/>
  <c r="AF387" i="46" s="1"/>
  <c r="L124" i="45"/>
  <c r="D128" i="45"/>
  <c r="AK520" i="46"/>
  <c r="AL520" i="46"/>
  <c r="AJ748" i="79"/>
  <c r="AG748" i="79"/>
  <c r="AG380" i="79"/>
  <c r="AK932" i="79"/>
  <c r="AF748" i="79"/>
  <c r="AH564" i="79"/>
  <c r="AL196" i="79"/>
  <c r="AL213" i="79" s="1"/>
  <c r="AL1144" i="79" s="1"/>
  <c r="AL1150" i="79" s="1"/>
  <c r="Q84" i="43" s="1"/>
  <c r="AG514" i="46"/>
  <c r="AI932" i="79"/>
  <c r="AJ932" i="79"/>
  <c r="AF380" i="79"/>
  <c r="AL564" i="79"/>
  <c r="AF932" i="79"/>
  <c r="AJ380" i="79"/>
  <c r="AH1116" i="79"/>
  <c r="AI1116" i="79"/>
  <c r="AK514" i="46"/>
  <c r="AI196" i="79"/>
  <c r="AI213" i="79" s="1"/>
  <c r="AI1144" i="79" s="1"/>
  <c r="AI1150" i="79" s="1"/>
  <c r="N84" i="43" s="1"/>
  <c r="AK380" i="79"/>
  <c r="AF514" i="46"/>
  <c r="AF564" i="79"/>
  <c r="AL380" i="79"/>
  <c r="AL748" i="79"/>
  <c r="AJ564" i="79"/>
  <c r="AJ514" i="46"/>
  <c r="AK196" i="79"/>
  <c r="AK213" i="79" s="1"/>
  <c r="AK1144" i="79" s="1"/>
  <c r="AK1150" i="79" s="1"/>
  <c r="P84" i="43" s="1"/>
  <c r="AG196" i="79"/>
  <c r="AG213" i="79" s="1"/>
  <c r="AG1144" i="79" s="1"/>
  <c r="AG1150" i="79" s="1"/>
  <c r="L84" i="43" s="1"/>
  <c r="AG1116" i="79"/>
  <c r="AG564" i="79"/>
  <c r="AH514" i="46"/>
  <c r="AK1116" i="79"/>
  <c r="AH196" i="79"/>
  <c r="AH213" i="79" s="1"/>
  <c r="AH1144" i="79" s="1"/>
  <c r="AH1150" i="79" s="1"/>
  <c r="M84" i="43" s="1"/>
  <c r="AH932" i="79"/>
  <c r="AJ1116" i="79"/>
  <c r="AF196" i="79"/>
  <c r="AF213" i="79" s="1"/>
  <c r="AF1144" i="79" s="1"/>
  <c r="AF1150" i="79" s="1"/>
  <c r="K84" i="43" s="1"/>
  <c r="AF1116" i="79"/>
  <c r="AL932" i="79"/>
  <c r="AI380" i="79"/>
  <c r="AL514" i="46"/>
  <c r="AK748" i="79"/>
  <c r="AH380" i="79"/>
  <c r="AJ196" i="79"/>
  <c r="AJ213" i="79" s="1"/>
  <c r="AJ1144" i="79" s="1"/>
  <c r="AJ1150" i="79" s="1"/>
  <c r="O84" i="43" s="1"/>
  <c r="AL1116" i="79"/>
  <c r="AH748" i="79"/>
  <c r="AI514" i="46"/>
  <c r="AK564" i="79"/>
  <c r="AI564" i="79"/>
  <c r="AI748" i="79"/>
  <c r="AG932" i="79"/>
  <c r="Y514" i="46"/>
  <c r="AB514" i="46"/>
  <c r="AE1116" i="79"/>
  <c r="AD380" i="79"/>
  <c r="AC564" i="79"/>
  <c r="Y1116" i="79"/>
  <c r="Y1130" i="79" s="1"/>
  <c r="Y564" i="79"/>
  <c r="AC514" i="46"/>
  <c r="AB932" i="79"/>
  <c r="AA1116" i="79"/>
  <c r="AD196" i="79"/>
  <c r="AD213" i="79" s="1"/>
  <c r="AD1144" i="79" s="1"/>
  <c r="Y196" i="79"/>
  <c r="AE748" i="79"/>
  <c r="AA514" i="46"/>
  <c r="AE514" i="46"/>
  <c r="AC380" i="79"/>
  <c r="AB748" i="79"/>
  <c r="AC1116" i="79"/>
  <c r="AE380" i="79"/>
  <c r="Z932" i="79"/>
  <c r="AD514" i="46"/>
  <c r="AA564" i="79"/>
  <c r="AD1116" i="79"/>
  <c r="AE932" i="79"/>
  <c r="AB380" i="79"/>
  <c r="AB1116" i="79"/>
  <c r="AA748" i="79"/>
  <c r="AD564" i="79"/>
  <c r="Y748" i="79"/>
  <c r="AE564" i="79"/>
  <c r="Z748" i="79"/>
  <c r="Z514" i="46"/>
  <c r="AC932" i="79"/>
  <c r="AB564" i="79"/>
  <c r="Y380" i="79"/>
  <c r="Z380" i="79"/>
  <c r="AA196" i="79"/>
  <c r="AD932" i="79"/>
  <c r="AC196" i="79"/>
  <c r="Y932" i="79"/>
  <c r="AE196" i="79"/>
  <c r="AD748" i="79"/>
  <c r="AA380" i="79"/>
  <c r="AA932" i="79"/>
  <c r="AB196" i="79"/>
  <c r="AC748" i="79"/>
  <c r="Z564" i="79"/>
  <c r="Z196" i="79"/>
  <c r="Z1116" i="79"/>
  <c r="AD520" i="46"/>
  <c r="AD130" i="46"/>
  <c r="AD131" i="46" s="1"/>
  <c r="AD387" i="46"/>
  <c r="AD258" i="46"/>
  <c r="AD260" i="46" s="1"/>
  <c r="AC130" i="46"/>
  <c r="AC520" i="46"/>
  <c r="AC387" i="46"/>
  <c r="AC389" i="46" s="1"/>
  <c r="AC258" i="46"/>
  <c r="AC259" i="46" s="1"/>
  <c r="AB387" i="46"/>
  <c r="AB389" i="46" s="1"/>
  <c r="AB258" i="46"/>
  <c r="AB260" i="46" s="1"/>
  <c r="AB130" i="46"/>
  <c r="AB520" i="46"/>
  <c r="AE387" i="46"/>
  <c r="AE389" i="46" s="1"/>
  <c r="AE258" i="46"/>
  <c r="AE259" i="46" s="1"/>
  <c r="AE520" i="46"/>
  <c r="AE130" i="46"/>
  <c r="AE131" i="46" s="1"/>
  <c r="J54" i="43" s="1"/>
  <c r="Y130" i="46"/>
  <c r="Y387" i="46"/>
  <c r="Z520" i="46"/>
  <c r="Z130" i="46"/>
  <c r="Z387" i="46"/>
  <c r="Z389" i="46" s="1"/>
  <c r="Z258" i="46"/>
  <c r="AA387" i="46"/>
  <c r="AA258" i="46"/>
  <c r="AA259" i="46" s="1"/>
  <c r="AA520"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D85" i="43" l="1"/>
  <c r="AM1151" i="79"/>
  <c r="AM1144" i="79"/>
  <c r="AM1150" i="79" s="1"/>
  <c r="AD1150" i="79"/>
  <c r="I84" i="43" s="1"/>
  <c r="Y1121" i="79"/>
  <c r="Y1120" i="79"/>
  <c r="Y1122" i="79"/>
  <c r="Y1119" i="79"/>
  <c r="Y1124" i="79"/>
  <c r="Y1123" i="79"/>
  <c r="Y1125" i="79"/>
  <c r="Y1127" i="79"/>
  <c r="Y1126" i="79"/>
  <c r="Y1128" i="79"/>
  <c r="AJ387" i="46"/>
  <c r="AJ389" i="46" s="1"/>
  <c r="AL387" i="46"/>
  <c r="AL389" i="46" s="1"/>
  <c r="AK258" i="46"/>
  <c r="AK260" i="46" s="1"/>
  <c r="AJ258" i="46"/>
  <c r="AJ260" i="46" s="1"/>
  <c r="AI387" i="46"/>
  <c r="AI389" i="46" s="1"/>
  <c r="AL258" i="46"/>
  <c r="AL262" i="46" s="1"/>
  <c r="Q58" i="43" s="1"/>
  <c r="AI258" i="46"/>
  <c r="AI260" i="46" s="1"/>
  <c r="AH258" i="46"/>
  <c r="AH260" i="46" s="1"/>
  <c r="AK575" i="79"/>
  <c r="P73" i="43" s="1"/>
  <c r="AK130" i="46"/>
  <c r="AK131" i="46" s="1"/>
  <c r="P54" i="43" s="1"/>
  <c r="AI130" i="46"/>
  <c r="AI131" i="46" s="1"/>
  <c r="N54" i="43" s="1"/>
  <c r="AH130" i="46"/>
  <c r="AH131" i="46" s="1"/>
  <c r="M54" i="43" s="1"/>
  <c r="AG130" i="46"/>
  <c r="AG131" i="46" s="1"/>
  <c r="L54" i="43" s="1"/>
  <c r="AG387" i="46"/>
  <c r="AG389" i="46" s="1"/>
  <c r="AJ130" i="46"/>
  <c r="AJ131" i="46" s="1"/>
  <c r="O54" i="43" s="1"/>
  <c r="AL130" i="46"/>
  <c r="AL131" i="46" s="1"/>
  <c r="Q54" i="43" s="1"/>
  <c r="AG258" i="46"/>
  <c r="AG259" i="46" s="1"/>
  <c r="Y522" i="46"/>
  <c r="D64" i="43" s="1"/>
  <c r="AD522" i="46"/>
  <c r="AI517" i="46"/>
  <c r="AI520" i="46"/>
  <c r="AF518" i="46"/>
  <c r="AF520" i="46"/>
  <c r="Y518" i="46"/>
  <c r="Y517" i="46"/>
  <c r="Y519" i="46"/>
  <c r="Y520" i="46"/>
  <c r="AA522" i="46"/>
  <c r="F64" i="43" s="1"/>
  <c r="AH518" i="46"/>
  <c r="AH520" i="46"/>
  <c r="AJ385" i="79"/>
  <c r="AH570" i="79"/>
  <c r="AC201" i="79"/>
  <c r="AK386" i="79"/>
  <c r="AF385" i="79"/>
  <c r="AI575" i="79"/>
  <c r="N73" i="43" s="1"/>
  <c r="AL570" i="79"/>
  <c r="AE569" i="79"/>
  <c r="AG569" i="79"/>
  <c r="AG390" i="79"/>
  <c r="L70" i="43" s="1"/>
  <c r="AD386" i="79"/>
  <c r="AB385" i="79"/>
  <c r="Z385" i="79"/>
  <c r="AC386" i="79"/>
  <c r="AD934" i="79"/>
  <c r="AH934" i="79"/>
  <c r="AH945" i="79" s="1"/>
  <c r="M79" i="43" s="1"/>
  <c r="AJ934" i="79"/>
  <c r="AJ945" i="79" s="1"/>
  <c r="O79" i="43" s="1"/>
  <c r="AI934" i="79"/>
  <c r="AI945" i="79" s="1"/>
  <c r="N79" i="43" s="1"/>
  <c r="Z934" i="79"/>
  <c r="Z945" i="79" s="1"/>
  <c r="AK934" i="79"/>
  <c r="AK945" i="79" s="1"/>
  <c r="P79" i="43" s="1"/>
  <c r="AL934" i="79"/>
  <c r="AE934" i="79"/>
  <c r="AE945" i="79" s="1"/>
  <c r="AF934" i="79"/>
  <c r="AC934" i="79"/>
  <c r="AC945" i="79" s="1"/>
  <c r="AA934" i="79"/>
  <c r="AA945" i="79" s="1"/>
  <c r="AB934" i="79"/>
  <c r="AB945" i="79" s="1"/>
  <c r="AG934" i="79"/>
  <c r="AG945" i="79" s="1"/>
  <c r="L79" i="43" s="1"/>
  <c r="Y934" i="79"/>
  <c r="Y936" i="79" s="1"/>
  <c r="AA573" i="79"/>
  <c r="Y575" i="79"/>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72" i="79"/>
  <c r="AE199" i="79"/>
  <c r="AD201" i="79"/>
  <c r="AE385" i="79"/>
  <c r="AE203" i="79"/>
  <c r="AL760" i="79"/>
  <c r="Q76" i="43" s="1"/>
  <c r="AE760" i="79"/>
  <c r="J76" i="43" s="1"/>
  <c r="AF760" i="79"/>
  <c r="K76" i="43" s="1"/>
  <c r="Z760" i="79"/>
  <c r="E76" i="43" s="1"/>
  <c r="AC760" i="79"/>
  <c r="H76" i="43" s="1"/>
  <c r="AJ760" i="79"/>
  <c r="O76" i="43" s="1"/>
  <c r="AH760" i="79"/>
  <c r="M76" i="43" s="1"/>
  <c r="AA760" i="79"/>
  <c r="F76" i="43" s="1"/>
  <c r="AB760" i="79"/>
  <c r="G76" i="43" s="1"/>
  <c r="AE200" i="79"/>
  <c r="AG202" i="79"/>
  <c r="AE201" i="79"/>
  <c r="AF570" i="79"/>
  <c r="Y390" i="79"/>
  <c r="AF201" i="79"/>
  <c r="AH390" i="79"/>
  <c r="M70" i="43" s="1"/>
  <c r="AH519" i="46"/>
  <c r="AI518" i="46"/>
  <c r="AH517" i="46"/>
  <c r="AI519" i="46"/>
  <c r="AI522" i="46"/>
  <c r="N64" i="43" s="1"/>
  <c r="AH522" i="46"/>
  <c r="M64" i="43" s="1"/>
  <c r="AI199" i="79"/>
  <c r="AJ203" i="79"/>
  <c r="AK201" i="79"/>
  <c r="AL203" i="79"/>
  <c r="AH205" i="79"/>
  <c r="M67" i="43" s="1"/>
  <c r="AA384" i="79"/>
  <c r="AA387" i="79"/>
  <c r="AA388" i="79"/>
  <c r="AA386" i="79"/>
  <c r="AA385" i="79"/>
  <c r="AF132" i="46"/>
  <c r="K55" i="43" s="1"/>
  <c r="AJ522" i="46"/>
  <c r="O64" i="43" s="1"/>
  <c r="Y757" i="79"/>
  <c r="Y756" i="79"/>
  <c r="Y751" i="79"/>
  <c r="Y755" i="79"/>
  <c r="Y753" i="79"/>
  <c r="Y752" i="79"/>
  <c r="Y754" i="79"/>
  <c r="AF260" i="46"/>
  <c r="AF259" i="46"/>
  <c r="AJ517" i="46"/>
  <c r="AJ519" i="46"/>
  <c r="AJ518" i="46"/>
  <c r="AF389" i="46"/>
  <c r="AF390" i="46"/>
  <c r="AF388" i="46"/>
  <c r="AG519" i="46"/>
  <c r="AG517" i="46"/>
  <c r="AG518" i="46"/>
  <c r="AF262" i="46"/>
  <c r="K58" i="43" s="1"/>
  <c r="D82" i="43"/>
  <c r="AF517" i="46"/>
  <c r="AK387" i="46"/>
  <c r="AK389" i="46" s="1"/>
  <c r="AH387" i="46"/>
  <c r="AH392" i="46" s="1"/>
  <c r="M61" i="43" s="1"/>
  <c r="AA390" i="79"/>
  <c r="F70" i="43" s="1"/>
  <c r="AF522" i="46"/>
  <c r="K64" i="43" s="1"/>
  <c r="AF519" i="46"/>
  <c r="AI384" i="79"/>
  <c r="AG522" i="46"/>
  <c r="L64" i="43" s="1"/>
  <c r="Y760" i="79"/>
  <c r="AJ390" i="46"/>
  <c r="Y202" i="79"/>
  <c r="Y200" i="79"/>
  <c r="Y201" i="79"/>
  <c r="AJ388" i="46"/>
  <c r="Y205" i="79"/>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AB388" i="46"/>
  <c r="AD259" i="46"/>
  <c r="AD261" i="46" s="1"/>
  <c r="AD392" i="46"/>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R84" i="43" l="1"/>
  <c r="F128" i="43" s="1"/>
  <c r="F124" i="43"/>
  <c r="R85" i="43"/>
  <c r="F129" i="43" s="1"/>
  <c r="F115" i="43"/>
  <c r="E121" i="43"/>
  <c r="E127" i="43"/>
  <c r="AM1152" i="79"/>
  <c r="E115" i="43"/>
  <c r="E123" i="43"/>
  <c r="E125" i="43"/>
  <c r="AL390" i="46"/>
  <c r="AG392" i="46"/>
  <c r="L61" i="43" s="1"/>
  <c r="AI259" i="46"/>
  <c r="AI261" i="46" s="1"/>
  <c r="N57" i="43" s="1"/>
  <c r="G79" i="43"/>
  <c r="J79" i="43"/>
  <c r="F79" i="43"/>
  <c r="H79" i="43"/>
  <c r="E79" i="43"/>
  <c r="AK262" i="46"/>
  <c r="P58" i="43" s="1"/>
  <c r="AJ132" i="46"/>
  <c r="O55" i="43" s="1"/>
  <c r="T24" i="47" s="1"/>
  <c r="I57" i="43"/>
  <c r="I58" i="43"/>
  <c r="I61" i="43"/>
  <c r="I55" i="43"/>
  <c r="I64" i="43"/>
  <c r="AK259" i="46"/>
  <c r="AK261" i="46" s="1"/>
  <c r="P57" i="43" s="1"/>
  <c r="AI262" i="46"/>
  <c r="N58" i="43" s="1"/>
  <c r="AG388" i="46"/>
  <c r="AJ262" i="46"/>
  <c r="O58" i="43" s="1"/>
  <c r="AL392" i="46"/>
  <c r="Q61" i="43" s="1"/>
  <c r="AL388" i="46"/>
  <c r="AL391" i="46" s="1"/>
  <c r="Q60" i="43" s="1"/>
  <c r="AH262" i="46"/>
  <c r="M58" i="43" s="1"/>
  <c r="AH259" i="46"/>
  <c r="AJ259" i="46"/>
  <c r="AJ261" i="46" s="1"/>
  <c r="O57" i="43" s="1"/>
  <c r="AK573" i="79"/>
  <c r="AK568" i="79"/>
  <c r="AI390" i="46"/>
  <c r="AG132" i="46"/>
  <c r="L55" i="43" s="1"/>
  <c r="Q17" i="47" s="1"/>
  <c r="AK571" i="79"/>
  <c r="AK570" i="79"/>
  <c r="AI388" i="46"/>
  <c r="AG262" i="46"/>
  <c r="L58" i="43" s="1"/>
  <c r="AK572" i="79"/>
  <c r="AG260" i="46"/>
  <c r="AG261" i="46" s="1"/>
  <c r="L57" i="43" s="1"/>
  <c r="AI392" i="46"/>
  <c r="N61" i="43" s="1"/>
  <c r="AK567" i="79"/>
  <c r="AK569" i="79"/>
  <c r="AL259" i="46"/>
  <c r="AK132" i="46"/>
  <c r="P55" i="43" s="1"/>
  <c r="U17" i="47" s="1"/>
  <c r="AG390" i="46"/>
  <c r="AL260" i="46"/>
  <c r="AI132" i="46"/>
  <c r="N55" i="43" s="1"/>
  <c r="S23" i="47" s="1"/>
  <c r="AL132" i="46"/>
  <c r="Q55" i="43" s="1"/>
  <c r="V20" i="47" s="1"/>
  <c r="AH132" i="46"/>
  <c r="M55" i="43" s="1"/>
  <c r="R21" i="47" s="1"/>
  <c r="Y759" i="79"/>
  <c r="T18" i="47"/>
  <c r="P20" i="47"/>
  <c r="Q15" i="47"/>
  <c r="AB572" i="79"/>
  <c r="AB571" i="79"/>
  <c r="AB201" i="79"/>
  <c r="AB202" i="79"/>
  <c r="AA199" i="79"/>
  <c r="AA202" i="79"/>
  <c r="AA203" i="79"/>
  <c r="AD571" i="79"/>
  <c r="AD575" i="79"/>
  <c r="Z202" i="79"/>
  <c r="Z203" i="79"/>
  <c r="AJ572" i="79"/>
  <c r="AJ575" i="79"/>
  <c r="O73" i="43" s="1"/>
  <c r="AM522" i="46"/>
  <c r="Y569" i="79"/>
  <c r="Y572" i="79"/>
  <c r="Y573" i="79"/>
  <c r="Z570" i="79"/>
  <c r="Z572" i="79"/>
  <c r="Y521" i="46"/>
  <c r="Z1130" i="79"/>
  <c r="E82" i="43" s="1"/>
  <c r="D70" i="43"/>
  <c r="AM131" i="46"/>
  <c r="C96" i="43" s="1"/>
  <c r="AM518" i="46"/>
  <c r="D76" i="43"/>
  <c r="AM520" i="46"/>
  <c r="AM519" i="46"/>
  <c r="D67" i="43"/>
  <c r="AM517" i="46"/>
  <c r="AD570" i="79"/>
  <c r="AH571" i="79"/>
  <c r="AL571" i="79"/>
  <c r="AD567" i="79"/>
  <c r="AI571" i="79"/>
  <c r="AE390" i="79"/>
  <c r="J70" i="43" s="1"/>
  <c r="AB200" i="79"/>
  <c r="AD384" i="79"/>
  <c r="AC202" i="79"/>
  <c r="AG572" i="79"/>
  <c r="AA568" i="79"/>
  <c r="AG571" i="79"/>
  <c r="AH567" i="79"/>
  <c r="AA570" i="79"/>
  <c r="AL568" i="79"/>
  <c r="AC205" i="79"/>
  <c r="H67" i="43" s="1"/>
  <c r="Z387" i="79"/>
  <c r="AC200" i="79"/>
  <c r="AD383" i="79"/>
  <c r="AB203" i="79"/>
  <c r="AD385" i="79"/>
  <c r="AL575" i="79"/>
  <c r="Q73" i="43" s="1"/>
  <c r="AL567" i="79"/>
  <c r="AB205" i="79"/>
  <c r="G67" i="43" s="1"/>
  <c r="AD390" i="79"/>
  <c r="Z384" i="79"/>
  <c r="AL569" i="79"/>
  <c r="AB199" i="79"/>
  <c r="AB386" i="79"/>
  <c r="AK203" i="79"/>
  <c r="AA200" i="79"/>
  <c r="AA205" i="79"/>
  <c r="F67" i="43" s="1"/>
  <c r="AE386" i="79"/>
  <c r="AB388" i="79"/>
  <c r="AB387" i="79"/>
  <c r="AB390" i="79"/>
  <c r="G70" i="43" s="1"/>
  <c r="AI569" i="79"/>
  <c r="AI572" i="79"/>
  <c r="AK202" i="79"/>
  <c r="AI568" i="79"/>
  <c r="AG575" i="79"/>
  <c r="L73" i="43" s="1"/>
  <c r="AB384" i="79"/>
  <c r="AA567" i="79"/>
  <c r="AG573" i="79"/>
  <c r="AA201" i="79"/>
  <c r="AI567" i="79"/>
  <c r="AH568" i="79"/>
  <c r="AB383" i="79"/>
  <c r="AA569" i="79"/>
  <c r="AG568" i="79"/>
  <c r="AH575" i="79"/>
  <c r="M73" i="43" s="1"/>
  <c r="AA575" i="79"/>
  <c r="F73" i="43" s="1"/>
  <c r="AA572" i="79"/>
  <c r="AG567" i="79"/>
  <c r="AA571" i="79"/>
  <c r="AG570" i="79"/>
  <c r="AD387" i="79"/>
  <c r="AG200" i="79"/>
  <c r="AK390" i="46"/>
  <c r="AB569" i="79"/>
  <c r="AJ383" i="79"/>
  <c r="AL201" i="79"/>
  <c r="AK390" i="79"/>
  <c r="P70" i="43" s="1"/>
  <c r="AG384" i="79"/>
  <c r="AL202" i="79"/>
  <c r="AK384" i="79"/>
  <c r="AL387" i="79"/>
  <c r="AG385" i="79"/>
  <c r="AE568" i="79"/>
  <c r="AK383" i="79"/>
  <c r="Y939" i="79"/>
  <c r="AL385" i="79"/>
  <c r="AB573" i="79"/>
  <c r="AH387" i="79"/>
  <c r="AI383" i="79"/>
  <c r="AG205" i="79"/>
  <c r="L67" i="43" s="1"/>
  <c r="AD200" i="79"/>
  <c r="AH383" i="79"/>
  <c r="Y385" i="79"/>
  <c r="Y387" i="79"/>
  <c r="AL390" i="79"/>
  <c r="Q70" i="43" s="1"/>
  <c r="AF575" i="79"/>
  <c r="K73" i="43" s="1"/>
  <c r="AG387" i="79"/>
  <c r="AL386" i="79"/>
  <c r="AJ384" i="79"/>
  <c r="AB575" i="79"/>
  <c r="G73" i="43" s="1"/>
  <c r="AG199" i="79"/>
  <c r="AC570" i="79"/>
  <c r="AF387" i="79"/>
  <c r="Y945" i="79"/>
  <c r="D79" i="43" s="1"/>
  <c r="D115" i="43" s="1"/>
  <c r="AC568" i="79"/>
  <c r="AD205" i="79"/>
  <c r="AD203" i="79"/>
  <c r="AG203" i="79"/>
  <c r="Y941" i="79"/>
  <c r="AI521" i="46"/>
  <c r="N63" i="43" s="1"/>
  <c r="AG201" i="79"/>
  <c r="AH521" i="46"/>
  <c r="M63" i="43" s="1"/>
  <c r="AK205" i="79"/>
  <c r="P67" i="43" s="1"/>
  <c r="AF200" i="79"/>
  <c r="Y937" i="79"/>
  <c r="AJ573" i="79"/>
  <c r="AF384" i="79"/>
  <c r="AK385" i="79"/>
  <c r="AL384" i="79"/>
  <c r="AG386" i="79"/>
  <c r="AC569" i="79"/>
  <c r="AJ568" i="79"/>
  <c r="AH386" i="79"/>
  <c r="AF571" i="79"/>
  <c r="AJ569" i="79"/>
  <c r="AJ570" i="79"/>
  <c r="AF573" i="79"/>
  <c r="AK387" i="79"/>
  <c r="AJ387" i="79"/>
  <c r="Z199" i="79"/>
  <c r="AG383" i="79"/>
  <c r="AH385" i="79"/>
  <c r="AB570" i="79"/>
  <c r="AH384" i="79"/>
  <c r="AF572" i="79"/>
  <c r="Z201" i="79"/>
  <c r="AF568" i="79"/>
  <c r="AL383" i="79"/>
  <c r="AJ390" i="79"/>
  <c r="O70" i="43" s="1"/>
  <c r="Z200" i="79"/>
  <c r="AB568" i="79"/>
  <c r="AJ567" i="79"/>
  <c r="AF567" i="79"/>
  <c r="Y935" i="79"/>
  <c r="AJ386" i="79"/>
  <c r="Y568" i="79"/>
  <c r="AB567" i="79"/>
  <c r="AJ571" i="79"/>
  <c r="AF569" i="79"/>
  <c r="AD572" i="79"/>
  <c r="Y942" i="79"/>
  <c r="AC384" i="79"/>
  <c r="AE567" i="79"/>
  <c r="AF202" i="79"/>
  <c r="AE575" i="79"/>
  <c r="J73" i="43" s="1"/>
  <c r="AK200" i="79"/>
  <c r="AL573" i="79"/>
  <c r="Z390" i="79"/>
  <c r="E70" i="43" s="1"/>
  <c r="Z386" i="79"/>
  <c r="AC567" i="79"/>
  <c r="AC199" i="79"/>
  <c r="AF383" i="79"/>
  <c r="AD568" i="79"/>
  <c r="AC390" i="79"/>
  <c r="H70" i="43" s="1"/>
  <c r="AI573" i="79"/>
  <c r="AI570" i="79"/>
  <c r="AC387" i="79"/>
  <c r="Z205" i="79"/>
  <c r="E67" i="43" s="1"/>
  <c r="AL572" i="79"/>
  <c r="AC575" i="79"/>
  <c r="H73" i="43" s="1"/>
  <c r="Y567" i="79"/>
  <c r="Z383" i="79"/>
  <c r="AC203" i="79"/>
  <c r="AC383" i="79"/>
  <c r="AF386" i="79"/>
  <c r="AD569" i="79"/>
  <c r="Y943" i="79"/>
  <c r="AK199" i="79"/>
  <c r="AF390" i="79"/>
  <c r="K70" i="43" s="1"/>
  <c r="AG521" i="46"/>
  <c r="L63" i="43" s="1"/>
  <c r="AF261" i="46"/>
  <c r="K57" i="43" s="1"/>
  <c r="P39" i="47" s="1"/>
  <c r="AC571" i="79"/>
  <c r="AE573" i="79"/>
  <c r="AD388" i="79"/>
  <c r="AC385" i="79"/>
  <c r="AE570" i="79"/>
  <c r="AC573" i="79"/>
  <c r="AE571" i="79"/>
  <c r="AD573" i="79"/>
  <c r="D73" i="43"/>
  <c r="AH573" i="79"/>
  <c r="AH572" i="79"/>
  <c r="AH569" i="79"/>
  <c r="AA1125" i="79"/>
  <c r="AA1124" i="79"/>
  <c r="AA1122" i="79"/>
  <c r="AA1120" i="79"/>
  <c r="AA1127" i="79"/>
  <c r="AA1119" i="79"/>
  <c r="AA1126" i="79"/>
  <c r="AA1128" i="79"/>
  <c r="AA1123" i="79"/>
  <c r="AA1121" i="79"/>
  <c r="Z567" i="79"/>
  <c r="Z569" i="79"/>
  <c r="Z575" i="79"/>
  <c r="E73" i="43" s="1"/>
  <c r="Z754" i="79"/>
  <c r="Z757" i="79"/>
  <c r="Z753" i="79"/>
  <c r="Z751" i="79"/>
  <c r="Z756" i="79"/>
  <c r="Z752" i="79"/>
  <c r="Z758" i="79"/>
  <c r="Z755" i="79"/>
  <c r="Z1125" i="79"/>
  <c r="Z1120" i="79"/>
  <c r="Z1121" i="79"/>
  <c r="Z1124" i="79"/>
  <c r="Z1119" i="79"/>
  <c r="Z1123" i="79"/>
  <c r="Z1122" i="79"/>
  <c r="Z1126" i="79"/>
  <c r="Z1127" i="79"/>
  <c r="AG1128" i="79"/>
  <c r="AG1119" i="79"/>
  <c r="AG1121" i="79"/>
  <c r="AG1127" i="79"/>
  <c r="AG1124" i="79"/>
  <c r="AG1125" i="79"/>
  <c r="AG1126" i="79"/>
  <c r="AG1120" i="79"/>
  <c r="AG1123" i="79"/>
  <c r="AG1122" i="79"/>
  <c r="AF938" i="79"/>
  <c r="AF935" i="79"/>
  <c r="AF939" i="79"/>
  <c r="AF940" i="79"/>
  <c r="AF942" i="79"/>
  <c r="AF937" i="79"/>
  <c r="AF943" i="79"/>
  <c r="AF941" i="79"/>
  <c r="AF936" i="79"/>
  <c r="AD937" i="79"/>
  <c r="AD942" i="79"/>
  <c r="AD939" i="79"/>
  <c r="AD936" i="79"/>
  <c r="AD941" i="79"/>
  <c r="AD935" i="79"/>
  <c r="AD940" i="79"/>
  <c r="AD943" i="79"/>
  <c r="AD938" i="79"/>
  <c r="AK392" i="46"/>
  <c r="P61" i="43" s="1"/>
  <c r="AK388" i="46"/>
  <c r="AL205" i="79"/>
  <c r="Q67" i="43" s="1"/>
  <c r="AE387" i="79"/>
  <c r="AK756" i="79"/>
  <c r="AK757" i="79"/>
  <c r="AK751" i="79"/>
  <c r="AK755" i="79"/>
  <c r="AK754" i="79"/>
  <c r="AK758" i="79"/>
  <c r="AK752" i="79"/>
  <c r="AK753" i="79"/>
  <c r="AF751" i="79"/>
  <c r="AF755" i="79"/>
  <c r="AF758" i="79"/>
  <c r="AF752" i="79"/>
  <c r="AF756" i="79"/>
  <c r="AF757" i="79"/>
  <c r="AF753" i="79"/>
  <c r="AF754"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1" i="79"/>
  <c r="AE943" i="79"/>
  <c r="AE937" i="79"/>
  <c r="AE939" i="79"/>
  <c r="AE938" i="79"/>
  <c r="AE942" i="79"/>
  <c r="AE935" i="79"/>
  <c r="AE936" i="79"/>
  <c r="AC939" i="79"/>
  <c r="AC936" i="79"/>
  <c r="AC938" i="79"/>
  <c r="AC935" i="79"/>
  <c r="AC941" i="79"/>
  <c r="AC937" i="79"/>
  <c r="AC942" i="79"/>
  <c r="AC940" i="79"/>
  <c r="AC943" i="79"/>
  <c r="Z571" i="79"/>
  <c r="AB754" i="79"/>
  <c r="AB756" i="79"/>
  <c r="AB758" i="79"/>
  <c r="AB753" i="79"/>
  <c r="AB751" i="79"/>
  <c r="AB752" i="79"/>
  <c r="AB755" i="79"/>
  <c r="AB757" i="79"/>
  <c r="AG758" i="79"/>
  <c r="AG756" i="79"/>
  <c r="AG755" i="79"/>
  <c r="AG757" i="79"/>
  <c r="AG751" i="79"/>
  <c r="AG753" i="79"/>
  <c r="AG752" i="79"/>
  <c r="AG754" i="79"/>
  <c r="AE384"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5" i="79"/>
  <c r="AL936" i="79"/>
  <c r="AL943" i="79"/>
  <c r="AL937" i="79"/>
  <c r="AL940" i="79"/>
  <c r="AL941" i="79"/>
  <c r="AL942" i="79"/>
  <c r="AL938" i="79"/>
  <c r="AL939" i="79"/>
  <c r="AI385" i="79"/>
  <c r="AF205" i="79"/>
  <c r="K67" i="43" s="1"/>
  <c r="AA752" i="79"/>
  <c r="AA754" i="79"/>
  <c r="AA753" i="79"/>
  <c r="AA751" i="79"/>
  <c r="AA757" i="79"/>
  <c r="AA758" i="79"/>
  <c r="AA756" i="79"/>
  <c r="AA755" i="79"/>
  <c r="AI757" i="79"/>
  <c r="AI755" i="79"/>
  <c r="AI758" i="79"/>
  <c r="AI751" i="79"/>
  <c r="AI756" i="79"/>
  <c r="AI753" i="79"/>
  <c r="AI754" i="79"/>
  <c r="AI752" i="79"/>
  <c r="AD202" i="79"/>
  <c r="AD199" i="79"/>
  <c r="AF945" i="79"/>
  <c r="K79" i="43" s="1"/>
  <c r="AE1120" i="79"/>
  <c r="AE1122" i="79"/>
  <c r="AE1127" i="79"/>
  <c r="AE1126" i="79"/>
  <c r="AE1125" i="79"/>
  <c r="AE1121" i="79"/>
  <c r="AE1119" i="79"/>
  <c r="AE1128" i="79"/>
  <c r="AE1123" i="79"/>
  <c r="AJ1126" i="79"/>
  <c r="AJ1127" i="79"/>
  <c r="AJ1121" i="79"/>
  <c r="AJ1123" i="79"/>
  <c r="AJ1120" i="79"/>
  <c r="AJ1125" i="79"/>
  <c r="AJ1119" i="79"/>
  <c r="AJ1128" i="79"/>
  <c r="AJ1122" i="79"/>
  <c r="AJ1124" i="79"/>
  <c r="AK942" i="79"/>
  <c r="AK935" i="79"/>
  <c r="AK937" i="79"/>
  <c r="AK941" i="79"/>
  <c r="AK943" i="79"/>
  <c r="AK940" i="79"/>
  <c r="AK938" i="79"/>
  <c r="AK939" i="79"/>
  <c r="AK936" i="79"/>
  <c r="AD753" i="79"/>
  <c r="AD755" i="79"/>
  <c r="AD754" i="79"/>
  <c r="AD758" i="79"/>
  <c r="AD757" i="79"/>
  <c r="AD756" i="79"/>
  <c r="AD751" i="79"/>
  <c r="AD752" i="79"/>
  <c r="AK1124" i="79"/>
  <c r="AK1128" i="79"/>
  <c r="AK1123" i="79"/>
  <c r="AK1119" i="79"/>
  <c r="AK1125" i="79"/>
  <c r="AK1121" i="79"/>
  <c r="AK1127" i="79"/>
  <c r="AK1122" i="79"/>
  <c r="AK1126" i="79"/>
  <c r="AK1120" i="79"/>
  <c r="AI387" i="79"/>
  <c r="AH752" i="79"/>
  <c r="AH758" i="79"/>
  <c r="AH757" i="79"/>
  <c r="AH751" i="79"/>
  <c r="AH754" i="79"/>
  <c r="AH753" i="79"/>
  <c r="AH756" i="79"/>
  <c r="AH755" i="79"/>
  <c r="AL945" i="79"/>
  <c r="Q79" i="43" s="1"/>
  <c r="Y570" i="79"/>
  <c r="Y571" i="79"/>
  <c r="Z941" i="79"/>
  <c r="Z935" i="79"/>
  <c r="Z942" i="79"/>
  <c r="Z937" i="79"/>
  <c r="Z943" i="79"/>
  <c r="Z940" i="79"/>
  <c r="Z938" i="79"/>
  <c r="Z939" i="79"/>
  <c r="Z936" i="79"/>
  <c r="AI390" i="79"/>
  <c r="N70" i="43" s="1"/>
  <c r="AF203" i="79"/>
  <c r="Z568" i="79"/>
  <c r="Y386" i="79"/>
  <c r="AJ756" i="79"/>
  <c r="AJ757" i="79"/>
  <c r="AJ758" i="79"/>
  <c r="AJ752" i="79"/>
  <c r="AJ751" i="79"/>
  <c r="AJ754" i="79"/>
  <c r="AJ755" i="79"/>
  <c r="AJ753" i="79"/>
  <c r="AL751" i="79"/>
  <c r="AL752" i="79"/>
  <c r="AL757" i="79"/>
  <c r="AL758" i="79"/>
  <c r="AL754" i="79"/>
  <c r="AL755" i="79"/>
  <c r="AL756" i="79"/>
  <c r="AL753" i="79"/>
  <c r="AG1130" i="79"/>
  <c r="AK760" i="79"/>
  <c r="P76" i="43" s="1"/>
  <c r="AF1121" i="79"/>
  <c r="AF1126" i="79"/>
  <c r="AF1125" i="79"/>
  <c r="AF1123" i="79"/>
  <c r="AF1128" i="79"/>
  <c r="AF1120" i="79"/>
  <c r="AF1124" i="79"/>
  <c r="AF1119" i="79"/>
  <c r="AF1122" i="79"/>
  <c r="AF1127" i="79"/>
  <c r="AB935" i="79"/>
  <c r="AB942" i="79"/>
  <c r="AB937" i="79"/>
  <c r="AB941" i="79"/>
  <c r="AB940" i="79"/>
  <c r="AB943" i="79"/>
  <c r="AB939" i="79"/>
  <c r="AB938" i="79"/>
  <c r="AB936" i="79"/>
  <c r="AI938" i="79"/>
  <c r="AI941" i="79"/>
  <c r="AI939" i="79"/>
  <c r="AI942" i="79"/>
  <c r="AI936" i="79"/>
  <c r="AI940" i="79"/>
  <c r="AI943" i="79"/>
  <c r="AI935" i="79"/>
  <c r="AI937" i="79"/>
  <c r="AG760" i="79"/>
  <c r="L76" i="43" s="1"/>
  <c r="AE758" i="79"/>
  <c r="AE755" i="79"/>
  <c r="AE751" i="79"/>
  <c r="AE757" i="79"/>
  <c r="AE754" i="79"/>
  <c r="AE752" i="79"/>
  <c r="AE753" i="79"/>
  <c r="AC1119" i="79"/>
  <c r="AC1123" i="79"/>
  <c r="AC1120" i="79"/>
  <c r="AC1127" i="79"/>
  <c r="AC1128" i="79"/>
  <c r="AC1125" i="79"/>
  <c r="AC1122" i="79"/>
  <c r="AC1121" i="79"/>
  <c r="AC1124" i="79"/>
  <c r="AC1126" i="79"/>
  <c r="AG937" i="79"/>
  <c r="AG940" i="79"/>
  <c r="AG938" i="79"/>
  <c r="AG942" i="79"/>
  <c r="AG939" i="79"/>
  <c r="AG935" i="79"/>
  <c r="AG943" i="79"/>
  <c r="AG936" i="79"/>
  <c r="AG941" i="79"/>
  <c r="AD945" i="79"/>
  <c r="I79" i="43" s="1"/>
  <c r="D125" i="43" s="1"/>
  <c r="AI386" i="79"/>
  <c r="AF199" i="79"/>
  <c r="AE383" i="79"/>
  <c r="Z573" i="79"/>
  <c r="Y384" i="79"/>
  <c r="Y383" i="79"/>
  <c r="AA1130" i="79"/>
  <c r="AD760" i="79"/>
  <c r="AC756" i="79"/>
  <c r="AC754" i="79"/>
  <c r="AC753" i="79"/>
  <c r="AC755" i="79"/>
  <c r="AC757" i="79"/>
  <c r="AC758" i="79"/>
  <c r="AC751" i="79"/>
  <c r="AC752" i="79"/>
  <c r="AI1130" i="79"/>
  <c r="AF1130" i="79"/>
  <c r="AH1128" i="79"/>
  <c r="AH1126" i="79"/>
  <c r="AH1127" i="79"/>
  <c r="AH1119" i="79"/>
  <c r="AH1125" i="79"/>
  <c r="AH1123" i="79"/>
  <c r="AH1121" i="79"/>
  <c r="AH1122" i="79"/>
  <c r="AH1120" i="79"/>
  <c r="AH1124" i="79"/>
  <c r="Y940" i="79"/>
  <c r="Y938" i="79"/>
  <c r="AA939" i="79"/>
  <c r="AA943" i="79"/>
  <c r="AA938" i="79"/>
  <c r="AA937" i="79"/>
  <c r="AA941" i="79"/>
  <c r="AA935" i="79"/>
  <c r="AA940" i="79"/>
  <c r="AA936" i="79"/>
  <c r="AA942" i="79"/>
  <c r="AJ938" i="79"/>
  <c r="AJ939" i="79"/>
  <c r="AJ936" i="79"/>
  <c r="AJ941" i="79"/>
  <c r="AJ937" i="79"/>
  <c r="AJ935" i="79"/>
  <c r="AJ942" i="79"/>
  <c r="AJ940" i="79"/>
  <c r="AJ943" i="79"/>
  <c r="AI760" i="79"/>
  <c r="N76" i="43" s="1"/>
  <c r="AH939" i="79"/>
  <c r="AH937" i="79"/>
  <c r="AH936" i="79"/>
  <c r="AH940" i="79"/>
  <c r="AH941" i="79"/>
  <c r="AH935" i="79"/>
  <c r="AH942" i="79"/>
  <c r="AH943" i="79"/>
  <c r="AH938" i="79"/>
  <c r="P15" i="47"/>
  <c r="AI205" i="79"/>
  <c r="N67" i="43" s="1"/>
  <c r="AF391" i="46"/>
  <c r="K60" i="43" s="1"/>
  <c r="AJ521" i="46"/>
  <c r="O63" i="43" s="1"/>
  <c r="AF521" i="46"/>
  <c r="K63" i="43" s="1"/>
  <c r="AA389" i="79"/>
  <c r="F69" i="43" s="1"/>
  <c r="Y1129" i="79"/>
  <c r="D81" i="43" s="1"/>
  <c r="P17" i="47"/>
  <c r="P18" i="47"/>
  <c r="AJ202" i="79"/>
  <c r="AI200" i="79"/>
  <c r="P21" i="47"/>
  <c r="P24" i="47"/>
  <c r="AL200" i="79"/>
  <c r="AI202" i="79"/>
  <c r="AH389" i="46"/>
  <c r="AH390" i="46"/>
  <c r="AH388" i="46"/>
  <c r="P19" i="47"/>
  <c r="AJ200" i="79"/>
  <c r="P22" i="47"/>
  <c r="Q23" i="47"/>
  <c r="AI203" i="79"/>
  <c r="P16" i="47"/>
  <c r="P25" i="47"/>
  <c r="P23" i="47"/>
  <c r="AL199" i="79"/>
  <c r="AJ199" i="79"/>
  <c r="AJ201" i="79"/>
  <c r="AI201" i="79"/>
  <c r="P26" i="47"/>
  <c r="AJ205" i="79"/>
  <c r="O67" i="43" s="1"/>
  <c r="AH203" i="79"/>
  <c r="AH201" i="79"/>
  <c r="AH199" i="79"/>
  <c r="AH200" i="79"/>
  <c r="AH202" i="79"/>
  <c r="R64" i="43"/>
  <c r="T17" i="47"/>
  <c r="T19" i="47"/>
  <c r="T16" i="47"/>
  <c r="T21" i="47"/>
  <c r="T15" i="47"/>
  <c r="AJ391" i="46"/>
  <c r="O60" i="43" s="1"/>
  <c r="T20" i="47"/>
  <c r="T23" i="47"/>
  <c r="T25" i="47"/>
  <c r="Y204" i="79"/>
  <c r="Y261" i="46"/>
  <c r="D57" i="43" s="1"/>
  <c r="D58" i="43"/>
  <c r="AK521" i="46"/>
  <c r="P63" i="43" s="1"/>
  <c r="AA391" i="46"/>
  <c r="F60" i="43" s="1"/>
  <c r="K45" i="47" s="1"/>
  <c r="AL521" i="46"/>
  <c r="Q63" i="43" s="1"/>
  <c r="AC391" i="46"/>
  <c r="H60" i="43" s="1"/>
  <c r="M45" i="47" s="1"/>
  <c r="AE521" i="46"/>
  <c r="J63" i="43" s="1"/>
  <c r="AD391" i="46"/>
  <c r="AB521" i="46"/>
  <c r="G63" i="43" s="1"/>
  <c r="AD521" i="46"/>
  <c r="I63" i="43" s="1"/>
  <c r="AA521" i="46"/>
  <c r="F63" i="43" s="1"/>
  <c r="AC521" i="46"/>
  <c r="H63" i="43" s="1"/>
  <c r="Z521" i="46"/>
  <c r="E63" i="43" s="1"/>
  <c r="AB391" i="46"/>
  <c r="G60" i="43" s="1"/>
  <c r="D61" i="43"/>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N22"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D54" i="43"/>
  <c r="D55" i="43"/>
  <c r="E54" i="43"/>
  <c r="E114" i="43" l="1"/>
  <c r="E117" i="43"/>
  <c r="D127" i="43"/>
  <c r="D117" i="43"/>
  <c r="D129" i="43" s="1"/>
  <c r="D121" i="43"/>
  <c r="D123" i="43"/>
  <c r="D119" i="43"/>
  <c r="K82" i="43"/>
  <c r="N82" i="43"/>
  <c r="F82" i="43"/>
  <c r="L82" i="43"/>
  <c r="T26" i="47"/>
  <c r="T22" i="47"/>
  <c r="D75" i="43"/>
  <c r="R79" i="43"/>
  <c r="N40" i="47"/>
  <c r="N37" i="47"/>
  <c r="N32" i="47"/>
  <c r="N23" i="47"/>
  <c r="N20" i="47"/>
  <c r="N31" i="47"/>
  <c r="N30" i="47"/>
  <c r="N39" i="47"/>
  <c r="N38" i="47"/>
  <c r="N35" i="47"/>
  <c r="N16" i="47"/>
  <c r="N19" i="47"/>
  <c r="N18" i="47"/>
  <c r="N17" i="47"/>
  <c r="N36" i="47"/>
  <c r="N15" i="47"/>
  <c r="N33" i="47"/>
  <c r="N24" i="47"/>
  <c r="N21" i="47"/>
  <c r="N25" i="47"/>
  <c r="N41" i="47"/>
  <c r="N26" i="47"/>
  <c r="N34" i="47"/>
  <c r="I76" i="43"/>
  <c r="I73" i="43"/>
  <c r="I60" i="43"/>
  <c r="N51" i="47" s="1"/>
  <c r="I67" i="43"/>
  <c r="I70" i="43"/>
  <c r="T32" i="47"/>
  <c r="AI391" i="46"/>
  <c r="N60" i="43" s="1"/>
  <c r="S56" i="47" s="1"/>
  <c r="T30" i="47"/>
  <c r="T37" i="47"/>
  <c r="T41" i="47"/>
  <c r="T35" i="47"/>
  <c r="AG391" i="46"/>
  <c r="L60" i="43" s="1"/>
  <c r="Q67" i="47" s="1"/>
  <c r="T33" i="47"/>
  <c r="S38" i="47"/>
  <c r="S22" i="47"/>
  <c r="S36" i="47"/>
  <c r="S18" i="47"/>
  <c r="S39" i="47"/>
  <c r="S26" i="47"/>
  <c r="S37" i="47"/>
  <c r="S16" i="47"/>
  <c r="S20" i="47"/>
  <c r="S33" i="47"/>
  <c r="S30" i="47"/>
  <c r="S25" i="47"/>
  <c r="S19" i="47"/>
  <c r="S31" i="47"/>
  <c r="S41" i="47"/>
  <c r="S21" i="47"/>
  <c r="S24" i="47"/>
  <c r="S35" i="47"/>
  <c r="S34" i="47"/>
  <c r="S40" i="47"/>
  <c r="S32" i="47"/>
  <c r="S15" i="47"/>
  <c r="S17" i="47"/>
  <c r="AM259" i="46"/>
  <c r="V19" i="47"/>
  <c r="T34" i="47"/>
  <c r="T39" i="47"/>
  <c r="T31" i="47"/>
  <c r="Q26" i="47"/>
  <c r="Q24" i="47"/>
  <c r="T38" i="47"/>
  <c r="T36" i="47"/>
  <c r="T40" i="47"/>
  <c r="Q33" i="47"/>
  <c r="Q20" i="47"/>
  <c r="AH261" i="46"/>
  <c r="M57" i="43" s="1"/>
  <c r="R30" i="47" s="1"/>
  <c r="U19" i="47"/>
  <c r="U24" i="47"/>
  <c r="V15" i="47"/>
  <c r="U22" i="47"/>
  <c r="V16" i="47"/>
  <c r="V21" i="47"/>
  <c r="U20" i="47"/>
  <c r="U18" i="47"/>
  <c r="U16" i="47"/>
  <c r="V22" i="47"/>
  <c r="V26" i="47"/>
  <c r="V23" i="47"/>
  <c r="V18" i="47"/>
  <c r="U26" i="47"/>
  <c r="U15" i="47"/>
  <c r="V24" i="47"/>
  <c r="V25" i="47"/>
  <c r="U21" i="47"/>
  <c r="U25" i="47"/>
  <c r="U23" i="47"/>
  <c r="V17" i="47"/>
  <c r="Q41" i="47"/>
  <c r="Q35" i="47"/>
  <c r="Q25" i="47"/>
  <c r="R19" i="47"/>
  <c r="R22" i="47"/>
  <c r="Q40" i="47"/>
  <c r="Q16" i="47"/>
  <c r="Q22" i="47"/>
  <c r="Q19" i="47"/>
  <c r="Q18" i="47"/>
  <c r="Q21" i="47"/>
  <c r="AK574" i="79"/>
  <c r="P72" i="43" s="1"/>
  <c r="AL261" i="46"/>
  <c r="Q57" i="43" s="1"/>
  <c r="V39" i="47" s="1"/>
  <c r="AM260" i="46"/>
  <c r="Q39" i="47"/>
  <c r="Q30" i="47"/>
  <c r="Q34" i="47"/>
  <c r="R58" i="43"/>
  <c r="Q31" i="47"/>
  <c r="AM262" i="46"/>
  <c r="Q38" i="47"/>
  <c r="Q36" i="47"/>
  <c r="R15" i="47"/>
  <c r="R20" i="47"/>
  <c r="AM132" i="46"/>
  <c r="C107" i="43" s="1"/>
  <c r="Q32" i="47"/>
  <c r="Q37" i="47"/>
  <c r="R23" i="47"/>
  <c r="R17" i="47"/>
  <c r="R25" i="47"/>
  <c r="R16" i="47"/>
  <c r="R18" i="47"/>
  <c r="R26" i="47"/>
  <c r="R24" i="47"/>
  <c r="AM384" i="79"/>
  <c r="R54" i="43"/>
  <c r="Z759" i="79"/>
  <c r="E75" i="43" s="1"/>
  <c r="Y574" i="79"/>
  <c r="D72" i="43" s="1"/>
  <c r="AM383" i="79"/>
  <c r="AM385" i="79"/>
  <c r="AM205" i="79"/>
  <c r="AD574" i="79"/>
  <c r="AJ574" i="79"/>
  <c r="O72" i="43" s="1"/>
  <c r="AM521" i="46"/>
  <c r="AM523" i="46" s="1"/>
  <c r="U31" i="47"/>
  <c r="R55" i="43"/>
  <c r="AM388" i="46"/>
  <c r="AM569" i="79"/>
  <c r="AM390" i="46"/>
  <c r="AM200" i="79"/>
  <c r="AM199" i="79"/>
  <c r="AM1120" i="79"/>
  <c r="AM1121" i="79"/>
  <c r="AM753" i="79"/>
  <c r="AM1123" i="79"/>
  <c r="AM757" i="79"/>
  <c r="AM752" i="79"/>
  <c r="AM1119" i="79"/>
  <c r="AM751" i="79"/>
  <c r="AM936" i="79"/>
  <c r="AM1127" i="79"/>
  <c r="AM1125" i="79"/>
  <c r="AM201" i="79"/>
  <c r="AM389" i="46"/>
  <c r="AM1122" i="79"/>
  <c r="AM938" i="79"/>
  <c r="AM573" i="79"/>
  <c r="AM1128" i="79"/>
  <c r="AM754" i="79"/>
  <c r="AM1126" i="79"/>
  <c r="AM755" i="79"/>
  <c r="AM202" i="79"/>
  <c r="AM203" i="79"/>
  <c r="AM568" i="79"/>
  <c r="AM945" i="79"/>
  <c r="K107" i="43" s="1"/>
  <c r="AM939" i="79"/>
  <c r="AM570" i="79"/>
  <c r="AM575" i="79"/>
  <c r="AM392" i="46"/>
  <c r="AM567" i="79"/>
  <c r="AM941" i="79"/>
  <c r="AM390" i="79"/>
  <c r="AM571" i="79"/>
  <c r="AK391" i="46"/>
  <c r="P60" i="43" s="1"/>
  <c r="AM387" i="79"/>
  <c r="AM386" i="79"/>
  <c r="AM935" i="79"/>
  <c r="AM937" i="79"/>
  <c r="AM1130" i="79"/>
  <c r="L107" i="43" s="1"/>
  <c r="AM758" i="79"/>
  <c r="AM943" i="79"/>
  <c r="AM942" i="79"/>
  <c r="AM760" i="79"/>
  <c r="C106" i="43"/>
  <c r="AB204" i="79"/>
  <c r="G66" i="43" s="1"/>
  <c r="AL574" i="79"/>
  <c r="Q72" i="43" s="1"/>
  <c r="AA204" i="79"/>
  <c r="F66" i="43" s="1"/>
  <c r="AG574" i="79"/>
  <c r="L72" i="43" s="1"/>
  <c r="AB389" i="79"/>
  <c r="G69" i="43" s="1"/>
  <c r="AA574" i="79"/>
  <c r="F72" i="43" s="1"/>
  <c r="P30" i="47"/>
  <c r="P37" i="47"/>
  <c r="P33" i="47"/>
  <c r="P56" i="47"/>
  <c r="P32" i="47"/>
  <c r="AB574" i="79"/>
  <c r="G72" i="43" s="1"/>
  <c r="AI574" i="79"/>
  <c r="N72" i="43" s="1"/>
  <c r="P48" i="47"/>
  <c r="AD204" i="79"/>
  <c r="K98" i="43"/>
  <c r="P54" i="47"/>
  <c r="AF574" i="79"/>
  <c r="K72" i="43" s="1"/>
  <c r="AF204" i="79"/>
  <c r="K66" i="43" s="1"/>
  <c r="AG204" i="79"/>
  <c r="L66" i="43" s="1"/>
  <c r="P34" i="47"/>
  <c r="P40" i="47"/>
  <c r="AK204" i="79"/>
  <c r="P66" i="43" s="1"/>
  <c r="Z204" i="79"/>
  <c r="E66" i="43" s="1"/>
  <c r="Y944" i="79"/>
  <c r="AI204" i="79"/>
  <c r="N66" i="43" s="1"/>
  <c r="P51" i="47"/>
  <c r="K97" i="43"/>
  <c r="AH574" i="79"/>
  <c r="M72" i="43" s="1"/>
  <c r="I102" i="43"/>
  <c r="P55" i="47"/>
  <c r="AI1129" i="79"/>
  <c r="N81" i="43" s="1"/>
  <c r="AB1129" i="79"/>
  <c r="G81" i="43" s="1"/>
  <c r="J102" i="43"/>
  <c r="I98" i="43"/>
  <c r="P50" i="47"/>
  <c r="K104" i="43"/>
  <c r="AC204" i="79"/>
  <c r="H66" i="43" s="1"/>
  <c r="AC574" i="79"/>
  <c r="H72" i="43" s="1"/>
  <c r="K100" i="43"/>
  <c r="L103" i="43"/>
  <c r="J100" i="43"/>
  <c r="P47" i="47"/>
  <c r="P35" i="47"/>
  <c r="P38" i="47"/>
  <c r="AD389" i="79"/>
  <c r="AD1129" i="79"/>
  <c r="I81" i="43" s="1"/>
  <c r="AF944" i="79"/>
  <c r="K78" i="43" s="1"/>
  <c r="I96" i="43"/>
  <c r="P53" i="47"/>
  <c r="P36" i="47"/>
  <c r="P31" i="47"/>
  <c r="AG944" i="79"/>
  <c r="L78" i="43" s="1"/>
  <c r="L97" i="43"/>
  <c r="R61" i="43"/>
  <c r="P46" i="47"/>
  <c r="P52" i="47"/>
  <c r="P41" i="47"/>
  <c r="J99" i="43"/>
  <c r="L98" i="43"/>
  <c r="K96" i="43"/>
  <c r="P45" i="47"/>
  <c r="P49" i="47"/>
  <c r="L105" i="43"/>
  <c r="M105" i="43" s="1"/>
  <c r="I97" i="43"/>
  <c r="Z574" i="79"/>
  <c r="E72" i="43" s="1"/>
  <c r="AH944" i="79"/>
  <c r="M78" i="43" s="1"/>
  <c r="K102" i="43"/>
  <c r="AD759" i="79"/>
  <c r="J96" i="43"/>
  <c r="AL1129" i="79"/>
  <c r="Q81" i="43" s="1"/>
  <c r="AK759" i="79"/>
  <c r="P75" i="43" s="1"/>
  <c r="L96" i="43"/>
  <c r="Z1129" i="79"/>
  <c r="E81" i="43" s="1"/>
  <c r="AH1129" i="79"/>
  <c r="M81" i="43" s="1"/>
  <c r="AF1129" i="79"/>
  <c r="K81" i="43" s="1"/>
  <c r="AC944" i="79"/>
  <c r="AG1129" i="79"/>
  <c r="L81" i="43" s="1"/>
  <c r="J97" i="43"/>
  <c r="L100" i="43"/>
  <c r="AL759" i="79"/>
  <c r="Q75" i="43" s="1"/>
  <c r="AF759" i="79"/>
  <c r="K75" i="43" s="1"/>
  <c r="AD944" i="79"/>
  <c r="I78" i="43" s="1"/>
  <c r="D124" i="43" s="1"/>
  <c r="J98" i="43"/>
  <c r="I99" i="43"/>
  <c r="AC759" i="79"/>
  <c r="H75" i="43" s="1"/>
  <c r="K103" i="43"/>
  <c r="AK1129" i="79"/>
  <c r="AJ1129" i="79"/>
  <c r="O81" i="43" s="1"/>
  <c r="AI759" i="79"/>
  <c r="N75" i="43" s="1"/>
  <c r="AA759" i="79"/>
  <c r="F75" i="43" s="1"/>
  <c r="I100" i="43"/>
  <c r="K99" i="43"/>
  <c r="L102" i="43"/>
  <c r="AJ944" i="79"/>
  <c r="O78" i="43" s="1"/>
  <c r="Z944" i="79"/>
  <c r="AL944" i="79"/>
  <c r="Q78" i="43" s="1"/>
  <c r="L104" i="43"/>
  <c r="AA944" i="79"/>
  <c r="AC1129" i="79"/>
  <c r="AI944" i="79"/>
  <c r="N78" i="43" s="1"/>
  <c r="AB944" i="79"/>
  <c r="AJ759" i="79"/>
  <c r="O75" i="43" s="1"/>
  <c r="AH759" i="79"/>
  <c r="M75" i="43" s="1"/>
  <c r="AK944" i="79"/>
  <c r="P78" i="43" s="1"/>
  <c r="AG759" i="79"/>
  <c r="L75" i="43" s="1"/>
  <c r="AB759" i="79"/>
  <c r="G75" i="43" s="1"/>
  <c r="L99" i="43"/>
  <c r="J103" i="43"/>
  <c r="AA1129" i="79"/>
  <c r="F81" i="43" s="1"/>
  <c r="AH391" i="46"/>
  <c r="M60" i="43" s="1"/>
  <c r="T63" i="47"/>
  <c r="P62" i="47"/>
  <c r="P66" i="47"/>
  <c r="P69" i="47"/>
  <c r="P67" i="47"/>
  <c r="P61" i="47"/>
  <c r="P71" i="47"/>
  <c r="P70" i="47"/>
  <c r="P68" i="47"/>
  <c r="P64" i="47"/>
  <c r="T47" i="47"/>
  <c r="P60" i="47"/>
  <c r="P63" i="47"/>
  <c r="P65" i="47"/>
  <c r="AJ204" i="79"/>
  <c r="O66" i="43" s="1"/>
  <c r="P27" i="47"/>
  <c r="P29" i="47" s="1"/>
  <c r="AL204" i="79"/>
  <c r="Q66" i="43" s="1"/>
  <c r="AH204" i="79"/>
  <c r="M66" i="43" s="1"/>
  <c r="T71" i="47"/>
  <c r="T61" i="47"/>
  <c r="T66" i="47"/>
  <c r="T60" i="47"/>
  <c r="T54" i="47"/>
  <c r="T52" i="47"/>
  <c r="T56" i="47"/>
  <c r="T48" i="47"/>
  <c r="T27" i="47"/>
  <c r="T29" i="47" s="1"/>
  <c r="T53" i="47"/>
  <c r="T45" i="47"/>
  <c r="T62" i="47"/>
  <c r="T69" i="47"/>
  <c r="T70" i="47"/>
  <c r="T64" i="47"/>
  <c r="T55" i="47"/>
  <c r="T68" i="47"/>
  <c r="T46" i="47"/>
  <c r="T51" i="47"/>
  <c r="T65" i="47"/>
  <c r="T67" i="47"/>
  <c r="T49" i="47"/>
  <c r="T50" i="47"/>
  <c r="D63" i="43"/>
  <c r="R63" i="43"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118" i="43" l="1"/>
  <c r="E116" i="43"/>
  <c r="E124" i="43"/>
  <c r="G124" i="43" s="1"/>
  <c r="E138" i="43" s="1"/>
  <c r="E119" i="43"/>
  <c r="E120" i="43"/>
  <c r="H81" i="43"/>
  <c r="P81" i="43"/>
  <c r="R82" i="43"/>
  <c r="R67" i="43"/>
  <c r="S64" i="47"/>
  <c r="Q51" i="47"/>
  <c r="R70" i="43"/>
  <c r="N71" i="47"/>
  <c r="N66" i="47"/>
  <c r="Q49" i="47"/>
  <c r="Q46" i="47"/>
  <c r="Q66" i="47"/>
  <c r="Q71" i="47"/>
  <c r="N45" i="47"/>
  <c r="N53" i="47"/>
  <c r="H78" i="43"/>
  <c r="E78" i="43"/>
  <c r="G78" i="43"/>
  <c r="E32" i="43" s="1"/>
  <c r="F78" i="43"/>
  <c r="E31" i="43" s="1"/>
  <c r="D78" i="43"/>
  <c r="D114" i="43" s="1"/>
  <c r="R73" i="43"/>
  <c r="S66" i="47"/>
  <c r="S50" i="47"/>
  <c r="S53" i="47"/>
  <c r="S61" i="47"/>
  <c r="N68" i="47"/>
  <c r="N54" i="47"/>
  <c r="Q45" i="47"/>
  <c r="R76" i="43"/>
  <c r="S47" i="47"/>
  <c r="S62" i="47"/>
  <c r="S67" i="47"/>
  <c r="S55" i="47"/>
  <c r="S54" i="47"/>
  <c r="S65" i="47"/>
  <c r="S45" i="47"/>
  <c r="S46" i="47"/>
  <c r="S71" i="47"/>
  <c r="S60" i="47"/>
  <c r="S70" i="47"/>
  <c r="S51" i="47"/>
  <c r="S52" i="47"/>
  <c r="S69" i="47"/>
  <c r="S68" i="47"/>
  <c r="S63" i="47"/>
  <c r="S49" i="47"/>
  <c r="S48" i="47"/>
  <c r="N63" i="47"/>
  <c r="N60" i="47"/>
  <c r="N55" i="47"/>
  <c r="N47" i="47"/>
  <c r="N46" i="47"/>
  <c r="N70" i="47"/>
  <c r="N61" i="47"/>
  <c r="N64" i="47"/>
  <c r="N56" i="47"/>
  <c r="N52" i="47"/>
  <c r="N50" i="47"/>
  <c r="N67" i="47"/>
  <c r="N69" i="47"/>
  <c r="N65" i="47"/>
  <c r="N48" i="47"/>
  <c r="N62" i="47"/>
  <c r="N49" i="47"/>
  <c r="I69" i="43"/>
  <c r="I75" i="43"/>
  <c r="I66" i="43"/>
  <c r="I72" i="43"/>
  <c r="Q64" i="47"/>
  <c r="Q69" i="47"/>
  <c r="Q55" i="47"/>
  <c r="Q48" i="47"/>
  <c r="Q47" i="47"/>
  <c r="Q60" i="47"/>
  <c r="Q61" i="47"/>
  <c r="Q56" i="47"/>
  <c r="Q70" i="47"/>
  <c r="Q62" i="47"/>
  <c r="Q52" i="47"/>
  <c r="Q50" i="47"/>
  <c r="Q68" i="47"/>
  <c r="Q53" i="47"/>
  <c r="Q63" i="47"/>
  <c r="Q54" i="47"/>
  <c r="Q65" i="47"/>
  <c r="V69" i="47"/>
  <c r="V50" i="47"/>
  <c r="AM261" i="46"/>
  <c r="V70" i="47"/>
  <c r="V66" i="47"/>
  <c r="V37" i="47"/>
  <c r="V35" i="47"/>
  <c r="V51" i="47"/>
  <c r="S27" i="47"/>
  <c r="S29" i="47" s="1"/>
  <c r="S42" i="47" s="1"/>
  <c r="S44" i="47" s="1"/>
  <c r="R35" i="47"/>
  <c r="R33" i="47"/>
  <c r="R38" i="47"/>
  <c r="T42" i="47"/>
  <c r="T44" i="47" s="1"/>
  <c r="T57" i="47" s="1"/>
  <c r="T59" i="47" s="1"/>
  <c r="T72" i="47" s="1"/>
  <c r="T74" i="47" s="1"/>
  <c r="V27" i="47"/>
  <c r="V29" i="47" s="1"/>
  <c r="R41" i="47"/>
  <c r="R36" i="47"/>
  <c r="R37" i="47"/>
  <c r="R31" i="47"/>
  <c r="U27" i="47"/>
  <c r="U29" i="47" s="1"/>
  <c r="U42" i="47" s="1"/>
  <c r="U44" i="47" s="1"/>
  <c r="R32" i="47"/>
  <c r="R40" i="47"/>
  <c r="R39" i="47"/>
  <c r="R34" i="47"/>
  <c r="Q27" i="47"/>
  <c r="Q29" i="47" s="1"/>
  <c r="Q42" i="47" s="1"/>
  <c r="Q44" i="47" s="1"/>
  <c r="V68" i="47"/>
  <c r="V65" i="47"/>
  <c r="V41" i="47"/>
  <c r="V36" i="47"/>
  <c r="V49" i="47"/>
  <c r="V47" i="47"/>
  <c r="V55" i="47"/>
  <c r="V52" i="47"/>
  <c r="V38" i="47"/>
  <c r="V33" i="47"/>
  <c r="V61" i="47"/>
  <c r="V64" i="47"/>
  <c r="V67" i="47"/>
  <c r="V40" i="47"/>
  <c r="V56" i="47"/>
  <c r="V48" i="47"/>
  <c r="V54" i="47"/>
  <c r="V46" i="47"/>
  <c r="V31" i="47"/>
  <c r="V62" i="47"/>
  <c r="V63" i="47"/>
  <c r="V60" i="47"/>
  <c r="V32" i="47"/>
  <c r="V45" i="47"/>
  <c r="V53" i="47"/>
  <c r="V71" i="47"/>
  <c r="V34" i="47"/>
  <c r="V30" i="47"/>
  <c r="AM133" i="46"/>
  <c r="AM263" i="46"/>
  <c r="R27" i="47"/>
  <c r="R29" i="47" s="1"/>
  <c r="R57" i="43"/>
  <c r="T75" i="47"/>
  <c r="U47" i="47"/>
  <c r="R68" i="47"/>
  <c r="L81" i="47"/>
  <c r="U83" i="47"/>
  <c r="AM204" i="79"/>
  <c r="AM206" i="79" s="1"/>
  <c r="J107" i="43"/>
  <c r="I107"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M98" i="43"/>
  <c r="M97" i="43"/>
  <c r="L85" i="47"/>
  <c r="M102" i="43"/>
  <c r="L77" i="47"/>
  <c r="W26" i="47"/>
  <c r="L82" i="47"/>
  <c r="L86" i="47"/>
  <c r="L75" i="47"/>
  <c r="M103" i="43"/>
  <c r="L98" i="47"/>
  <c r="L79" i="47"/>
  <c r="L83" i="47"/>
  <c r="L78" i="47"/>
  <c r="L76" i="47"/>
  <c r="M100" i="43"/>
  <c r="L80" i="47"/>
  <c r="M104" i="43"/>
  <c r="M96" i="43"/>
  <c r="L84" i="47"/>
  <c r="W18" i="47"/>
  <c r="M99" i="43"/>
  <c r="L93" i="47"/>
  <c r="L100" i="47"/>
  <c r="L92" i="47"/>
  <c r="L110" i="47"/>
  <c r="L94" i="47"/>
  <c r="L90" i="47"/>
  <c r="L101" i="47"/>
  <c r="L95" i="47"/>
  <c r="L99" i="47"/>
  <c r="L97" i="47"/>
  <c r="L96" i="47"/>
  <c r="L91" i="47"/>
  <c r="U84" i="47"/>
  <c r="L106" i="47"/>
  <c r="L108" i="47"/>
  <c r="Q81" i="47"/>
  <c r="Q86" i="47"/>
  <c r="L111" i="47"/>
  <c r="L105" i="47"/>
  <c r="L109" i="47"/>
  <c r="Q84" i="47"/>
  <c r="L113" i="47"/>
  <c r="L116" i="47"/>
  <c r="Q76" i="47"/>
  <c r="L115" i="47"/>
  <c r="L114" i="47"/>
  <c r="L107" i="47"/>
  <c r="L112" i="47"/>
  <c r="Q80" i="47"/>
  <c r="Q77" i="47"/>
  <c r="L122" i="47"/>
  <c r="L120" i="47"/>
  <c r="L130" i="47"/>
  <c r="P80" i="47"/>
  <c r="U78" i="47"/>
  <c r="P84" i="47"/>
  <c r="P75" i="47"/>
  <c r="R49" i="47"/>
  <c r="Q83" i="47"/>
  <c r="Q85" i="47"/>
  <c r="L126" i="47"/>
  <c r="R55" i="47"/>
  <c r="U75" i="47"/>
  <c r="Q79" i="47"/>
  <c r="U82" i="47"/>
  <c r="Q75" i="47"/>
  <c r="Q78" i="47"/>
  <c r="P76" i="47"/>
  <c r="P77" i="47"/>
  <c r="L129" i="47"/>
  <c r="L124" i="47"/>
  <c r="P85" i="47"/>
  <c r="P79" i="47"/>
  <c r="L131" i="47"/>
  <c r="P86" i="47"/>
  <c r="P81" i="47"/>
  <c r="P78" i="47"/>
  <c r="P82" i="47"/>
  <c r="S77" i="47"/>
  <c r="S84" i="47"/>
  <c r="U85" i="47"/>
  <c r="U80" i="47"/>
  <c r="U86" i="47"/>
  <c r="S76" i="47"/>
  <c r="S75" i="47"/>
  <c r="R70" i="47"/>
  <c r="S82" i="47"/>
  <c r="S83" i="47"/>
  <c r="S78" i="47"/>
  <c r="U77" i="47"/>
  <c r="U81" i="47"/>
  <c r="U79" i="47"/>
  <c r="S79" i="47"/>
  <c r="S85" i="47"/>
  <c r="S86" i="47"/>
  <c r="U76" i="47"/>
  <c r="S80" i="47"/>
  <c r="S81" i="47"/>
  <c r="M86" i="47"/>
  <c r="M78" i="47"/>
  <c r="M75" i="47"/>
  <c r="M80" i="47"/>
  <c r="P42" i="47"/>
  <c r="P44" i="47" s="1"/>
  <c r="P57" i="47" s="1"/>
  <c r="P59" i="47" s="1"/>
  <c r="P72" i="47" s="1"/>
  <c r="P74" i="47" s="1"/>
  <c r="M76" i="47"/>
  <c r="M85" i="47"/>
  <c r="M79" i="47"/>
  <c r="M84" i="47"/>
  <c r="M81" i="47"/>
  <c r="M83" i="47"/>
  <c r="M77" i="47"/>
  <c r="L127" i="47"/>
  <c r="L123" i="47"/>
  <c r="L128" i="47"/>
  <c r="L121" i="47"/>
  <c r="L125" i="47"/>
  <c r="R64" i="47"/>
  <c r="R53" i="47"/>
  <c r="R52" i="47"/>
  <c r="R51" i="47"/>
  <c r="R62" i="47"/>
  <c r="R71" i="47"/>
  <c r="R67" i="47"/>
  <c r="R48" i="47"/>
  <c r="R61" i="47"/>
  <c r="R60" i="47"/>
  <c r="R45" i="47"/>
  <c r="R54" i="47"/>
  <c r="R46" i="47"/>
  <c r="R66" i="47"/>
  <c r="R56" i="47"/>
  <c r="R47" i="47"/>
  <c r="R50" i="47"/>
  <c r="R65" i="47"/>
  <c r="R63" i="47"/>
  <c r="R69" i="47"/>
  <c r="V84" i="47"/>
  <c r="T80" i="47"/>
  <c r="T82" i="47"/>
  <c r="V75" i="47"/>
  <c r="V78" i="47"/>
  <c r="T86" i="47"/>
  <c r="R84" i="47"/>
  <c r="V82" i="47"/>
  <c r="V85" i="47"/>
  <c r="T77" i="47"/>
  <c r="V76" i="47"/>
  <c r="T76" i="47"/>
  <c r="T79" i="47"/>
  <c r="T81" i="47"/>
  <c r="V81" i="47"/>
  <c r="V77" i="47"/>
  <c r="T78" i="47"/>
  <c r="T83" i="47"/>
  <c r="V79" i="47"/>
  <c r="V80" i="47"/>
  <c r="V86" i="47"/>
  <c r="V83" i="47"/>
  <c r="T85" i="47"/>
  <c r="T84" i="47"/>
  <c r="R81" i="47"/>
  <c r="R78" i="47"/>
  <c r="R75" i="47"/>
  <c r="R80" i="47"/>
  <c r="R86" i="47"/>
  <c r="R83" i="47"/>
  <c r="R82" i="47"/>
  <c r="R85" i="47"/>
  <c r="R79" i="47"/>
  <c r="R76" i="47"/>
  <c r="R77" i="47"/>
  <c r="W17" i="47"/>
  <c r="W25" i="47"/>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G114" i="43" l="1"/>
  <c r="E133" i="43" s="1"/>
  <c r="H20" i="43"/>
  <c r="E34" i="43"/>
  <c r="D122" i="43"/>
  <c r="G122" i="43" s="1"/>
  <c r="E137" i="43" s="1"/>
  <c r="E122" i="43"/>
  <c r="K204" i="47"/>
  <c r="D118" i="43"/>
  <c r="G118" i="43" s="1"/>
  <c r="E135" i="43" s="1"/>
  <c r="L230" i="47"/>
  <c r="D120" i="43"/>
  <c r="G120" i="43" s="1"/>
  <c r="E136" i="43" s="1"/>
  <c r="E129" i="43"/>
  <c r="D116" i="43"/>
  <c r="G116" i="43" s="1"/>
  <c r="E134" i="43" s="1"/>
  <c r="L143" i="47"/>
  <c r="L229" i="47"/>
  <c r="L210" i="47"/>
  <c r="L197" i="47"/>
  <c r="L182" i="47"/>
  <c r="L138" i="47"/>
  <c r="L201" i="47"/>
  <c r="L189" i="47"/>
  <c r="L235" i="47"/>
  <c r="L175" i="47"/>
  <c r="L203" i="47"/>
  <c r="L152" i="47"/>
  <c r="L159" i="47"/>
  <c r="L144" i="47"/>
  <c r="L135" i="47"/>
  <c r="L151" i="47"/>
  <c r="L136" i="47"/>
  <c r="L156" i="47"/>
  <c r="L232" i="47"/>
  <c r="L217" i="47"/>
  <c r="L188" i="47"/>
  <c r="L187" i="47"/>
  <c r="L154" i="47"/>
  <c r="L155" i="47"/>
  <c r="L140" i="47"/>
  <c r="L171" i="47"/>
  <c r="L205" i="47"/>
  <c r="L170" i="47"/>
  <c r="L185" i="47"/>
  <c r="L166" i="47"/>
  <c r="L204" i="47"/>
  <c r="L202" i="47"/>
  <c r="L198" i="47"/>
  <c r="L180" i="47"/>
  <c r="L220" i="47"/>
  <c r="L186" i="47"/>
  <c r="L200" i="47"/>
  <c r="L174" i="47"/>
  <c r="K205" i="47"/>
  <c r="L153" i="47"/>
  <c r="L173" i="47"/>
  <c r="L225" i="47"/>
  <c r="L218" i="47"/>
  <c r="L181" i="47"/>
  <c r="L195" i="47"/>
  <c r="L227" i="47"/>
  <c r="L233" i="47"/>
  <c r="L214" i="47"/>
  <c r="L168" i="47"/>
  <c r="L190" i="47"/>
  <c r="L211" i="47"/>
  <c r="L139" i="47"/>
  <c r="L150" i="47"/>
  <c r="L146" i="47"/>
  <c r="L145" i="47"/>
  <c r="L137" i="47"/>
  <c r="L158" i="47"/>
  <c r="L206" i="47"/>
  <c r="L219" i="47"/>
  <c r="L172" i="47"/>
  <c r="L167" i="47"/>
  <c r="L141" i="47"/>
  <c r="L157" i="47"/>
  <c r="L160" i="47"/>
  <c r="L161" i="47"/>
  <c r="L142" i="47"/>
  <c r="L176" i="47"/>
  <c r="L228" i="47"/>
  <c r="L165" i="47"/>
  <c r="L213" i="47"/>
  <c r="L234" i="47"/>
  <c r="L199" i="47"/>
  <c r="L196" i="47"/>
  <c r="L169" i="47"/>
  <c r="L231" i="47"/>
  <c r="L184" i="47"/>
  <c r="L191" i="47"/>
  <c r="K139" i="47"/>
  <c r="K170" i="47"/>
  <c r="K203" i="47"/>
  <c r="K211" i="47"/>
  <c r="K172" i="47"/>
  <c r="K161" i="47"/>
  <c r="L212" i="47"/>
  <c r="L216" i="47"/>
  <c r="L215" i="47"/>
  <c r="L221" i="47"/>
  <c r="L226" i="47"/>
  <c r="L183" i="47"/>
  <c r="L236" i="47"/>
  <c r="K221" i="47"/>
  <c r="K195" i="47"/>
  <c r="K183" i="47"/>
  <c r="K197" i="47"/>
  <c r="K144" i="47"/>
  <c r="K160" i="47"/>
  <c r="K142" i="47"/>
  <c r="K153" i="47"/>
  <c r="K188" i="47"/>
  <c r="K190" i="47"/>
  <c r="K167" i="47"/>
  <c r="K187" i="47"/>
  <c r="K206" i="47"/>
  <c r="K156" i="47"/>
  <c r="K218" i="47"/>
  <c r="K168" i="47"/>
  <c r="K171" i="47"/>
  <c r="K212" i="47"/>
  <c r="K141" i="47"/>
  <c r="K159" i="47"/>
  <c r="K143" i="47"/>
  <c r="K151" i="47"/>
  <c r="K158" i="47"/>
  <c r="K231" i="47"/>
  <c r="K185" i="47"/>
  <c r="K184" i="47"/>
  <c r="K200" i="47"/>
  <c r="K196" i="47"/>
  <c r="K182" i="47"/>
  <c r="K228" i="47"/>
  <c r="K234" i="47"/>
  <c r="K232" i="47"/>
  <c r="K219" i="47"/>
  <c r="K230" i="47"/>
  <c r="K217" i="47"/>
  <c r="K175" i="47"/>
  <c r="K136" i="47"/>
  <c r="K150" i="47"/>
  <c r="K146" i="47"/>
  <c r="K157" i="47"/>
  <c r="K137" i="47"/>
  <c r="K155" i="47"/>
  <c r="K181" i="47"/>
  <c r="K169" i="47"/>
  <c r="K173" i="47"/>
  <c r="K174" i="47"/>
  <c r="K165" i="47"/>
  <c r="K225" i="47"/>
  <c r="K215" i="47"/>
  <c r="K216" i="47"/>
  <c r="K214" i="47"/>
  <c r="K199" i="47"/>
  <c r="K210" i="47"/>
  <c r="K166" i="47"/>
  <c r="K180" i="47"/>
  <c r="K226" i="47"/>
  <c r="K176" i="47"/>
  <c r="K220" i="47"/>
  <c r="K213" i="47"/>
  <c r="K152" i="47"/>
  <c r="K135" i="47"/>
  <c r="K138" i="47"/>
  <c r="K145" i="47"/>
  <c r="K140" i="47"/>
  <c r="K154" i="47"/>
  <c r="K202" i="47"/>
  <c r="K229" i="47"/>
  <c r="K235" i="47"/>
  <c r="K233" i="47"/>
  <c r="K236" i="47"/>
  <c r="K227" i="47"/>
  <c r="K201" i="47"/>
  <c r="K186" i="47"/>
  <c r="K191" i="47"/>
  <c r="K189" i="47"/>
  <c r="K198" i="47"/>
  <c r="N80" i="47"/>
  <c r="N76" i="47"/>
  <c r="N99" i="47"/>
  <c r="N111" i="47"/>
  <c r="N75" i="47"/>
  <c r="N79" i="47"/>
  <c r="N98" i="47"/>
  <c r="N113" i="47"/>
  <c r="N82" i="47"/>
  <c r="N86" i="47"/>
  <c r="R66" i="43"/>
  <c r="N108" i="47"/>
  <c r="N105" i="47"/>
  <c r="N81" i="47"/>
  <c r="N95" i="47"/>
  <c r="N77" i="47"/>
  <c r="N85" i="47"/>
  <c r="N84" i="47"/>
  <c r="N83" i="47"/>
  <c r="N78" i="47"/>
  <c r="W30" i="47"/>
  <c r="N138" i="47"/>
  <c r="N131" i="47"/>
  <c r="N181" i="47"/>
  <c r="N139" i="47"/>
  <c r="N137" i="47"/>
  <c r="N128" i="47"/>
  <c r="N218" i="47"/>
  <c r="N155" i="47"/>
  <c r="N202" i="47"/>
  <c r="S57" i="47"/>
  <c r="S59" i="47" s="1"/>
  <c r="S72" i="47" s="1"/>
  <c r="S74" i="47" s="1"/>
  <c r="S87" i="47" s="1"/>
  <c r="S89" i="47" s="1"/>
  <c r="N198" i="47"/>
  <c r="N160" i="47"/>
  <c r="N151" i="47"/>
  <c r="N156" i="47"/>
  <c r="N170" i="47"/>
  <c r="N210" i="47"/>
  <c r="N233" i="47"/>
  <c r="N200" i="47"/>
  <c r="N154" i="47"/>
  <c r="N234" i="47"/>
  <c r="N183" i="47"/>
  <c r="N229" i="47"/>
  <c r="N215" i="47"/>
  <c r="W36" i="47"/>
  <c r="N187" i="47"/>
  <c r="N230" i="47"/>
  <c r="N195" i="47"/>
  <c r="N161" i="47"/>
  <c r="N123" i="47"/>
  <c r="N120" i="47"/>
  <c r="N142" i="47"/>
  <c r="N159" i="47"/>
  <c r="N143" i="47"/>
  <c r="N94" i="47"/>
  <c r="N115" i="47"/>
  <c r="N112" i="47"/>
  <c r="N91" i="47"/>
  <c r="N110" i="47"/>
  <c r="N92" i="47"/>
  <c r="N152" i="47"/>
  <c r="N90" i="47"/>
  <c r="N184" i="47"/>
  <c r="N201" i="47"/>
  <c r="N213" i="47"/>
  <c r="N217" i="47"/>
  <c r="N227" i="47"/>
  <c r="N228" i="47"/>
  <c r="N188" i="47"/>
  <c r="N204" i="47"/>
  <c r="N231" i="47"/>
  <c r="N235" i="47"/>
  <c r="N197" i="47"/>
  <c r="N185" i="47"/>
  <c r="N189" i="47"/>
  <c r="N186" i="47"/>
  <c r="N191" i="47"/>
  <c r="N126" i="47"/>
  <c r="N150" i="47"/>
  <c r="N124" i="47"/>
  <c r="N130" i="47"/>
  <c r="N158" i="47"/>
  <c r="N121" i="47"/>
  <c r="N157" i="47"/>
  <c r="N109" i="47"/>
  <c r="N122" i="47"/>
  <c r="N116" i="47"/>
  <c r="N153" i="47"/>
  <c r="N97" i="47"/>
  <c r="N101" i="47"/>
  <c r="N206" i="47"/>
  <c r="N176" i="47"/>
  <c r="N167" i="47"/>
  <c r="N216" i="47"/>
  <c r="N182" i="47"/>
  <c r="N220" i="47"/>
  <c r="N199" i="47"/>
  <c r="N205" i="47"/>
  <c r="N203" i="47"/>
  <c r="N196" i="47"/>
  <c r="N165" i="47"/>
  <c r="N169" i="47"/>
  <c r="N168" i="47"/>
  <c r="N219" i="47"/>
  <c r="N172" i="47"/>
  <c r="N173" i="47"/>
  <c r="N146" i="47"/>
  <c r="N145" i="47"/>
  <c r="N125" i="47"/>
  <c r="N127" i="47"/>
  <c r="N129" i="47"/>
  <c r="N140" i="47"/>
  <c r="N144" i="47"/>
  <c r="N96" i="47"/>
  <c r="N136" i="47"/>
  <c r="N135" i="47"/>
  <c r="N100" i="47"/>
  <c r="N106" i="47"/>
  <c r="N114" i="47"/>
  <c r="N141" i="47"/>
  <c r="N107" i="47"/>
  <c r="N93" i="47"/>
  <c r="N221" i="47"/>
  <c r="N171" i="47"/>
  <c r="N225" i="47"/>
  <c r="N180" i="47"/>
  <c r="N212" i="47"/>
  <c r="N236" i="47"/>
  <c r="N174" i="47"/>
  <c r="N175" i="47"/>
  <c r="N166" i="47"/>
  <c r="N214" i="47"/>
  <c r="N211" i="47"/>
  <c r="N232" i="47"/>
  <c r="N226" i="47"/>
  <c r="N190" i="47"/>
  <c r="O80" i="47"/>
  <c r="O81" i="47"/>
  <c r="O86" i="47"/>
  <c r="O83" i="47"/>
  <c r="O75" i="47"/>
  <c r="O84" i="47"/>
  <c r="O85" i="47"/>
  <c r="O79" i="47"/>
  <c r="O82" i="47"/>
  <c r="O76" i="47"/>
  <c r="O77" i="47"/>
  <c r="O78" i="47"/>
  <c r="W39" i="47"/>
  <c r="Q57" i="47"/>
  <c r="Q59" i="47" s="1"/>
  <c r="Q72" i="47" s="1"/>
  <c r="Q74" i="47" s="1"/>
  <c r="Q87" i="47" s="1"/>
  <c r="Q89" i="47" s="1"/>
  <c r="W37" i="47"/>
  <c r="W41" i="47"/>
  <c r="W34" i="47"/>
  <c r="W32" i="47"/>
  <c r="W40" i="47"/>
  <c r="R42" i="47"/>
  <c r="R44" i="47" s="1"/>
  <c r="R57" i="47" s="1"/>
  <c r="R59" i="47" s="1"/>
  <c r="R72" i="47" s="1"/>
  <c r="R74" i="47" s="1"/>
  <c r="R87" i="47" s="1"/>
  <c r="R89" i="47" s="1"/>
  <c r="V42" i="47"/>
  <c r="V44" i="47" s="1"/>
  <c r="V57" i="47" s="1"/>
  <c r="V59" i="47" s="1"/>
  <c r="V72" i="47" s="1"/>
  <c r="V74" i="47" s="1"/>
  <c r="V87" i="47" s="1"/>
  <c r="V89" i="47" s="1"/>
  <c r="W31" i="47"/>
  <c r="W33" i="47"/>
  <c r="W35" i="47"/>
  <c r="W38" i="47"/>
  <c r="M107" i="43"/>
  <c r="U57" i="47"/>
  <c r="U59" i="47" s="1"/>
  <c r="U72" i="47" s="1"/>
  <c r="U74" i="47" s="1"/>
  <c r="U87" i="47" s="1"/>
  <c r="U89" i="47" s="1"/>
  <c r="W27" i="47"/>
  <c r="C108" i="43" s="1"/>
  <c r="P87" i="47"/>
  <c r="P89" i="47" s="1"/>
  <c r="T87" i="47"/>
  <c r="T89"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79" i="47" l="1"/>
  <c r="W86" i="47"/>
  <c r="W76" i="47"/>
  <c r="W84" i="47"/>
  <c r="W81" i="47"/>
  <c r="W75" i="47"/>
  <c r="W80" i="47"/>
  <c r="W78" i="47"/>
  <c r="W77" i="47"/>
  <c r="W85" i="47"/>
  <c r="W82" i="47"/>
  <c r="W83" i="47"/>
  <c r="W29" i="47"/>
  <c r="C109" i="43"/>
  <c r="M72" i="47"/>
  <c r="M74" i="47" s="1"/>
  <c r="M87" i="47" s="1"/>
  <c r="M89" i="47" s="1"/>
  <c r="I72" i="47"/>
  <c r="I74" i="47" s="1"/>
  <c r="I87" i="47" s="1"/>
  <c r="I89" i="47" s="1"/>
  <c r="J72" i="47"/>
  <c r="J74" i="47" s="1"/>
  <c r="J87" i="47" s="1"/>
  <c r="J89" i="47" s="1"/>
  <c r="N72" i="47"/>
  <c r="N74" i="47" s="1"/>
  <c r="N87" i="47" s="1"/>
  <c r="N89" i="47" s="1"/>
  <c r="N102" i="47" s="1"/>
  <c r="O72" i="47"/>
  <c r="O74" i="47" s="1"/>
  <c r="O87" i="47" s="1"/>
  <c r="O89" i="47" s="1"/>
  <c r="L44" i="47"/>
  <c r="L57" i="47" s="1"/>
  <c r="L59" i="47" s="1"/>
  <c r="N104" i="47" l="1"/>
  <c r="N117" i="47" s="1"/>
  <c r="N119" i="47" s="1"/>
  <c r="N132" i="47" s="1"/>
  <c r="L72" i="47"/>
  <c r="L74" i="47" s="1"/>
  <c r="L87" i="47" s="1"/>
  <c r="L89" i="47" s="1"/>
  <c r="L102" i="47" s="1"/>
  <c r="N134" i="47" l="1"/>
  <c r="N147" i="47" s="1"/>
  <c r="N149" i="47" s="1"/>
  <c r="N162" i="47" s="1"/>
  <c r="N164" i="47" s="1"/>
  <c r="N177" i="47" s="1"/>
  <c r="N179" i="47" s="1"/>
  <c r="N192" i="47" s="1"/>
  <c r="N194" i="47" s="1"/>
  <c r="N207" i="47" s="1"/>
  <c r="N209" i="47" s="1"/>
  <c r="N222" i="47" s="1"/>
  <c r="N224" i="47" s="1"/>
  <c r="N237" i="47" s="1"/>
  <c r="I87" i="43" s="1"/>
  <c r="L104" i="47"/>
  <c r="L117" i="47" s="1"/>
  <c r="L119" i="47" s="1"/>
  <c r="L132" i="47" s="1"/>
  <c r="H124" i="43" l="1"/>
  <c r="I88" i="43"/>
  <c r="L134" i="47"/>
  <c r="L147" i="47" s="1"/>
  <c r="L149" i="47" s="1"/>
  <c r="L162" i="47" s="1"/>
  <c r="L164" i="47" s="1"/>
  <c r="L177" i="47" s="1"/>
  <c r="L179" i="47" s="1"/>
  <c r="L192" i="47" s="1"/>
  <c r="L194" i="47" s="1"/>
  <c r="L207" i="47" s="1"/>
  <c r="L209" i="47" s="1"/>
  <c r="L222" i="47" s="1"/>
  <c r="L224" i="47" s="1"/>
  <c r="L237" i="47" s="1"/>
  <c r="G87" i="43" s="1"/>
  <c r="F34" i="43"/>
  <c r="G34" i="43" s="1"/>
  <c r="W42" i="47"/>
  <c r="K42" i="47"/>
  <c r="I124" i="43" l="1"/>
  <c r="F138" i="43"/>
  <c r="G138" i="43" s="1"/>
  <c r="I138" i="43" s="1"/>
  <c r="H120" i="43"/>
  <c r="G88" i="43"/>
  <c r="F32" i="43"/>
  <c r="G32" i="43" s="1"/>
  <c r="K44" i="47"/>
  <c r="K57" i="47" s="1"/>
  <c r="K59" i="47" s="1"/>
  <c r="W44" i="47"/>
  <c r="W57" i="47" s="1"/>
  <c r="I120" i="43" l="1"/>
  <c r="F136" i="43"/>
  <c r="G136" i="43" s="1"/>
  <c r="I136" i="43" s="1"/>
  <c r="W59" i="47"/>
  <c r="W72" i="47" s="1"/>
  <c r="K72" i="47"/>
  <c r="K74" i="47" s="1"/>
  <c r="K87" i="47" s="1"/>
  <c r="K89" i="47" s="1"/>
  <c r="K102" i="47" s="1"/>
  <c r="K104" i="47" l="1"/>
  <c r="K117" i="47" s="1"/>
  <c r="K119" i="47" s="1"/>
  <c r="K132" i="47" s="1"/>
  <c r="W74" i="47"/>
  <c r="W87" i="47" s="1"/>
  <c r="K134" i="47" l="1"/>
  <c r="K147" i="47" s="1"/>
  <c r="K149" i="47" s="1"/>
  <c r="K162" i="47" s="1"/>
  <c r="K164" i="47" s="1"/>
  <c r="K177" i="47" s="1"/>
  <c r="K179" i="47" s="1"/>
  <c r="K192" i="47" s="1"/>
  <c r="K194" i="47" s="1"/>
  <c r="K207" i="47" s="1"/>
  <c r="K209" i="47" s="1"/>
  <c r="K222" i="47" s="1"/>
  <c r="K224" i="47" s="1"/>
  <c r="K237" i="47" s="1"/>
  <c r="F87" i="43" s="1"/>
  <c r="W89" i="47"/>
  <c r="H118" i="43" l="1"/>
  <c r="F88" i="43"/>
  <c r="F31" i="43"/>
  <c r="G31" i="43" s="1"/>
  <c r="I118" i="43" l="1"/>
  <c r="F135" i="43"/>
  <c r="G135" i="43" s="1"/>
  <c r="I135" i="43" s="1"/>
  <c r="C91" i="88"/>
  <c r="I92" i="88"/>
  <c r="C92" i="88" s="1"/>
  <c r="C55" i="85" s="1"/>
  <c r="D55" i="85" s="1"/>
  <c r="D56" i="85" l="1"/>
  <c r="G56" i="85" s="1"/>
  <c r="G55" i="85"/>
  <c r="U62" i="85" l="1"/>
  <c r="G62" i="85"/>
  <c r="AE379" i="79" s="1"/>
  <c r="AE388" i="79" s="1"/>
  <c r="G63" i="85"/>
  <c r="AK379" i="79" l="1"/>
  <c r="AK388" i="79" s="1"/>
  <c r="AK389" i="79" s="1"/>
  <c r="P69" i="43" s="1"/>
  <c r="D379" i="79"/>
  <c r="AG379" i="79"/>
  <c r="AG388" i="79" s="1"/>
  <c r="AG389" i="79" s="1"/>
  <c r="L69" i="43" s="1"/>
  <c r="AH379" i="79"/>
  <c r="AH388" i="79" s="1"/>
  <c r="AH389" i="79" s="1"/>
  <c r="M69" i="43" s="1"/>
  <c r="AJ379" i="79"/>
  <c r="AJ388" i="79" s="1"/>
  <c r="AJ389" i="79" s="1"/>
  <c r="O69" i="43" s="1"/>
  <c r="AI379" i="79"/>
  <c r="AI388" i="79" s="1"/>
  <c r="AI389" i="79" s="1"/>
  <c r="N69" i="43" s="1"/>
  <c r="AL379" i="79"/>
  <c r="AL388" i="79" s="1"/>
  <c r="AL389" i="79" s="1"/>
  <c r="Q69" i="43" s="1"/>
  <c r="AF379" i="79"/>
  <c r="AF388" i="79" s="1"/>
  <c r="AF389" i="79" s="1"/>
  <c r="K69" i="43" s="1"/>
  <c r="Z379" i="79"/>
  <c r="Z388" i="79" s="1"/>
  <c r="Z389" i="79" s="1"/>
  <c r="E69" i="43" s="1"/>
  <c r="AC379" i="79"/>
  <c r="AC388" i="79" s="1"/>
  <c r="AC389" i="79" s="1"/>
  <c r="H69" i="43" s="1"/>
  <c r="Y379" i="79"/>
  <c r="Y388" i="79" s="1"/>
  <c r="Y389" i="79" s="1"/>
  <c r="D69" i="43" s="1"/>
  <c r="AE389" i="79"/>
  <c r="J69" i="43" s="1"/>
  <c r="G64" i="85"/>
  <c r="AE572" i="79"/>
  <c r="E29" i="43" l="1"/>
  <c r="E33" i="43"/>
  <c r="E30" i="43"/>
  <c r="J228" i="47"/>
  <c r="J183" i="47"/>
  <c r="J221" i="47"/>
  <c r="J190" i="47"/>
  <c r="J191" i="47"/>
  <c r="J230" i="47"/>
  <c r="J229" i="47"/>
  <c r="J188" i="47"/>
  <c r="J167" i="47"/>
  <c r="J227" i="47"/>
  <c r="J211" i="47"/>
  <c r="J205" i="47"/>
  <c r="J174" i="47"/>
  <c r="J165" i="47"/>
  <c r="J234" i="47"/>
  <c r="J233" i="47"/>
  <c r="J182" i="47"/>
  <c r="J166" i="47"/>
  <c r="J231" i="47"/>
  <c r="J213" i="47"/>
  <c r="J180" i="47"/>
  <c r="J170" i="47"/>
  <c r="J232" i="47"/>
  <c r="J204" i="47"/>
  <c r="J196" i="47"/>
  <c r="J168" i="47"/>
  <c r="J220" i="47"/>
  <c r="J203" i="47"/>
  <c r="J235" i="47"/>
  <c r="J214" i="47"/>
  <c r="J201" i="47"/>
  <c r="J169" i="47"/>
  <c r="J236" i="47"/>
  <c r="J206" i="47"/>
  <c r="J199" i="47"/>
  <c r="J173" i="47"/>
  <c r="J218" i="47"/>
  <c r="J197" i="47"/>
  <c r="J189" i="47"/>
  <c r="J210" i="47"/>
  <c r="J202" i="47"/>
  <c r="J212" i="47"/>
  <c r="J200" i="47"/>
  <c r="J181" i="47"/>
  <c r="J176" i="47"/>
  <c r="J217" i="47"/>
  <c r="J198" i="47"/>
  <c r="J187" i="47"/>
  <c r="J226" i="47"/>
  <c r="J216" i="47"/>
  <c r="J186" i="47"/>
  <c r="J171" i="47"/>
  <c r="J184" i="47"/>
  <c r="J185" i="47"/>
  <c r="J215" i="47"/>
  <c r="J172" i="47"/>
  <c r="J195" i="47"/>
  <c r="J219" i="47"/>
  <c r="J225" i="47"/>
  <c r="J175" i="47"/>
  <c r="J107" i="47"/>
  <c r="J97" i="47"/>
  <c r="J95" i="47"/>
  <c r="J122" i="47"/>
  <c r="J131" i="47"/>
  <c r="J130" i="47"/>
  <c r="J159" i="47"/>
  <c r="J155" i="47"/>
  <c r="J143" i="47"/>
  <c r="J110" i="47"/>
  <c r="J123" i="47"/>
  <c r="J96" i="47"/>
  <c r="J158" i="47"/>
  <c r="J116" i="47"/>
  <c r="J157" i="47"/>
  <c r="J108" i="47"/>
  <c r="J109" i="47"/>
  <c r="J100" i="47"/>
  <c r="J105" i="47"/>
  <c r="J101" i="47"/>
  <c r="J139" i="47"/>
  <c r="J128" i="47"/>
  <c r="J144" i="47"/>
  <c r="J99" i="47"/>
  <c r="J136" i="47"/>
  <c r="J115" i="47"/>
  <c r="J146" i="47"/>
  <c r="J151" i="47"/>
  <c r="J153" i="47"/>
  <c r="J152" i="47"/>
  <c r="J92" i="47"/>
  <c r="J124" i="47"/>
  <c r="J111" i="47"/>
  <c r="J94" i="47"/>
  <c r="J150" i="47"/>
  <c r="J141" i="47"/>
  <c r="J98" i="47"/>
  <c r="J121" i="47"/>
  <c r="J93" i="47"/>
  <c r="J140" i="47"/>
  <c r="J142" i="47"/>
  <c r="J154" i="47"/>
  <c r="J112" i="47"/>
  <c r="J126" i="47"/>
  <c r="J125" i="47"/>
  <c r="J106" i="47"/>
  <c r="J129" i="47"/>
  <c r="J91" i="47"/>
  <c r="J138" i="47"/>
  <c r="J135" i="47"/>
  <c r="J161" i="47"/>
  <c r="J120" i="47"/>
  <c r="J145" i="47"/>
  <c r="J113" i="47"/>
  <c r="J156" i="47"/>
  <c r="J114" i="47"/>
  <c r="J137" i="47"/>
  <c r="J90" i="47"/>
  <c r="J160" i="47"/>
  <c r="J127" i="47"/>
  <c r="P189" i="47"/>
  <c r="P220" i="47"/>
  <c r="P231" i="47"/>
  <c r="P219" i="47"/>
  <c r="P232" i="47"/>
  <c r="P167" i="47"/>
  <c r="P172" i="47"/>
  <c r="P174" i="47"/>
  <c r="P185" i="47"/>
  <c r="P196" i="47"/>
  <c r="P188" i="47"/>
  <c r="P205" i="47"/>
  <c r="P201" i="47"/>
  <c r="P221" i="47"/>
  <c r="P226" i="47"/>
  <c r="P225" i="47"/>
  <c r="P212" i="47"/>
  <c r="P170" i="47"/>
  <c r="P195" i="47"/>
  <c r="P171" i="47"/>
  <c r="P187" i="47"/>
  <c r="P199" i="47"/>
  <c r="P198" i="47"/>
  <c r="P227" i="47"/>
  <c r="P213" i="47"/>
  <c r="P229" i="47"/>
  <c r="P175" i="47"/>
  <c r="P215" i="47"/>
  <c r="P180" i="47"/>
  <c r="P184" i="47"/>
  <c r="P190" i="47"/>
  <c r="P200" i="47"/>
  <c r="P166" i="47"/>
  <c r="P203" i="47"/>
  <c r="P191" i="47"/>
  <c r="P233" i="47"/>
  <c r="P210" i="47"/>
  <c r="P176" i="47"/>
  <c r="P169" i="47"/>
  <c r="P218" i="47"/>
  <c r="P202" i="47"/>
  <c r="P183" i="47"/>
  <c r="P182" i="47"/>
  <c r="P230" i="47"/>
  <c r="P211" i="47"/>
  <c r="P197" i="47"/>
  <c r="P235" i="47"/>
  <c r="P173" i="47"/>
  <c r="E36" i="43"/>
  <c r="P100" i="47"/>
  <c r="P206" i="47"/>
  <c r="P181" i="47"/>
  <c r="P216" i="47"/>
  <c r="P165" i="47"/>
  <c r="P109" i="47"/>
  <c r="P120" i="47"/>
  <c r="P92" i="47"/>
  <c r="P204" i="47"/>
  <c r="P214" i="47"/>
  <c r="P228" i="47"/>
  <c r="P115" i="47"/>
  <c r="P186" i="47"/>
  <c r="P236" i="47"/>
  <c r="P234" i="47"/>
  <c r="P168" i="47"/>
  <c r="P217" i="47"/>
  <c r="P101" i="47"/>
  <c r="P106" i="47"/>
  <c r="P95" i="47"/>
  <c r="P114" i="47"/>
  <c r="P108" i="47"/>
  <c r="P105" i="47"/>
  <c r="P113" i="47"/>
  <c r="P97" i="47"/>
  <c r="P107" i="47"/>
  <c r="P116" i="47"/>
  <c r="P140" i="47"/>
  <c r="P150" i="47"/>
  <c r="P128" i="47"/>
  <c r="P143" i="47"/>
  <c r="P136" i="47"/>
  <c r="P121" i="47"/>
  <c r="P127" i="47"/>
  <c r="P93" i="47"/>
  <c r="P96" i="47"/>
  <c r="P130" i="47"/>
  <c r="P155" i="47"/>
  <c r="P144" i="47"/>
  <c r="P146" i="47"/>
  <c r="P152" i="47"/>
  <c r="P137" i="47"/>
  <c r="P124" i="47"/>
  <c r="P158" i="47"/>
  <c r="P159" i="47"/>
  <c r="P123" i="47"/>
  <c r="P138" i="47"/>
  <c r="P90" i="47"/>
  <c r="P94" i="47"/>
  <c r="P111" i="47"/>
  <c r="P125" i="47"/>
  <c r="P153" i="47"/>
  <c r="P129" i="47"/>
  <c r="P135" i="47"/>
  <c r="P156" i="47"/>
  <c r="P139" i="47"/>
  <c r="P151" i="47"/>
  <c r="P145" i="47"/>
  <c r="P157" i="47"/>
  <c r="P131" i="47"/>
  <c r="P122" i="47"/>
  <c r="P110" i="47"/>
  <c r="P91" i="47"/>
  <c r="P112" i="47"/>
  <c r="P99" i="47"/>
  <c r="P98" i="47"/>
  <c r="P160" i="47"/>
  <c r="P161" i="47"/>
  <c r="P142" i="47"/>
  <c r="P154" i="47"/>
  <c r="P126" i="47"/>
  <c r="P141" i="47"/>
  <c r="R187" i="47"/>
  <c r="R172" i="47"/>
  <c r="R173" i="47"/>
  <c r="R167" i="47"/>
  <c r="R229" i="47"/>
  <c r="R188" i="47"/>
  <c r="R201" i="47"/>
  <c r="R200" i="47"/>
  <c r="R186" i="47"/>
  <c r="R205" i="47"/>
  <c r="R169" i="47"/>
  <c r="R170" i="47"/>
  <c r="R203" i="47"/>
  <c r="R182" i="47"/>
  <c r="R183" i="47"/>
  <c r="R210" i="47"/>
  <c r="R211" i="47"/>
  <c r="R190" i="47"/>
  <c r="R220" i="47"/>
  <c r="R175" i="47"/>
  <c r="R231" i="47"/>
  <c r="R185" i="47"/>
  <c r="R227" i="47"/>
  <c r="R191" i="47"/>
  <c r="R181" i="47"/>
  <c r="R184" i="47"/>
  <c r="R195" i="47"/>
  <c r="R189" i="47"/>
  <c r="R212" i="47"/>
  <c r="R217" i="47"/>
  <c r="R202" i="47"/>
  <c r="R226" i="47"/>
  <c r="R171" i="47"/>
  <c r="R235" i="47"/>
  <c r="R214" i="47"/>
  <c r="R232" i="47"/>
  <c r="R165" i="47"/>
  <c r="R166" i="47"/>
  <c r="R197" i="47"/>
  <c r="R204" i="47"/>
  <c r="E38" i="43"/>
  <c r="R221" i="47"/>
  <c r="R213" i="47"/>
  <c r="R233" i="47"/>
  <c r="R174" i="47"/>
  <c r="R225" i="47"/>
  <c r="R215" i="47"/>
  <c r="R168" i="47"/>
  <c r="R234" i="47"/>
  <c r="R176" i="47"/>
  <c r="R199" i="47"/>
  <c r="R198" i="47"/>
  <c r="R206" i="47"/>
  <c r="R180" i="47"/>
  <c r="R228" i="47"/>
  <c r="R216" i="47"/>
  <c r="R218" i="47"/>
  <c r="R219" i="47"/>
  <c r="R236" i="47"/>
  <c r="R230" i="47"/>
  <c r="R196" i="47"/>
  <c r="R122" i="47"/>
  <c r="R157" i="47"/>
  <c r="R106" i="47"/>
  <c r="R110" i="47"/>
  <c r="R152" i="47"/>
  <c r="R141" i="47"/>
  <c r="R155" i="47"/>
  <c r="R101" i="47"/>
  <c r="R91" i="47"/>
  <c r="R135" i="47"/>
  <c r="R124" i="47"/>
  <c r="R137" i="47"/>
  <c r="R151" i="47"/>
  <c r="R96" i="47"/>
  <c r="R127" i="47"/>
  <c r="R158" i="47"/>
  <c r="R109" i="47"/>
  <c r="R128" i="47"/>
  <c r="R154" i="47"/>
  <c r="R113" i="47"/>
  <c r="R136" i="47"/>
  <c r="R142" i="47"/>
  <c r="R120" i="47"/>
  <c r="R90" i="47"/>
  <c r="R129" i="47"/>
  <c r="R98" i="47"/>
  <c r="R116" i="47"/>
  <c r="R126" i="47"/>
  <c r="R114" i="47"/>
  <c r="R140" i="47"/>
  <c r="R112" i="47"/>
  <c r="R150" i="47"/>
  <c r="R99" i="47"/>
  <c r="R107" i="47"/>
  <c r="R95" i="47"/>
  <c r="R111" i="47"/>
  <c r="R100" i="47"/>
  <c r="R108" i="47"/>
  <c r="R146" i="47"/>
  <c r="R97" i="47"/>
  <c r="R92" i="47"/>
  <c r="R145" i="47"/>
  <c r="R161" i="47"/>
  <c r="R130" i="47"/>
  <c r="R131" i="47"/>
  <c r="R123" i="47"/>
  <c r="R94" i="47"/>
  <c r="R125" i="47"/>
  <c r="R138" i="47"/>
  <c r="R121" i="47"/>
  <c r="R153" i="47"/>
  <c r="R115" i="47"/>
  <c r="R93" i="47"/>
  <c r="R144" i="47"/>
  <c r="R139" i="47"/>
  <c r="R156" i="47"/>
  <c r="R159" i="47"/>
  <c r="R160" i="47"/>
  <c r="R143" i="47"/>
  <c r="R105" i="47"/>
  <c r="V173" i="47"/>
  <c r="V211" i="47"/>
  <c r="V228" i="47"/>
  <c r="V233" i="47"/>
  <c r="V200" i="47"/>
  <c r="V229" i="47"/>
  <c r="V198" i="47"/>
  <c r="V167" i="47"/>
  <c r="V175" i="47"/>
  <c r="V226" i="47"/>
  <c r="V186" i="47"/>
  <c r="E42" i="43"/>
  <c r="V191" i="47"/>
  <c r="V187" i="47"/>
  <c r="V182" i="47"/>
  <c r="V230" i="47"/>
  <c r="V210" i="47"/>
  <c r="V172" i="47"/>
  <c r="V218" i="47"/>
  <c r="V221" i="47"/>
  <c r="V181" i="47"/>
  <c r="V203" i="47"/>
  <c r="V171" i="47"/>
  <c r="V236" i="47"/>
  <c r="V185" i="47"/>
  <c r="V201" i="47"/>
  <c r="V205" i="47"/>
  <c r="V180" i="47"/>
  <c r="V195" i="47"/>
  <c r="V188" i="47"/>
  <c r="V225" i="47"/>
  <c r="V220" i="47"/>
  <c r="V216" i="47"/>
  <c r="V219" i="47"/>
  <c r="V176" i="47"/>
  <c r="V202" i="47"/>
  <c r="V199" i="47"/>
  <c r="V213" i="47"/>
  <c r="V190" i="47"/>
  <c r="V234" i="47"/>
  <c r="V235" i="47"/>
  <c r="V183" i="47"/>
  <c r="V204" i="47"/>
  <c r="V212" i="47"/>
  <c r="V174" i="47"/>
  <c r="V184" i="47"/>
  <c r="V170" i="47"/>
  <c r="V168" i="47"/>
  <c r="V165" i="47"/>
  <c r="V206" i="47"/>
  <c r="V214" i="47"/>
  <c r="V227" i="47"/>
  <c r="V217" i="47"/>
  <c r="V231" i="47"/>
  <c r="V189" i="47"/>
  <c r="V166" i="47"/>
  <c r="V232" i="47"/>
  <c r="V169" i="47"/>
  <c r="V215" i="47"/>
  <c r="V197" i="47"/>
  <c r="V196" i="47"/>
  <c r="V97" i="47"/>
  <c r="V140" i="47"/>
  <c r="V127" i="47"/>
  <c r="V129" i="47"/>
  <c r="V92" i="47"/>
  <c r="V138" i="47"/>
  <c r="V160" i="47"/>
  <c r="V130" i="47"/>
  <c r="V121" i="47"/>
  <c r="V94" i="47"/>
  <c r="V116" i="47"/>
  <c r="V101" i="47"/>
  <c r="V141" i="47"/>
  <c r="V126" i="47"/>
  <c r="V155" i="47"/>
  <c r="V161" i="47"/>
  <c r="V106" i="47"/>
  <c r="V120" i="47"/>
  <c r="V154" i="47"/>
  <c r="V137" i="47"/>
  <c r="V96" i="47"/>
  <c r="V135" i="47"/>
  <c r="V124" i="47"/>
  <c r="V128" i="47"/>
  <c r="V93" i="47"/>
  <c r="V125" i="47"/>
  <c r="V142" i="47"/>
  <c r="V150" i="47"/>
  <c r="V156" i="47"/>
  <c r="V108" i="47"/>
  <c r="V99" i="47"/>
  <c r="V90" i="47"/>
  <c r="V109" i="47"/>
  <c r="V110" i="47"/>
  <c r="V144" i="47"/>
  <c r="V107" i="47"/>
  <c r="V114" i="47"/>
  <c r="V159" i="47"/>
  <c r="V146" i="47"/>
  <c r="V111" i="47"/>
  <c r="V123" i="47"/>
  <c r="V145" i="47"/>
  <c r="V95" i="47"/>
  <c r="V115" i="47"/>
  <c r="V139" i="47"/>
  <c r="V158" i="47"/>
  <c r="V143" i="47"/>
  <c r="V98" i="47"/>
  <c r="V122" i="47"/>
  <c r="V157" i="47"/>
  <c r="V131" i="47"/>
  <c r="V112" i="47"/>
  <c r="V136" i="47"/>
  <c r="V153" i="47"/>
  <c r="V152" i="47"/>
  <c r="V105" i="47"/>
  <c r="V100" i="47"/>
  <c r="V151" i="47"/>
  <c r="V113" i="47"/>
  <c r="V91" i="47"/>
  <c r="Q221" i="47"/>
  <c r="Q191" i="47"/>
  <c r="Q210" i="47"/>
  <c r="Q215" i="47"/>
  <c r="Q202" i="47"/>
  <c r="Q232" i="47"/>
  <c r="Q170" i="47"/>
  <c r="Q166" i="47"/>
  <c r="Q228" i="47"/>
  <c r="Q168" i="47"/>
  <c r="Q188" i="47"/>
  <c r="Q174" i="47"/>
  <c r="Q236" i="47"/>
  <c r="E37" i="43"/>
  <c r="Q200" i="47"/>
  <c r="Q206" i="47"/>
  <c r="Q217" i="47"/>
  <c r="Q204" i="47"/>
  <c r="Q225" i="47"/>
  <c r="Q220" i="47"/>
  <c r="Q216" i="47"/>
  <c r="Q203" i="47"/>
  <c r="Q211" i="47"/>
  <c r="Q231" i="47"/>
  <c r="Q184" i="47"/>
  <c r="Q189" i="47"/>
  <c r="Q218" i="47"/>
  <c r="Q181" i="47"/>
  <c r="Q230" i="47"/>
  <c r="Q227" i="47"/>
  <c r="Q233" i="47"/>
  <c r="Q213" i="47"/>
  <c r="Q171" i="47"/>
  <c r="Q234" i="47"/>
  <c r="Q195" i="47"/>
  <c r="Q196" i="47"/>
  <c r="Q214" i="47"/>
  <c r="Q212" i="47"/>
  <c r="Q190" i="47"/>
  <c r="Q183" i="47"/>
  <c r="Q182" i="47"/>
  <c r="Q235" i="47"/>
  <c r="Q226" i="47"/>
  <c r="Q169" i="47"/>
  <c r="Q205" i="47"/>
  <c r="Q229" i="47"/>
  <c r="Q219" i="47"/>
  <c r="Q187" i="47"/>
  <c r="Q180" i="47"/>
  <c r="Q175" i="47"/>
  <c r="Q186" i="47"/>
  <c r="Q94" i="47"/>
  <c r="Q110" i="47"/>
  <c r="Q100" i="47"/>
  <c r="Q167" i="47"/>
  <c r="Q198" i="47"/>
  <c r="Q172" i="47"/>
  <c r="Q185" i="47"/>
  <c r="Q197" i="47"/>
  <c r="Q95" i="47"/>
  <c r="Q96" i="47"/>
  <c r="Q99" i="47"/>
  <c r="Q92" i="47"/>
  <c r="Q112" i="47"/>
  <c r="Q113" i="47"/>
  <c r="Q176" i="47"/>
  <c r="Q199" i="47"/>
  <c r="Q173" i="47"/>
  <c r="Q106" i="47"/>
  <c r="Q111" i="47"/>
  <c r="Q107" i="47"/>
  <c r="Q97" i="47"/>
  <c r="Q116" i="47"/>
  <c r="Q201" i="47"/>
  <c r="Q165" i="47"/>
  <c r="Q125" i="47"/>
  <c r="Q108" i="47"/>
  <c r="Q101" i="47"/>
  <c r="Q114" i="47"/>
  <c r="Q90" i="47"/>
  <c r="Q120" i="47"/>
  <c r="Q93" i="47"/>
  <c r="Q130" i="47"/>
  <c r="Q121" i="47"/>
  <c r="Q129" i="47"/>
  <c r="Q126" i="47"/>
  <c r="Q152" i="47"/>
  <c r="Q145" i="47"/>
  <c r="Q144" i="47"/>
  <c r="Q161" i="47"/>
  <c r="Q151" i="47"/>
  <c r="Q140" i="47"/>
  <c r="Q154" i="47"/>
  <c r="Q160" i="47"/>
  <c r="Q157" i="47"/>
  <c r="Q124" i="47"/>
  <c r="Q122" i="47"/>
  <c r="Q139" i="47"/>
  <c r="Q138" i="47"/>
  <c r="Q158" i="47"/>
  <c r="Q155" i="47"/>
  <c r="Q109" i="47"/>
  <c r="Q105" i="47"/>
  <c r="Q91" i="47"/>
  <c r="Q123" i="47"/>
  <c r="Q136" i="47"/>
  <c r="Q128" i="47"/>
  <c r="Q142" i="47"/>
  <c r="Q153" i="47"/>
  <c r="Q127" i="47"/>
  <c r="Q131" i="47"/>
  <c r="Q98" i="47"/>
  <c r="Q115" i="47"/>
  <c r="Q135" i="47"/>
  <c r="Q141" i="47"/>
  <c r="Q143" i="47"/>
  <c r="Q150" i="47"/>
  <c r="Q146" i="47"/>
  <c r="Q137" i="47"/>
  <c r="Q159" i="47"/>
  <c r="Q156" i="47"/>
  <c r="I226" i="47"/>
  <c r="I188" i="47"/>
  <c r="I166" i="47"/>
  <c r="I199" i="47"/>
  <c r="I215" i="47"/>
  <c r="I173" i="47"/>
  <c r="I210" i="47"/>
  <c r="I184" i="47"/>
  <c r="I195" i="47"/>
  <c r="I233" i="47"/>
  <c r="I204" i="47"/>
  <c r="I225" i="47"/>
  <c r="I150" i="47"/>
  <c r="I190" i="47"/>
  <c r="I172" i="47"/>
  <c r="I206" i="47"/>
  <c r="I182" i="47"/>
  <c r="I232" i="47"/>
  <c r="I189" i="47"/>
  <c r="I186" i="47"/>
  <c r="I230" i="47"/>
  <c r="I183" i="47"/>
  <c r="I175" i="47"/>
  <c r="I228" i="47"/>
  <c r="I174" i="47"/>
  <c r="I167" i="47"/>
  <c r="I205" i="47"/>
  <c r="I221" i="47"/>
  <c r="I202" i="47"/>
  <c r="I181" i="47"/>
  <c r="I219" i="47"/>
  <c r="I200" i="47"/>
  <c r="I187" i="47"/>
  <c r="I235" i="47"/>
  <c r="I217" i="47"/>
  <c r="I169" i="47"/>
  <c r="I196" i="47"/>
  <c r="I176" i="47"/>
  <c r="I198" i="47"/>
  <c r="I231" i="47"/>
  <c r="I213" i="47"/>
  <c r="I197" i="47"/>
  <c r="I229" i="47"/>
  <c r="I214" i="47"/>
  <c r="I180" i="47"/>
  <c r="I168" i="47"/>
  <c r="I227" i="47"/>
  <c r="I211" i="47"/>
  <c r="I201" i="47"/>
  <c r="I234" i="47"/>
  <c r="I170" i="47"/>
  <c r="I191" i="47"/>
  <c r="I220" i="47"/>
  <c r="I216" i="47"/>
  <c r="I203" i="47"/>
  <c r="I218" i="47"/>
  <c r="I212" i="47"/>
  <c r="I185" i="47"/>
  <c r="I171" i="47"/>
  <c r="I236" i="47"/>
  <c r="I165" i="47"/>
  <c r="I137" i="47"/>
  <c r="I126" i="47"/>
  <c r="I95" i="47"/>
  <c r="I141" i="47"/>
  <c r="I105" i="47"/>
  <c r="I146" i="47"/>
  <c r="I129" i="47"/>
  <c r="I121" i="47"/>
  <c r="I136" i="47"/>
  <c r="I91" i="47"/>
  <c r="I140" i="47"/>
  <c r="I124" i="47"/>
  <c r="I156" i="47"/>
  <c r="I120" i="47"/>
  <c r="I111" i="47"/>
  <c r="I142" i="47"/>
  <c r="I154" i="47"/>
  <c r="I155" i="47"/>
  <c r="I109" i="47"/>
  <c r="I115" i="47"/>
  <c r="I135" i="47"/>
  <c r="I99" i="47"/>
  <c r="I112" i="47"/>
  <c r="I128" i="47"/>
  <c r="I123" i="47"/>
  <c r="I98" i="47"/>
  <c r="I93" i="47"/>
  <c r="I161" i="47"/>
  <c r="I153" i="47"/>
  <c r="I143" i="47"/>
  <c r="I116" i="47"/>
  <c r="I127" i="47"/>
  <c r="I131" i="47"/>
  <c r="I158" i="47"/>
  <c r="I152" i="47"/>
  <c r="I97" i="47"/>
  <c r="I160" i="47"/>
  <c r="I90" i="47"/>
  <c r="I106" i="47"/>
  <c r="I144" i="47"/>
  <c r="I130" i="47"/>
  <c r="I108" i="47"/>
  <c r="I139" i="47"/>
  <c r="I114" i="47"/>
  <c r="I100" i="47"/>
  <c r="I125" i="47"/>
  <c r="I157" i="47"/>
  <c r="I107" i="47"/>
  <c r="I94" i="47"/>
  <c r="I138" i="47"/>
  <c r="I151" i="47"/>
  <c r="I96" i="47"/>
  <c r="I113" i="47"/>
  <c r="I159" i="47"/>
  <c r="I92" i="47"/>
  <c r="I145" i="47"/>
  <c r="I122" i="47"/>
  <c r="I101" i="47"/>
  <c r="I110" i="47"/>
  <c r="M175" i="47"/>
  <c r="M206" i="47"/>
  <c r="M204" i="47"/>
  <c r="M176" i="47"/>
  <c r="M181" i="47"/>
  <c r="M202" i="47"/>
  <c r="M235" i="47"/>
  <c r="M232" i="47"/>
  <c r="M186" i="47"/>
  <c r="M183" i="47"/>
  <c r="M217" i="47"/>
  <c r="M228" i="47"/>
  <c r="M226" i="47"/>
  <c r="M167" i="47"/>
  <c r="M197" i="47"/>
  <c r="M169" i="47"/>
  <c r="M210" i="47"/>
  <c r="M212" i="47"/>
  <c r="M191" i="47"/>
  <c r="M211" i="47"/>
  <c r="M213" i="47"/>
  <c r="M214" i="47"/>
  <c r="M219" i="47"/>
  <c r="M166" i="47"/>
  <c r="M196" i="47"/>
  <c r="M230" i="47"/>
  <c r="M227" i="47"/>
  <c r="M218" i="47"/>
  <c r="M220" i="47"/>
  <c r="M234" i="47"/>
  <c r="M229" i="47"/>
  <c r="M231" i="47"/>
  <c r="M225" i="47"/>
  <c r="M203" i="47"/>
  <c r="M195" i="47"/>
  <c r="M199" i="47"/>
  <c r="M216" i="47"/>
  <c r="M201" i="47"/>
  <c r="M172" i="47"/>
  <c r="M171" i="47"/>
  <c r="M174" i="47"/>
  <c r="M168" i="47"/>
  <c r="M165" i="47"/>
  <c r="M170" i="47"/>
  <c r="M184" i="47"/>
  <c r="M200" i="47"/>
  <c r="M215" i="47"/>
  <c r="M173" i="47"/>
  <c r="M205" i="47"/>
  <c r="M189" i="47"/>
  <c r="M182" i="47"/>
  <c r="M185" i="47"/>
  <c r="M188" i="47"/>
  <c r="M190" i="47"/>
  <c r="M187" i="47"/>
  <c r="M198" i="47"/>
  <c r="M221" i="47"/>
  <c r="M233" i="47"/>
  <c r="M236" i="47"/>
  <c r="M180" i="47"/>
  <c r="M92" i="47"/>
  <c r="M93" i="47"/>
  <c r="M100" i="47"/>
  <c r="M95" i="47"/>
  <c r="M114" i="47"/>
  <c r="M90" i="47"/>
  <c r="M109" i="47"/>
  <c r="M154" i="47"/>
  <c r="M101" i="47"/>
  <c r="M124" i="47"/>
  <c r="M151" i="47"/>
  <c r="M121" i="47"/>
  <c r="M145" i="47"/>
  <c r="M144" i="47"/>
  <c r="M160" i="47"/>
  <c r="M142" i="47"/>
  <c r="M125" i="47"/>
  <c r="M112" i="47"/>
  <c r="M110" i="47"/>
  <c r="M108" i="47"/>
  <c r="M99" i="47"/>
  <c r="M150" i="47"/>
  <c r="M136" i="47"/>
  <c r="M126" i="47"/>
  <c r="M127" i="47"/>
  <c r="M143" i="47"/>
  <c r="M130" i="47"/>
  <c r="M123" i="47"/>
  <c r="M138" i="47"/>
  <c r="M137" i="47"/>
  <c r="M128" i="47"/>
  <c r="M116" i="47"/>
  <c r="M122" i="47"/>
  <c r="M107" i="47"/>
  <c r="M97" i="47"/>
  <c r="M105" i="47"/>
  <c r="M106" i="47"/>
  <c r="M135" i="47"/>
  <c r="M156" i="47"/>
  <c r="M131" i="47"/>
  <c r="M159" i="47"/>
  <c r="M139" i="47"/>
  <c r="M141" i="47"/>
  <c r="M158" i="47"/>
  <c r="M157" i="47"/>
  <c r="M153" i="47"/>
  <c r="M98" i="47"/>
  <c r="M111" i="47"/>
  <c r="M113" i="47"/>
  <c r="M96" i="47"/>
  <c r="M94" i="47"/>
  <c r="M91" i="47"/>
  <c r="M115" i="47"/>
  <c r="M155" i="47"/>
  <c r="M120" i="47"/>
  <c r="M146" i="47"/>
  <c r="M129" i="47"/>
  <c r="M152" i="47"/>
  <c r="M161" i="47"/>
  <c r="M140" i="47"/>
  <c r="S228" i="47"/>
  <c r="S221" i="47"/>
  <c r="S197" i="47"/>
  <c r="S230" i="47"/>
  <c r="S187" i="47"/>
  <c r="S204" i="47"/>
  <c r="S173" i="47"/>
  <c r="S203" i="47"/>
  <c r="S190" i="47"/>
  <c r="S182" i="47"/>
  <c r="S225" i="47"/>
  <c r="S233" i="47"/>
  <c r="S215" i="47"/>
  <c r="S227" i="47"/>
  <c r="S231" i="47"/>
  <c r="S219" i="47"/>
  <c r="S180" i="47"/>
  <c r="S185" i="47"/>
  <c r="S166" i="47"/>
  <c r="S195" i="47"/>
  <c r="S210" i="47"/>
  <c r="S196" i="47"/>
  <c r="S235" i="47"/>
  <c r="S226" i="47"/>
  <c r="S216" i="47"/>
  <c r="S232" i="47"/>
  <c r="S217" i="47"/>
  <c r="S214" i="47"/>
  <c r="S169" i="47"/>
  <c r="S165" i="47"/>
  <c r="S198" i="47"/>
  <c r="S175" i="47"/>
  <c r="S200" i="47"/>
  <c r="S199" i="47"/>
  <c r="S206" i="47"/>
  <c r="S211" i="47"/>
  <c r="S218" i="47"/>
  <c r="E39" i="43"/>
  <c r="S213" i="47"/>
  <c r="S174" i="47"/>
  <c r="S184" i="47"/>
  <c r="S171" i="47"/>
  <c r="S189" i="47"/>
  <c r="S201" i="47"/>
  <c r="S181" i="47"/>
  <c r="S212" i="47"/>
  <c r="S220" i="47"/>
  <c r="S188" i="47"/>
  <c r="S183" i="47"/>
  <c r="S167" i="47"/>
  <c r="S170" i="47"/>
  <c r="S236" i="47"/>
  <c r="S205" i="47"/>
  <c r="S168" i="47"/>
  <c r="S176" i="47"/>
  <c r="S191" i="47"/>
  <c r="S172" i="47"/>
  <c r="S234" i="47"/>
  <c r="S202" i="47"/>
  <c r="S229" i="47"/>
  <c r="S186" i="47"/>
  <c r="S107" i="47"/>
  <c r="S100" i="47"/>
  <c r="S108" i="47"/>
  <c r="S97" i="47"/>
  <c r="S120" i="47"/>
  <c r="S139" i="47"/>
  <c r="S123" i="47"/>
  <c r="S146" i="47"/>
  <c r="S127" i="47"/>
  <c r="S140" i="47"/>
  <c r="S159" i="47"/>
  <c r="S98" i="47"/>
  <c r="S93" i="47"/>
  <c r="S114" i="47"/>
  <c r="S116" i="47"/>
  <c r="S126" i="47"/>
  <c r="S111" i="47"/>
  <c r="S96" i="47"/>
  <c r="S110" i="47"/>
  <c r="S99" i="47"/>
  <c r="S115" i="47"/>
  <c r="S155" i="47"/>
  <c r="S141" i="47"/>
  <c r="S145" i="47"/>
  <c r="S121" i="47"/>
  <c r="S143" i="47"/>
  <c r="S124" i="47"/>
  <c r="S158" i="47"/>
  <c r="S160" i="47"/>
  <c r="S101" i="47"/>
  <c r="S122" i="47"/>
  <c r="S161" i="47"/>
  <c r="S94" i="47"/>
  <c r="S91" i="47"/>
  <c r="S154" i="47"/>
  <c r="S112" i="47"/>
  <c r="S90" i="47"/>
  <c r="S151" i="47"/>
  <c r="S142" i="47"/>
  <c r="S130" i="47"/>
  <c r="S136" i="47"/>
  <c r="S157" i="47"/>
  <c r="S137" i="47"/>
  <c r="S95" i="47"/>
  <c r="S92" i="47"/>
  <c r="S152" i="47"/>
  <c r="S131" i="47"/>
  <c r="S153" i="47"/>
  <c r="S125" i="47"/>
  <c r="S109" i="47"/>
  <c r="S113" i="47"/>
  <c r="S135" i="47"/>
  <c r="S156" i="47"/>
  <c r="S106" i="47"/>
  <c r="S105" i="47"/>
  <c r="S128" i="47"/>
  <c r="S144" i="47"/>
  <c r="S138" i="47"/>
  <c r="S150" i="47"/>
  <c r="S129" i="47"/>
  <c r="AM388" i="79"/>
  <c r="AM389" i="79" s="1"/>
  <c r="AM391" i="79" s="1"/>
  <c r="T219" i="47"/>
  <c r="T170" i="47"/>
  <c r="T166" i="47"/>
  <c r="T235" i="47"/>
  <c r="T198" i="47"/>
  <c r="T206" i="47"/>
  <c r="T182" i="47"/>
  <c r="E40" i="43"/>
  <c r="T230" i="47"/>
  <c r="T187" i="47"/>
  <c r="T227" i="47"/>
  <c r="T174" i="47"/>
  <c r="T175" i="47"/>
  <c r="T233" i="47"/>
  <c r="T200" i="47"/>
  <c r="T181" i="47"/>
  <c r="T188" i="47"/>
  <c r="T211" i="47"/>
  <c r="T210" i="47"/>
  <c r="T189" i="47"/>
  <c r="T220" i="47"/>
  <c r="T229" i="47"/>
  <c r="T213" i="47"/>
  <c r="T173" i="47"/>
  <c r="T217" i="47"/>
  <c r="T167" i="47"/>
  <c r="T232" i="47"/>
  <c r="T184" i="47"/>
  <c r="T180" i="47"/>
  <c r="T172" i="47"/>
  <c r="T191" i="47"/>
  <c r="T203" i="47"/>
  <c r="T202" i="47"/>
  <c r="T218" i="47"/>
  <c r="T225" i="47"/>
  <c r="T216" i="47"/>
  <c r="T215" i="47"/>
  <c r="T168" i="47"/>
  <c r="T169" i="47"/>
  <c r="T231" i="47"/>
  <c r="T190" i="47"/>
  <c r="T204" i="47"/>
  <c r="T165" i="47"/>
  <c r="T205" i="47"/>
  <c r="T226" i="47"/>
  <c r="T185" i="47"/>
  <c r="T183" i="47"/>
  <c r="T212" i="47"/>
  <c r="T186" i="47"/>
  <c r="T201" i="47"/>
  <c r="T236" i="47"/>
  <c r="T197" i="47"/>
  <c r="T214" i="47"/>
  <c r="T199" i="47"/>
  <c r="T228" i="47"/>
  <c r="T171" i="47"/>
  <c r="T176" i="47"/>
  <c r="T221" i="47"/>
  <c r="T196" i="47"/>
  <c r="T195" i="47"/>
  <c r="T234" i="47"/>
  <c r="T110" i="47"/>
  <c r="T128" i="47"/>
  <c r="T135" i="47"/>
  <c r="T106" i="47"/>
  <c r="T96" i="47"/>
  <c r="T140" i="47"/>
  <c r="T146" i="47"/>
  <c r="T123" i="47"/>
  <c r="T109" i="47"/>
  <c r="T122" i="47"/>
  <c r="T114" i="47"/>
  <c r="T145" i="47"/>
  <c r="T129" i="47"/>
  <c r="T94" i="47"/>
  <c r="T99" i="47"/>
  <c r="T95" i="47"/>
  <c r="T92" i="47"/>
  <c r="T154" i="47"/>
  <c r="T125" i="47"/>
  <c r="T137" i="47"/>
  <c r="T130" i="47"/>
  <c r="T115" i="47"/>
  <c r="T105" i="47"/>
  <c r="T139" i="47"/>
  <c r="T150" i="47"/>
  <c r="T158" i="47"/>
  <c r="T161" i="47"/>
  <c r="T138" i="47"/>
  <c r="T159" i="47"/>
  <c r="T116" i="47"/>
  <c r="T141" i="47"/>
  <c r="T153" i="47"/>
  <c r="T143" i="47"/>
  <c r="T91" i="47"/>
  <c r="T111" i="47"/>
  <c r="T93" i="47"/>
  <c r="T157" i="47"/>
  <c r="T124" i="47"/>
  <c r="T120" i="47"/>
  <c r="T101" i="47"/>
  <c r="T152" i="47"/>
  <c r="T108" i="47"/>
  <c r="T156" i="47"/>
  <c r="T160" i="47"/>
  <c r="T155" i="47"/>
  <c r="T151" i="47"/>
  <c r="T127" i="47"/>
  <c r="T126" i="47"/>
  <c r="T142" i="47"/>
  <c r="T107" i="47"/>
  <c r="T131" i="47"/>
  <c r="T112" i="47"/>
  <c r="T121" i="47"/>
  <c r="T144" i="47"/>
  <c r="T90" i="47"/>
  <c r="T98" i="47"/>
  <c r="T113" i="47"/>
  <c r="T100" i="47"/>
  <c r="T136" i="47"/>
  <c r="T97" i="47"/>
  <c r="U232" i="47"/>
  <c r="U204" i="47"/>
  <c r="U202" i="47"/>
  <c r="U230" i="47"/>
  <c r="U210" i="47"/>
  <c r="U213" i="47"/>
  <c r="U200" i="47"/>
  <c r="U218" i="47"/>
  <c r="U229" i="47"/>
  <c r="U201" i="47"/>
  <c r="U214" i="47"/>
  <c r="U181" i="47"/>
  <c r="U183" i="47"/>
  <c r="U215" i="47"/>
  <c r="U226" i="47"/>
  <c r="U189" i="47"/>
  <c r="U231" i="47"/>
  <c r="U217" i="47"/>
  <c r="U220" i="47"/>
  <c r="U169" i="47"/>
  <c r="U187" i="47"/>
  <c r="U203" i="47"/>
  <c r="U206" i="47"/>
  <c r="U182" i="47"/>
  <c r="U196" i="47"/>
  <c r="U211" i="47"/>
  <c r="U198" i="47"/>
  <c r="U216" i="47"/>
  <c r="U227" i="47"/>
  <c r="U221" i="47"/>
  <c r="U191" i="47"/>
  <c r="U225" i="47"/>
  <c r="U175" i="47"/>
  <c r="U170" i="47"/>
  <c r="U167" i="47"/>
  <c r="U205" i="47"/>
  <c r="U228" i="47"/>
  <c r="U166" i="47"/>
  <c r="U212" i="47"/>
  <c r="U219" i="47"/>
  <c r="U174" i="47"/>
  <c r="E41" i="43"/>
  <c r="U186" i="47"/>
  <c r="U185" i="47"/>
  <c r="U184" i="47"/>
  <c r="U165" i="47"/>
  <c r="U168" i="47"/>
  <c r="U112" i="47"/>
  <c r="U115" i="47"/>
  <c r="U197" i="47"/>
  <c r="U234" i="47"/>
  <c r="U172" i="47"/>
  <c r="U233" i="47"/>
  <c r="U199" i="47"/>
  <c r="U190" i="47"/>
  <c r="U188" i="47"/>
  <c r="U236" i="47"/>
  <c r="U176" i="47"/>
  <c r="U171" i="47"/>
  <c r="U235" i="47"/>
  <c r="U180" i="47"/>
  <c r="U173" i="47"/>
  <c r="U195" i="47"/>
  <c r="U100" i="47"/>
  <c r="U99" i="47"/>
  <c r="U108" i="47"/>
  <c r="U95" i="47"/>
  <c r="U90" i="47"/>
  <c r="U114" i="47"/>
  <c r="U110" i="47"/>
  <c r="U125" i="47"/>
  <c r="U153" i="47"/>
  <c r="U123" i="47"/>
  <c r="U131" i="47"/>
  <c r="U130" i="47"/>
  <c r="U126" i="47"/>
  <c r="U159" i="47"/>
  <c r="U143" i="47"/>
  <c r="U135" i="47"/>
  <c r="U94" i="47"/>
  <c r="U97" i="47"/>
  <c r="U105" i="47"/>
  <c r="U92" i="47"/>
  <c r="U113" i="47"/>
  <c r="U150" i="47"/>
  <c r="U124" i="47"/>
  <c r="U128" i="47"/>
  <c r="U136" i="47"/>
  <c r="U157" i="47"/>
  <c r="U137" i="47"/>
  <c r="U101" i="47"/>
  <c r="U109" i="47"/>
  <c r="U106" i="47"/>
  <c r="U107" i="47"/>
  <c r="U116" i="47"/>
  <c r="U158" i="47"/>
  <c r="U121" i="47"/>
  <c r="U142" i="47"/>
  <c r="U140" i="47"/>
  <c r="U127" i="47"/>
  <c r="U145" i="47"/>
  <c r="U160" i="47"/>
  <c r="U155" i="47"/>
  <c r="U139" i="47"/>
  <c r="U111" i="47"/>
  <c r="U91" i="47"/>
  <c r="U161" i="47"/>
  <c r="U93" i="47"/>
  <c r="U96" i="47"/>
  <c r="U98" i="47"/>
  <c r="U146" i="47"/>
  <c r="U122" i="47"/>
  <c r="U156" i="47"/>
  <c r="U151" i="47"/>
  <c r="U144" i="47"/>
  <c r="U120" i="47"/>
  <c r="U138" i="47"/>
  <c r="U154" i="47"/>
  <c r="U129" i="47"/>
  <c r="U141" i="47"/>
  <c r="U152" i="47"/>
  <c r="O92" i="47"/>
  <c r="O93" i="47"/>
  <c r="O95" i="47"/>
  <c r="R69" i="43"/>
  <c r="O90" i="47"/>
  <c r="O96" i="47"/>
  <c r="O94" i="47"/>
  <c r="O100" i="47"/>
  <c r="O98" i="47"/>
  <c r="O101" i="47"/>
  <c r="O97" i="47"/>
  <c r="O91" i="47"/>
  <c r="O99" i="47"/>
  <c r="AE574" i="79"/>
  <c r="I101" i="43"/>
  <c r="AM572" i="79"/>
  <c r="AM574" i="79" s="1"/>
  <c r="AM576" i="79" s="1"/>
  <c r="G65" i="85"/>
  <c r="AE756" i="79"/>
  <c r="W99" i="47" l="1"/>
  <c r="W91" i="47"/>
  <c r="W100" i="47"/>
  <c r="W95" i="47"/>
  <c r="W96" i="47"/>
  <c r="W90" i="47"/>
  <c r="W92" i="47"/>
  <c r="J102" i="47"/>
  <c r="J104" i="47" s="1"/>
  <c r="J117" i="47" s="1"/>
  <c r="J119" i="47" s="1"/>
  <c r="J132" i="47" s="1"/>
  <c r="W97" i="47"/>
  <c r="W94" i="47"/>
  <c r="W93" i="47"/>
  <c r="T102" i="47"/>
  <c r="T104" i="47" s="1"/>
  <c r="T117" i="47" s="1"/>
  <c r="T119" i="47" s="1"/>
  <c r="T132" i="47" s="1"/>
  <c r="S102" i="47"/>
  <c r="S104" i="47" s="1"/>
  <c r="S117" i="47" s="1"/>
  <c r="S119" i="47" s="1"/>
  <c r="S132" i="47" s="1"/>
  <c r="P102" i="47"/>
  <c r="P104" i="47" s="1"/>
  <c r="P117" i="47" s="1"/>
  <c r="P119" i="47" s="1"/>
  <c r="P132" i="47" s="1"/>
  <c r="M102" i="47"/>
  <c r="M104" i="47" s="1"/>
  <c r="M117" i="47" s="1"/>
  <c r="M119" i="47" s="1"/>
  <c r="M132" i="47" s="1"/>
  <c r="Q102" i="47"/>
  <c r="Q104" i="47" s="1"/>
  <c r="Q117" i="47" s="1"/>
  <c r="Q119" i="47" s="1"/>
  <c r="Q132" i="47" s="1"/>
  <c r="U102" i="47"/>
  <c r="U104" i="47" s="1"/>
  <c r="U117" i="47" s="1"/>
  <c r="U119" i="47" s="1"/>
  <c r="U132" i="47" s="1"/>
  <c r="W101" i="47"/>
  <c r="W98" i="47"/>
  <c r="V102" i="47"/>
  <c r="V104" i="47" s="1"/>
  <c r="V117" i="47" s="1"/>
  <c r="V119" i="47" s="1"/>
  <c r="V132" i="47" s="1"/>
  <c r="I102" i="47"/>
  <c r="I104" i="47" s="1"/>
  <c r="I117" i="47" s="1"/>
  <c r="I119" i="47" s="1"/>
  <c r="I132" i="47" s="1"/>
  <c r="R102" i="47"/>
  <c r="R104" i="47" s="1"/>
  <c r="R117" i="47" s="1"/>
  <c r="R119" i="47" s="1"/>
  <c r="R132" i="47" s="1"/>
  <c r="O102" i="47"/>
  <c r="O104" i="47" s="1"/>
  <c r="J72" i="43"/>
  <c r="G66" i="85"/>
  <c r="AE395" i="79"/>
  <c r="AE940" i="79" s="1"/>
  <c r="AE759" i="79"/>
  <c r="J101" i="43"/>
  <c r="J106" i="43" s="1"/>
  <c r="AM756" i="79"/>
  <c r="AM759" i="79" s="1"/>
  <c r="AM761" i="79" s="1"/>
  <c r="I106" i="43"/>
  <c r="I134" i="47" l="1"/>
  <c r="I147" i="47" s="1"/>
  <c r="I149" i="47" s="1"/>
  <c r="I162" i="47" s="1"/>
  <c r="I164" i="47" s="1"/>
  <c r="I177" i="47" s="1"/>
  <c r="I179" i="47" s="1"/>
  <c r="I192" i="47" s="1"/>
  <c r="I194" i="47" s="1"/>
  <c r="I207" i="47" s="1"/>
  <c r="I209" i="47" s="1"/>
  <c r="I222" i="47" s="1"/>
  <c r="I224" i="47" s="1"/>
  <c r="I237" i="47" s="1"/>
  <c r="D87" i="43" s="1"/>
  <c r="J134" i="47"/>
  <c r="J147" i="47" s="1"/>
  <c r="J149" i="47" s="1"/>
  <c r="J162" i="47" s="1"/>
  <c r="J164" i="47" s="1"/>
  <c r="J177" i="47" s="1"/>
  <c r="J179" i="47" s="1"/>
  <c r="J192" i="47" s="1"/>
  <c r="J194" i="47" s="1"/>
  <c r="J207" i="47" s="1"/>
  <c r="J209" i="47" s="1"/>
  <c r="J222" i="47" s="1"/>
  <c r="J224" i="47" s="1"/>
  <c r="J237" i="47" s="1"/>
  <c r="E87" i="43" s="1"/>
  <c r="R134" i="47"/>
  <c r="R147" i="47" s="1"/>
  <c r="R149" i="47" s="1"/>
  <c r="R162" i="47" s="1"/>
  <c r="R164" i="47" s="1"/>
  <c r="R177" i="47" s="1"/>
  <c r="R179" i="47" s="1"/>
  <c r="R192" i="47" s="1"/>
  <c r="R194" i="47" s="1"/>
  <c r="R207" i="47" s="1"/>
  <c r="R209" i="47" s="1"/>
  <c r="R222" i="47" s="1"/>
  <c r="R224" i="47" s="1"/>
  <c r="R237" i="47" s="1"/>
  <c r="M87" i="43" s="1"/>
  <c r="M88" i="43" s="1"/>
  <c r="P134" i="47"/>
  <c r="P147" i="47" s="1"/>
  <c r="P149" i="47" s="1"/>
  <c r="P162" i="47" s="1"/>
  <c r="P164" i="47" s="1"/>
  <c r="P177" i="47" s="1"/>
  <c r="P179" i="47" s="1"/>
  <c r="P192" i="47" s="1"/>
  <c r="P194" i="47" s="1"/>
  <c r="P207" i="47" s="1"/>
  <c r="P209" i="47" s="1"/>
  <c r="P222" i="47" s="1"/>
  <c r="P224" i="47" s="1"/>
  <c r="P237" i="47" s="1"/>
  <c r="K87" i="43" s="1"/>
  <c r="K88" i="43" s="1"/>
  <c r="U134" i="47"/>
  <c r="U147" i="47" s="1"/>
  <c r="U149" i="47" s="1"/>
  <c r="U162" i="47" s="1"/>
  <c r="U164" i="47" s="1"/>
  <c r="U177" i="47" s="1"/>
  <c r="U179" i="47" s="1"/>
  <c r="U192" i="47" s="1"/>
  <c r="U194" i="47" s="1"/>
  <c r="U207" i="47" s="1"/>
  <c r="U209" i="47" s="1"/>
  <c r="U222" i="47" s="1"/>
  <c r="U224" i="47" s="1"/>
  <c r="U237" i="47" s="1"/>
  <c r="P87" i="43" s="1"/>
  <c r="P88" i="43" s="1"/>
  <c r="S134" i="47"/>
  <c r="S147" i="47" s="1"/>
  <c r="S149" i="47" s="1"/>
  <c r="S162" i="47" s="1"/>
  <c r="S164" i="47" s="1"/>
  <c r="S177" i="47" s="1"/>
  <c r="S179" i="47" s="1"/>
  <c r="S192" i="47" s="1"/>
  <c r="S194" i="47" s="1"/>
  <c r="S207" i="47" s="1"/>
  <c r="S209" i="47" s="1"/>
  <c r="S222" i="47" s="1"/>
  <c r="S224" i="47" s="1"/>
  <c r="S237" i="47" s="1"/>
  <c r="N87" i="43" s="1"/>
  <c r="N88" i="43" s="1"/>
  <c r="M134" i="47"/>
  <c r="M147" i="47" s="1"/>
  <c r="M149" i="47" s="1"/>
  <c r="M162" i="47" s="1"/>
  <c r="M164" i="47" s="1"/>
  <c r="M177" i="47" s="1"/>
  <c r="M179" i="47" s="1"/>
  <c r="M192" i="47" s="1"/>
  <c r="M194" i="47" s="1"/>
  <c r="M207" i="47" s="1"/>
  <c r="M209" i="47" s="1"/>
  <c r="M222" i="47" s="1"/>
  <c r="M224" i="47" s="1"/>
  <c r="M237" i="47" s="1"/>
  <c r="H87" i="43" s="1"/>
  <c r="V134" i="47"/>
  <c r="V147" i="47" s="1"/>
  <c r="V149" i="47" s="1"/>
  <c r="V162" i="47" s="1"/>
  <c r="V164" i="47" s="1"/>
  <c r="V177" i="47" s="1"/>
  <c r="V179" i="47" s="1"/>
  <c r="V192" i="47" s="1"/>
  <c r="V194" i="47" s="1"/>
  <c r="V207" i="47" s="1"/>
  <c r="V209" i="47" s="1"/>
  <c r="V222" i="47" s="1"/>
  <c r="V224" i="47" s="1"/>
  <c r="V237" i="47" s="1"/>
  <c r="Q87" i="43" s="1"/>
  <c r="Q88" i="43" s="1"/>
  <c r="Q134" i="47"/>
  <c r="Q147" i="47" s="1"/>
  <c r="Q149" i="47" s="1"/>
  <c r="Q162" i="47" s="1"/>
  <c r="Q164" i="47" s="1"/>
  <c r="Q177" i="47" s="1"/>
  <c r="Q179" i="47" s="1"/>
  <c r="Q192" i="47" s="1"/>
  <c r="Q194" i="47" s="1"/>
  <c r="Q207" i="47" s="1"/>
  <c r="Q209" i="47" s="1"/>
  <c r="Q222" i="47" s="1"/>
  <c r="Q224" i="47" s="1"/>
  <c r="Q237" i="47" s="1"/>
  <c r="L87" i="43" s="1"/>
  <c r="L88" i="43" s="1"/>
  <c r="T134" i="47"/>
  <c r="T147" i="47" s="1"/>
  <c r="T149" i="47" s="1"/>
  <c r="T162" i="47" s="1"/>
  <c r="T164" i="47" s="1"/>
  <c r="T177" i="47" s="1"/>
  <c r="T179" i="47" s="1"/>
  <c r="T192" i="47" s="1"/>
  <c r="T194" i="47" s="1"/>
  <c r="T207" i="47" s="1"/>
  <c r="T209" i="47" s="1"/>
  <c r="T222" i="47" s="1"/>
  <c r="T224" i="47" s="1"/>
  <c r="T237" i="47" s="1"/>
  <c r="O87" i="43" s="1"/>
  <c r="O88" i="43" s="1"/>
  <c r="O106" i="47"/>
  <c r="W106" i="47" s="1"/>
  <c r="O114" i="47"/>
  <c r="W114" i="47" s="1"/>
  <c r="O111" i="47"/>
  <c r="W111" i="47" s="1"/>
  <c r="W102" i="47"/>
  <c r="O108" i="47"/>
  <c r="W108" i="47" s="1"/>
  <c r="O107" i="47"/>
  <c r="W107" i="47" s="1"/>
  <c r="O109" i="47"/>
  <c r="W109" i="47" s="1"/>
  <c r="O116" i="47"/>
  <c r="W116" i="47" s="1"/>
  <c r="O105" i="47"/>
  <c r="W105" i="47" s="1"/>
  <c r="AE1124" i="79"/>
  <c r="O110" i="47"/>
  <c r="W110" i="47" s="1"/>
  <c r="O112" i="47"/>
  <c r="W112" i="47" s="1"/>
  <c r="O113" i="47"/>
  <c r="W113" i="47" s="1"/>
  <c r="O115" i="47"/>
  <c r="W115" i="47" s="1"/>
  <c r="R72" i="43"/>
  <c r="J75" i="43"/>
  <c r="AE944" i="79"/>
  <c r="AM940" i="79"/>
  <c r="AM944" i="79" s="1"/>
  <c r="AM946" i="79" s="1"/>
  <c r="K101" i="43"/>
  <c r="H114" i="43" l="1"/>
  <c r="D88" i="43"/>
  <c r="H116" i="43"/>
  <c r="E88" i="43"/>
  <c r="H122" i="43"/>
  <c r="H88" i="43"/>
  <c r="AE1129" i="79"/>
  <c r="J81" i="43" s="1"/>
  <c r="E126" i="43" s="1"/>
  <c r="F30" i="43"/>
  <c r="G30" i="43" s="1"/>
  <c r="F29" i="43"/>
  <c r="G29" i="43" s="1"/>
  <c r="F33" i="43"/>
  <c r="G33" i="43" s="1"/>
  <c r="F40" i="43"/>
  <c r="G40" i="43" s="1"/>
  <c r="F39" i="43"/>
  <c r="G39" i="43" s="1"/>
  <c r="F36" i="43"/>
  <c r="G36" i="43" s="1"/>
  <c r="F42" i="43"/>
  <c r="G42" i="43" s="1"/>
  <c r="F38" i="43"/>
  <c r="G38" i="43" s="1"/>
  <c r="F41" i="43"/>
  <c r="G41" i="43" s="1"/>
  <c r="F37" i="43"/>
  <c r="G37" i="43" s="1"/>
  <c r="L101" i="43"/>
  <c r="L106" i="43" s="1"/>
  <c r="AM1124" i="79"/>
  <c r="AM1129" i="79" s="1"/>
  <c r="AM1131" i="79" s="1"/>
  <c r="J78" i="43"/>
  <c r="W104" i="47"/>
  <c r="W117" i="47" s="1"/>
  <c r="W119" i="47" s="1"/>
  <c r="O121" i="47"/>
  <c r="W121" i="47" s="1"/>
  <c r="O123" i="47"/>
  <c r="W123" i="47" s="1"/>
  <c r="O117" i="47"/>
  <c r="O119" i="47" s="1"/>
  <c r="O131" i="47"/>
  <c r="W131" i="47" s="1"/>
  <c r="O128" i="47"/>
  <c r="W128" i="47" s="1"/>
  <c r="O125" i="47"/>
  <c r="W125" i="47" s="1"/>
  <c r="O120" i="47"/>
  <c r="W120" i="47" s="1"/>
  <c r="O124" i="47"/>
  <c r="W124" i="47" s="1"/>
  <c r="O126" i="47"/>
  <c r="W126" i="47" s="1"/>
  <c r="O127" i="47"/>
  <c r="W127" i="47" s="1"/>
  <c r="O122" i="47"/>
  <c r="W122" i="47" s="1"/>
  <c r="O129" i="47"/>
  <c r="W129" i="47" s="1"/>
  <c r="O130" i="47"/>
  <c r="W130" i="47" s="1"/>
  <c r="R75" i="43"/>
  <c r="K106" i="43"/>
  <c r="I116" i="43" l="1"/>
  <c r="F134" i="43"/>
  <c r="G134" i="43" s="1"/>
  <c r="I134" i="43" s="1"/>
  <c r="I122" i="43"/>
  <c r="F137" i="43"/>
  <c r="G137" i="43" s="1"/>
  <c r="I137" i="43" s="1"/>
  <c r="I114" i="43"/>
  <c r="F133" i="43"/>
  <c r="G133" i="43" s="1"/>
  <c r="I133" i="43" s="1"/>
  <c r="R81" i="43"/>
  <c r="E35" i="43"/>
  <c r="R78" i="43"/>
  <c r="H19" i="43" s="1"/>
  <c r="D126" i="43"/>
  <c r="E128" i="43"/>
  <c r="O141" i="47"/>
  <c r="W141" i="47" s="1"/>
  <c r="O200" i="47"/>
  <c r="W200" i="47" s="1"/>
  <c r="O158" i="47"/>
  <c r="W158" i="47" s="1"/>
  <c r="O203" i="47"/>
  <c r="W203" i="47" s="1"/>
  <c r="O139" i="47"/>
  <c r="W139" i="47" s="1"/>
  <c r="O180" i="47"/>
  <c r="W180" i="47" s="1"/>
  <c r="O145" i="47"/>
  <c r="W145" i="47" s="1"/>
  <c r="O135" i="47"/>
  <c r="W135" i="47" s="1"/>
  <c r="M101" i="43"/>
  <c r="M106" i="43" s="1"/>
  <c r="O206" i="47"/>
  <c r="W206" i="47" s="1"/>
  <c r="O157" i="47"/>
  <c r="W157" i="47" s="1"/>
  <c r="O202" i="47"/>
  <c r="W202" i="47" s="1"/>
  <c r="O137" i="47"/>
  <c r="W137" i="47" s="1"/>
  <c r="O172" i="47"/>
  <c r="W172" i="47" s="1"/>
  <c r="O165" i="47"/>
  <c r="W165" i="47" s="1"/>
  <c r="O205" i="47"/>
  <c r="W205" i="47" s="1"/>
  <c r="O231" i="47"/>
  <c r="W231" i="47" s="1"/>
  <c r="O176" i="47"/>
  <c r="W176" i="47" s="1"/>
  <c r="O144" i="47"/>
  <c r="W144" i="47" s="1"/>
  <c r="O234" i="47"/>
  <c r="W234" i="47" s="1"/>
  <c r="O142" i="47"/>
  <c r="W142" i="47" s="1"/>
  <c r="O219" i="47"/>
  <c r="W219" i="47" s="1"/>
  <c r="O138" i="47"/>
  <c r="W138" i="47" s="1"/>
  <c r="O198" i="47"/>
  <c r="W198" i="47" s="1"/>
  <c r="O188" i="47"/>
  <c r="W188" i="47" s="1"/>
  <c r="O217" i="47"/>
  <c r="W217" i="47" s="1"/>
  <c r="O136" i="47"/>
  <c r="W136" i="47" s="1"/>
  <c r="O140" i="47"/>
  <c r="W140" i="47" s="1"/>
  <c r="O187" i="47"/>
  <c r="W187" i="47" s="1"/>
  <c r="O197" i="47"/>
  <c r="W197" i="47" s="1"/>
  <c r="O143" i="47"/>
  <c r="W143" i="47" s="1"/>
  <c r="E43" i="43"/>
  <c r="O146" i="47"/>
  <c r="W146" i="47" s="1"/>
  <c r="I108" i="43"/>
  <c r="I109" i="43" s="1"/>
  <c r="W132" i="47"/>
  <c r="O191" i="47"/>
  <c r="W191" i="47" s="1"/>
  <c r="O160" i="47"/>
  <c r="W160" i="47" s="1"/>
  <c r="O152" i="47"/>
  <c r="W152" i="47" s="1"/>
  <c r="O235" i="47"/>
  <c r="W235" i="47" s="1"/>
  <c r="O186" i="47"/>
  <c r="W186" i="47" s="1"/>
  <c r="O195" i="47"/>
  <c r="W195" i="47" s="1"/>
  <c r="O168" i="47"/>
  <c r="W168" i="47" s="1"/>
  <c r="O229" i="47"/>
  <c r="W229" i="47" s="1"/>
  <c r="O225" i="47"/>
  <c r="W225" i="47" s="1"/>
  <c r="O156" i="47"/>
  <c r="W156" i="47" s="1"/>
  <c r="O174" i="47"/>
  <c r="W174" i="47" s="1"/>
  <c r="O212" i="47"/>
  <c r="W212" i="47" s="1"/>
  <c r="O167" i="47"/>
  <c r="W167" i="47" s="1"/>
  <c r="O216" i="47"/>
  <c r="W216" i="47" s="1"/>
  <c r="O213" i="47"/>
  <c r="W213" i="47" s="1"/>
  <c r="O185" i="47"/>
  <c r="W185" i="47" s="1"/>
  <c r="O170" i="47"/>
  <c r="W170" i="47" s="1"/>
  <c r="O169" i="47"/>
  <c r="W169" i="47" s="1"/>
  <c r="O214" i="47"/>
  <c r="W214" i="47" s="1"/>
  <c r="O173" i="47"/>
  <c r="W173" i="47" s="1"/>
  <c r="O189" i="47"/>
  <c r="W189" i="47" s="1"/>
  <c r="O221" i="47"/>
  <c r="W221" i="47" s="1"/>
  <c r="O150" i="47"/>
  <c r="W150" i="47" s="1"/>
  <c r="O153" i="47"/>
  <c r="W153" i="47" s="1"/>
  <c r="O215" i="47"/>
  <c r="W215" i="47" s="1"/>
  <c r="O204" i="47"/>
  <c r="W204" i="47" s="1"/>
  <c r="O183" i="47"/>
  <c r="W183" i="47" s="1"/>
  <c r="O161" i="47"/>
  <c r="W161" i="47" s="1"/>
  <c r="O201" i="47"/>
  <c r="W201" i="47" s="1"/>
  <c r="O210" i="47"/>
  <c r="W210" i="47" s="1"/>
  <c r="O230" i="47"/>
  <c r="W230" i="47" s="1"/>
  <c r="O233" i="47"/>
  <c r="W233" i="47" s="1"/>
  <c r="O171" i="47"/>
  <c r="W171" i="47" s="1"/>
  <c r="O184" i="47"/>
  <c r="W184" i="47" s="1"/>
  <c r="O154" i="47"/>
  <c r="W154" i="47" s="1"/>
  <c r="O166" i="47"/>
  <c r="W166" i="47" s="1"/>
  <c r="O236" i="47"/>
  <c r="W236" i="47" s="1"/>
  <c r="O227" i="47"/>
  <c r="W227" i="47" s="1"/>
  <c r="O196" i="47"/>
  <c r="W196" i="47" s="1"/>
  <c r="O155" i="47"/>
  <c r="W155" i="47" s="1"/>
  <c r="O218" i="47"/>
  <c r="W218" i="47" s="1"/>
  <c r="O159" i="47"/>
  <c r="W159" i="47" s="1"/>
  <c r="O232" i="47"/>
  <c r="W232" i="47" s="1"/>
  <c r="O190" i="47"/>
  <c r="W190" i="47" s="1"/>
  <c r="O181" i="47"/>
  <c r="W181" i="47" s="1"/>
  <c r="O182" i="47"/>
  <c r="W182" i="47" s="1"/>
  <c r="O220" i="47"/>
  <c r="W220" i="47" s="1"/>
  <c r="O151" i="47"/>
  <c r="W151" i="47" s="1"/>
  <c r="O211" i="47"/>
  <c r="W211" i="47" s="1"/>
  <c r="O199" i="47"/>
  <c r="W199" i="47" s="1"/>
  <c r="O228" i="47"/>
  <c r="W228" i="47" s="1"/>
  <c r="O226" i="47"/>
  <c r="W226" i="47" s="1"/>
  <c r="O175" i="47"/>
  <c r="W175" i="47" s="1"/>
  <c r="O132" i="47"/>
  <c r="O134" i="47" s="1"/>
  <c r="G126" i="43" l="1"/>
  <c r="E139" i="43" s="1"/>
  <c r="D128" i="43"/>
  <c r="G128" i="43" s="1"/>
  <c r="E140" i="43" s="1"/>
  <c r="J108" i="43"/>
  <c r="J109" i="43" s="1"/>
  <c r="W134" i="47"/>
  <c r="W147" i="47" s="1"/>
  <c r="W149" i="47" s="1"/>
  <c r="W162" i="47" s="1"/>
  <c r="O147" i="47"/>
  <c r="O149" i="47" s="1"/>
  <c r="O162" i="47" s="1"/>
  <c r="O164" i="47" s="1"/>
  <c r="O177" i="47" s="1"/>
  <c r="O179" i="47" s="1"/>
  <c r="O192" i="47" s="1"/>
  <c r="O194" i="47" s="1"/>
  <c r="O207" i="47" s="1"/>
  <c r="O209" i="47" s="1"/>
  <c r="O222" i="47" s="1"/>
  <c r="O224" i="47" s="1"/>
  <c r="O237" i="47" s="1"/>
  <c r="J87" i="43" s="1"/>
  <c r="H126" i="43" l="1"/>
  <c r="J88" i="43"/>
  <c r="K108" i="43"/>
  <c r="K109" i="43" s="1"/>
  <c r="F35" i="43"/>
  <c r="G35" i="43" s="1"/>
  <c r="G43" i="43" s="1"/>
  <c r="R87" i="43"/>
  <c r="W164" i="47"/>
  <c r="W177" i="47" s="1"/>
  <c r="W179" i="47" s="1"/>
  <c r="W192" i="47" s="1"/>
  <c r="W194" i="47" s="1"/>
  <c r="W207" i="47" s="1"/>
  <c r="W209" i="47" s="1"/>
  <c r="W222" i="47" s="1"/>
  <c r="W224" i="47" s="1"/>
  <c r="W237" i="47" s="1"/>
  <c r="L108" i="43"/>
  <c r="L109" i="43" s="1"/>
  <c r="I126" i="43" l="1"/>
  <c r="F139" i="43"/>
  <c r="G139" i="43" s="1"/>
  <c r="I139" i="43" s="1"/>
  <c r="H128" i="43"/>
  <c r="R88" i="43"/>
  <c r="H21" i="43"/>
  <c r="H22" i="43" s="1"/>
  <c r="F43" i="43"/>
  <c r="M108" i="43"/>
  <c r="M109" i="43" s="1"/>
  <c r="I128" i="43" l="1"/>
  <c r="F140" i="43"/>
  <c r="G140"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<sst xmlns="http://schemas.openxmlformats.org/spreadsheetml/2006/main" count="4525" uniqueCount="1000">
  <si>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</si>
  <si>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</si>
  <si>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</si>
  <si>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</si>
  <si>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</si>
  <si>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</si>
  <si>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</si>
  <si>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</si>
  <si>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</si>
  <si>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</si>
  <si>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</si>
  <si>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</si>
  <si>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</si>
  <si>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</si>
  <si>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</si>
  <si>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</si>
  <si>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</si>
  <si>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</si>
  <si>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</si>
  <si>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</si>
  <si>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</si>
  <si>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</si>
  <si>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</si>
  <si>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</si>
  <si>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</si>
  <si>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</si>
  <si>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</si>
  <si>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</si>
  <si>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</si>
  <si>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</si>
  <si>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</si>
  <si>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</si>
  <si>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</si>
  <si>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</si>
  <si>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</si>
  <si>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</si>
  <si>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</si>
  <si>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</si>
  <si>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</si>
  <si>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</si>
  <si>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</si>
  <si>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</si>
  <si>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</si>
  <si>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</si>
  <si>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</si>
  <si>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</si>
  <si>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</si>
  <si>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</si>
  <si>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</si>
  <si>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</si>
  <si>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</si>
  <si>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</si>
  <si>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</si>
  <si>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</si>
  <si>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</si>
  <si>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</si>
  <si>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</si>
  <si>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</si>
  <si>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</si>
  <si>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</si>
  <si>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</si>
  <si>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</si>
  <si>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</si>
  <si>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</si>
  <si>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</si>
  <si>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</si>
  <si>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</si>
  <si>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</si>
  <si>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</si>
  <si>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</si>
  <si>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</si>
  <si>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</si>
  <si>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</si>
  <si>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</si>
  <si>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</si>
  <si>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</si>
  <si>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</si>
  <si>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</si>
  <si>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</si>
  <si>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</si>
  <si>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</si>
  <si>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</si>
  <si>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</si>
  <si>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</si>
  <si>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</si>
  <si>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</si>
  <si>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</si>
  <si>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</si>
  <si>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</si>
  <si>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</si>
  <si>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</si>
  <si>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</si>
  <si>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</si>
  <si>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</si>
  <si>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</si>
  <si>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</si>
  <si>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</si>
  <si>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</si>
  <si>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</si>
  <si>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</si>
  <si>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</si>
  <si>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</si>
  <si>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</si>
  <si>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</si>
  <si>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</si>
  <si>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</si>
  <si>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</si>
  <si>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</si>
  <si>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</si>
  <si>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</si>
  <si>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</si>
  <si>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</si>
  <si>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</si>
  <si>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</si>
  <si>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</si>
  <si>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</si>
  <si>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</si>
  <si>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</si>
  <si>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</si>
  <si>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</si>
  <si>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</si>
  <si>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</si>
  <si>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</si>
  <si>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</si>
  <si>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</si>
  <si>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</si>
  <si>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</si>
  <si>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</si>
  <si>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</si>
  <si>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</si>
  <si>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</si>
  <si>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</si>
  <si>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</si>
  <si>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</si>
  <si>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</si>
  <si>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</si>
  <si>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</si>
  <si>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</si>
  <si>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</si>
  <si>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</si>
  <si>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</si>
  <si>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</si>
  <si>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</si>
  <si>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</si>
  <si>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</si>
  <si>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</si>
  <si>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</si>
  <si>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</si>
  <si>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</si>
  <si>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</si>
  <si>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</si>
  <si>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</si>
  <si>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</si>
  <si>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</si>
  <si>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</si>
  <si>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</si>
  <si>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</si>
  <si>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</si>
  <si>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</si>
  <si>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</si>
  <si>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</si>
  <si>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</si>
  <si>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</si>
  <si>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</si>
  <si>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</si>
  <si>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</si>
  <si>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</si>
  <si>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</si>
  <si>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</si>
  <si>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</si>
  <si>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</si>
  <si>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</si>
  <si>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</si>
  <si>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</si>
  <si>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</si>
  <si>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</si>
  <si>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</si>
  <si>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</si>
  <si>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</si>
  <si>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</si>
  <si>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</si>
  <si>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</si>
  <si>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</si>
  <si>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</si>
  <si>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</si>
  <si>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</si>
  <si>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</si>
  <si>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</si>
  <si>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</si>
  <si>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</si>
  <si>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</si>
  <si>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</si>
  <si>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</si>
  <si>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</si>
  <si>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</si>
  <si>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</si>
  <si>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</si>
  <si>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</si>
  <si>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</si>
  <si>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</si>
  <si>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</si>
  <si>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</si>
  <si>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</si>
  <si>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</si>
  <si>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</si>
  <si>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</si>
  <si>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</si>
  <si>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</si>
  <si>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</si>
  <si>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</si>
  <si>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</si>
  <si>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</si>
  <si>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</si>
  <si>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</si>
  <si>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</si>
  <si>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</si>
  <si>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</si>
  <si>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</si>
  <si>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</si>
  <si>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</si>
  <si>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</si>
  <si>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</si>
  <si>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</si>
  <si>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</si>
  <si>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</si>
  <si>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</si>
  <si>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</si>
  <si>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</si>
  <si>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</si>
  <si>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</si>
  <si>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</si>
  <si>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</si>
  <si>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</si>
  <si>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</si>
  <si>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</si>
  <si>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</si>
  <si>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</si>
  <si>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</si>
  <si>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</si>
  <si>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</si>
  <si>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</si>
  <si>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</si>
  <si>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</si>
  <si>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</si>
  <si>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</si>
  <si>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</si>
  <si>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</si>
  <si>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</si>
  <si>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</si>
  <si>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</si>
  <si>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</si>
  <si>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</si>
  <si>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</si>
  <si>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</si>
  <si>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</si>
  <si>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</si>
  <si>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</si>
  <si>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</si>
  <si>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</si>
  <si>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</si>
  <si>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</si>
  <si>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</si>
  <si>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</si>
  <si>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</si>
  <si>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</si>
  <si>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</si>
  <si>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</si>
  <si>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</si>
  <si>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</si>
  <si>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</si>
  <si>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</si>
  <si>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</si>
  <si>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</si>
  <si>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</si>
  <si>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</si>
  <si>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</si>
  <si>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</si>
  <si>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</si>
  <si>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</si>
  <si>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</si>
  <si>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</si>
  <si>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</si>
  <si>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</si>
  <si>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</si>
  <si>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</si>
  <si>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</si>
  <si>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</si>
  <si>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</si>
  <si>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</si>
  <si>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</si>
  <si>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</si>
  <si>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</si>
  <si>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</si>
  <si>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</si>
  <si>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</si>
  <si>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</si>
  <si>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</si>
  <si>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</si>
  <si>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</si>
  <si>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</si>
  <si>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</si>
  <si>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</si>
  <si>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</si>
  <si>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</si>
  <si>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</si>
  <si>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</si>
  <si>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</si>
  <si>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</si>
  <si>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</si>
  <si>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</si>
  <si>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</si>
  <si>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</si>
  <si>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</si>
  <si>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</si>
  <si>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</si>
  <si>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</si>
  <si>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</si>
  <si>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</si>
  <si>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</si>
  <si>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</si>
  <si>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</si>
  <si>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</si>
  <si>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</si>
  <si>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</si>
  <si>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</si>
  <si>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</si>
  <si>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</si>
  <si>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</si>
  <si>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</si>
  <si>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</si>
  <si>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</si>
  <si>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</si>
  <si>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</si>
  <si>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</si>
  <si>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</si>
  <si>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</si>
  <si>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</si>
  <si>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</si>
  <si>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</si>
  <si>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</si>
  <si>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</si>
  <si>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</si>
  <si>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</si>
  <si>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</si>
  <si>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</si>
  <si>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</si>
  <si>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</si>
  <si>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</si>
  <si>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</si>
  <si>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</si>
  <si>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</si>
  <si>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</si>
  <si>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</si>
  <si>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</si>
  <si>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</si>
  <si>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</si>
  <si>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</si>
  <si>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</si>
  <si>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</si>
  <si>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</si>
  <si>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</si>
  <si>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</si>
  <si>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</si>
  <si>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</si>
  <si>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</si>
  <si>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</si>
  <si>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</si>
  <si>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</si>
  <si>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</si>
  <si>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</si>
  <si>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</si>
  <si>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</si>
  <si>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</si>
  <si>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</si>
  <si>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</si>
  <si>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</si>
  <si>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</si>
  <si>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</si>
  <si>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</si>
  <si>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</si>
  <si>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</si>
  <si>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</si>
  <si>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</si>
  <si>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</si>
  <si>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</si>
  <si>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</si>
  <si>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</si>
  <si>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</si>
  <si>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</si>
  <si>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</si>
  <si>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</si>
  <si>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</si>
  <si>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</si>
  <si>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</si>
  <si>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</si>
  <si>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</si>
  <si>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</si>
  <si>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</si>
  <si>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</si>
  <si>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</si>
  <si>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</si>
  <si>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</si>
  <si>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</si>
  <si>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</si>
  <si>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</si>
  <si>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</si>
  <si>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</si>
  <si>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</si>
  <si>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</si>
  <si>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</si>
  <si>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</si>
  <si>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</si>
  <si>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</si>
  <si>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</si>
  <si>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</si>
  <si>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</si>
  <si>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</si>
  <si>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</si>
  <si>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</si>
  <si>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</si>
  <si>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</si>
  <si>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</si>
  <si>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</si>
  <si>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</si>
  <si>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</si>
  <si>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</si>
  <si>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</si>
  <si>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</si>
  <si>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</si>
  <si>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</si>
  <si>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</si>
  <si>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</si>
  <si>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</si>
  <si>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</si>
  <si>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</si>
  <si>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</si>
  <si>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</si>
  <si>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</si>
  <si>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</si>
  <si>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</si>
  <si>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</si>
  <si>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</si>
  <si>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</si>
  <si>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</si>
  <si>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</si>
  <si>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</si>
  <si>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</si>
  <si>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</si>
  <si>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</si>
  <si>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</si>
  <si>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</si>
  <si>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</si>
  <si>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</si>
  <si>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</si>
  <si>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</si>
  <si>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</si>
  <si>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</si>
  <si>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</si>
  <si>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</si>
  <si>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</si>
  <si>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</si>
  <si>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</si>
  <si>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</si>
  <si>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</si>
  <si>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</si>
  <si>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</si>
  <si>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</si>
  <si>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</si>
  <si>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</si>
  <si>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</si>
  <si>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</si>
  <si>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</si>
  <si>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</si>
  <si>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</si>
  <si>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</si>
  <si>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</si>
  <si>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</si>
  <si>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</si>
  <si>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</si>
  <si>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</si>
  <si>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</si>
  <si>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</si>
  <si>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</si>
  <si>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</si>
  <si>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</si>
  <si>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</si>
  <si>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</si>
  <si>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</si>
  <si>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</si>
  <si>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</si>
  <si>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</si>
  <si>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</si>
  <si>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</si>
  <si>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</si>
  <si>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</si>
  <si>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</si>
  <si>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</si>
  <si>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</si>
  <si>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</si>
  <si>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</si>
  <si>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</si>
  <si>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</si>
  <si>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</si>
  <si>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</si>
  <si>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</si>
  <si>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</si>
  <si>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</si>
  <si>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</si>
  <si>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</si>
  <si>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</si>
  <si>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</si>
  <si>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</si>
  <si>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</si>
  <si>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</si>
  <si>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</si>
  <si>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</si>
  <si>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</si>
  <si>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</si>
  <si>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</si>
  <si>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</si>
  <si>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</si>
  <si>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</si>
  <si>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</si>
  <si>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</si>
  <si>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</si>
  <si>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</si>
  <si>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</si>
  <si>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</si>
  <si>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</si>
  <si>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</si>
  <si>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</si>
  <si>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</si>
  <si>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</si>
  <si>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</si>
  <si>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</si>
  <si>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</si>
  <si>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</si>
  <si>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</si>
  <si>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</si>
  <si>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</si>
  <si>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</si>
  <si>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</si>
  <si>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</si>
  <si>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</si>
  <si>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</si>
  <si>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</si>
  <si>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</si>
  <si>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</si>
  <si>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</si>
  <si>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</si>
  <si>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</si>
  <si>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</si>
  <si>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</si>
  <si>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</si>
  <si>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</si>
  <si>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</si>
  <si>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</si>
  <si>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</si>
  <si>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</si>
  <si>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</si>
  <si>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</si>
  <si>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</si>
  <si>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</si>
  <si>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</si>
  <si>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</si>
  <si>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</si>
  <si>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</si>
  <si>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</si>
  <si>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</si>
  <si>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</si>
  <si>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</si>
  <si>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</si>
  <si>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</si>
  <si>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</si>
  <si>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</si>
  <si>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</si>
  <si>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</si>
  <si>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</si>
  <si>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</si>
  <si>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</si>
  <si>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</si>
  <si>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</si>
  <si>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</si>
  <si>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</si>
  <si>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</si>
  <si>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</si>
  <si>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</si>
  <si>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</si>
  <si>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</si>
  <si>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</si>
  <si>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</si>
  <si>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</si>
  <si>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</si>
  <si>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</si>
  <si>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</si>
  <si>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</si>
  <si>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</si>
  <si>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</si>
  <si>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</si>
  <si>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</si>
  <si>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</si>
  <si>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</si>
  <si>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</si>
  <si>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</si>
  <si>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</si>
  <si>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</si>
  <si>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</si>
  <si>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</si>
  <si>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</si>
  <si>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</si>
  <si>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</si>
  <si>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</si>
  <si>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</si>
  <si>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</si>
  <si>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</si>
  <si>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</si>
  <si>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</si>
  <si>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</si>
  <si>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</si>
  <si>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</si>
  <si>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</si>
  <si>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</si>
  <si>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</si>
  <si>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</si>
  <si>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</si>
  <si>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</si>
  <si>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</si>
  <si>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</si>
  <si>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</si>
  <si>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</si>
  <si>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</si>
  <si>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</si>
  <si>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</si>
  <si>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</si>
  <si>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</si>
  <si>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</si>
  <si>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</si>
  <si>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</si>
  <si>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</si>
  <si>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</si>
  <si>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</si>
  <si>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</si>
  <si>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</si>
  <si>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</si>
  <si>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</si>
  <si>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</si>
  <si>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</si>
  <si>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</si>
  <si>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</si>
  <si>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</si>
  <si>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</si>
  <si>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</si>
  <si>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</si>
  <si>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</si>
  <si>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</si>
  <si>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</si>
  <si>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</si>
  <si>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</si>
  <si>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</si>
  <si>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</si>
  <si>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</si>
  <si>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</si>
  <si>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</si>
  <si>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</si>
  <si>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</si>
  <si>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</si>
  <si>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</si>
  <si>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</si>
  <si>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</si>
  <si>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</si>
  <si>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</si>
  <si>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</si>
  <si>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</si>
  <si>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</si>
  <si>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</si>
  <si>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</si>
  <si>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</si>
  <si>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</si>
  <si>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</si>
  <si>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</si>
  <si>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</si>
  <si>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</si>
  <si>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</si>
  <si>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</si>
  <si>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</si>
  <si>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</si>
  <si>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</si>
  <si>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</si>
  <si>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</si>
  <si>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</si>
  <si>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</si>
  <si>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</si>
  <si>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</si>
  <si>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</si>
  <si>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</si>
  <si>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</si>
  <si>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</si>
  <si>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</si>
  <si>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</si>
  <si>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</si>
  <si>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</si>
  <si>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</si>
  <si>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</si>
  <si>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</si>
  <si>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</si>
  <si>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</si>
  <si>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</si>
  <si>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</si>
  <si>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</si>
  <si>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</si>
  <si>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</si>
  <si>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</si>
  <si>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</si>
  <si>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</si>
  <si>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</si>
  <si>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</si>
  <si>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</si>
  <si>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</si>
  <si>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</si>
  <si>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</si>
  <si>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</si>
  <si>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</si>
  <si>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</si>
  <si>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</si>
  <si>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</si>
  <si>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</si>
  <si>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</si>
  <si>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</si>
  <si>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</si>
  <si>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</si>
  <si>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</si>
  <si>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</si>
  <si>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</si>
  <si>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</si>
  <si>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</si>
  <si>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</si>
  <si>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</si>
  <si>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</si>
  <si>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</si>
  <si>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</si>
  <si>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</si>
  <si>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</si>
  <si>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</si>
  <si>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</si>
  <si>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</si>
  <si>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</si>
  <si>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</si>
  <si>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</si>
  <si>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</si>
  <si>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</si>
  <si>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</si>
  <si>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</si>
  <si>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</si>
  <si>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</si>
  <si>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</si>
  <si>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</si>
  <si>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</si>
  <si>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</si>
  <si>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</si>
  <si>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</si>
  <si>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</si>
  <si>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</si>
  <si>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</si>
  <si>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</si>
  <si>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</si>
  <si>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</si>
  <si>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</si>
  <si>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</si>
  <si>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</si>
  <si>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</si>
  <si>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</si>
  <si>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</si>
  <si>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</si>
  <si>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</si>
  <si>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</si>
  <si>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</si>
  <si>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</si>
  <si>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</si>
  <si>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</si>
  <si>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</si>
  <si>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</si>
  <si>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</si>
  <si>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</si>
  <si>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</si>
  <si>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</si>
  <si>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</si>
  <si>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</si>
  <si>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</si>
  <si>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</si>
  <si>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</si>
  <si>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</si>
  <si>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</si>
  <si>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</si>
  <si>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</si>
  <si>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</si>
  <si>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</si>
  <si>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</si>
  <si>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</si>
  <si>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</si>
  <si>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</si>
  <si>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</si>
  <si>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</si>
  <si>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</si>
  <si>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</si>
  <si>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</si>
  <si>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</si>
  <si>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</si>
  <si>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</si>
  <si>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</si>
  <si>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 xml:space="preserve">*Incremental Streetlights removed </t>
  </si>
  <si>
    <t>Replacements*</t>
  </si>
  <si>
    <t># HPS&amp;MH</t>
  </si>
  <si>
    <t># Replaced</t>
  </si>
  <si>
    <t>EB-2020-0026</t>
  </si>
  <si>
    <t>2021 COS Application</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</si>
  <si>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</si>
  <si>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</si>
  <si>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</si>
  <si>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</si>
  <si>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</si>
  <si>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</si>
  <si>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</si>
  <si>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</si>
  <si>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</si>
  <si>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</si>
  <si>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</si>
  <si>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2015-2018</t>
  </si>
  <si>
    <t>Hours On</t>
  </si>
  <si>
    <t>f</t>
  </si>
  <si>
    <t>h</t>
  </si>
  <si>
    <t>e = b * c * d</t>
  </si>
  <si>
    <t>g = e * h</t>
  </si>
  <si>
    <t>Net kWh reduction</t>
  </si>
  <si>
    <t>Energy Retrofit Streetlight Adjustment</t>
  </si>
  <si>
    <t>2015 Adjustment</t>
  </si>
  <si>
    <t>2016 Adjustment</t>
  </si>
  <si>
    <t>2017 Adjustment</t>
  </si>
  <si>
    <t>Hours On based on "Halton_Appl_HONI_Load_Profile_2021_COS"</t>
  </si>
  <si>
    <t>Includes reduced demand hours as partial hours.</t>
  </si>
  <si>
    <t xml:space="preserve">ex. Demand is 218kW from Hours 1-6 on Jan 1, then 190kW in Hour 7. Hour 7 included as 0.87. </t>
  </si>
  <si>
    <t>1/2 of first month energy included</t>
  </si>
  <si>
    <t>Rows 58, 305, 488</t>
  </si>
  <si>
    <t>Addition of negative Streetlight energy savings (to offset existing values)</t>
  </si>
  <si>
    <t>Remove savings calculated in 8. Streetlighting</t>
  </si>
  <si>
    <t>2019 Aladaco Report</t>
  </si>
  <si>
    <t>2020 Aladaco Report</t>
  </si>
  <si>
    <t>2021 Actuals</t>
  </si>
  <si>
    <t>2021 Forecast</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</si>
  <si>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</si>
  <si>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</si>
  <si>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</si>
  <si>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</si>
  <si>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</si>
  <si>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</si>
  <si>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</si>
  <si>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</si>
  <si>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</si>
  <si>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</si>
  <si>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</si>
  <si>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</si>
  <si>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</si>
  <si>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</si>
  <si>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Persistence in 2021</t>
  </si>
  <si>
    <t>2018 Savings Persisting in 2021</t>
  </si>
  <si>
    <t>2017 Savings Persisting in 2021</t>
  </si>
  <si>
    <t>2019 Savings Persisting in 2021</t>
  </si>
  <si>
    <t>2020 Savings Persisting in 2021</t>
  </si>
  <si>
    <t>Forecast CDM Savings in 2021</t>
  </si>
  <si>
    <t>2015 Savings Persisting in 2021</t>
  </si>
  <si>
    <t>Table 5-g.  2021 Lost Revenues Work Form</t>
  </si>
  <si>
    <t>Table 5-g.  2021 Lost Revenues</t>
  </si>
  <si>
    <t>2023 IRM Application</t>
  </si>
  <si>
    <t>2019-2021</t>
  </si>
  <si>
    <t>2019-2021 LRAMVA</t>
  </si>
  <si>
    <t>2016 Savings Persisting in 2021</t>
  </si>
  <si>
    <t>Rows 213, 397, 581, 765, 949, 1133</t>
  </si>
  <si>
    <t>Savings to 2021 calculated</t>
  </si>
  <si>
    <t>Calculations only go to 2020</t>
  </si>
  <si>
    <t>2022 Q1 DVA Interest Rate used for 2022 Q2 and thereafter</t>
  </si>
  <si>
    <t>Rows 1136-1153</t>
  </si>
  <si>
    <t>Table 5-g.  2021 Lost Revenues Work Form added</t>
  </si>
  <si>
    <t>2021 Savings (Jan-April) not calculated</t>
  </si>
  <si>
    <t>LRAM VA - HHH v2</t>
  </si>
  <si>
    <t>Generated by Tom Reid, Aladaco Consulting</t>
  </si>
  <si>
    <t>02/10/2022, 1:55 PM Eastern Standard Time/EST</t>
  </si>
  <si>
    <t>2019 Savings Persisting to:</t>
  </si>
  <si>
    <t>Gross kWh</t>
  </si>
  <si>
    <t>NTG</t>
  </si>
  <si>
    <t>Realization Rate</t>
  </si>
  <si>
    <t>2020 Savings</t>
  </si>
  <si>
    <t>2nd Year Persistence</t>
  </si>
  <si>
    <t>3rd Year Persistence</t>
  </si>
  <si>
    <t>Business Retrofit</t>
  </si>
  <si>
    <t>Lighting</t>
  </si>
  <si>
    <t>Filtered By</t>
  </si>
  <si>
    <t>Motors</t>
  </si>
  <si>
    <t>Territories: All</t>
  </si>
  <si>
    <t>Show: All opportunities</t>
  </si>
  <si>
    <t>Business Audit</t>
  </si>
  <si>
    <t>Audit</t>
  </si>
  <si>
    <t>Opportunity Status: Any</t>
  </si>
  <si>
    <t>Industrial Process &amp; Systems Upgrades</t>
  </si>
  <si>
    <t>Process &amp; Systems</t>
  </si>
  <si>
    <t>Probability: All</t>
  </si>
  <si>
    <t>Business Refrigeration Incentive</t>
  </si>
  <si>
    <t>Refrigeration</t>
  </si>
  <si>
    <t>1 through 5 and 6 or 7</t>
  </si>
  <si>
    <t>Business Direct Install Lighting</t>
  </si>
  <si>
    <t>or 1 and 8 and 9:</t>
  </si>
  <si>
    <t>1. Territory Name equals HHH</t>
  </si>
  <si>
    <t>2. Incentive Type equals Business Retrofit</t>
  </si>
  <si>
    <t xml:space="preserve">3. In Service Year not equal to </t>
  </si>
  <si>
    <t>Source: 2017 Verified Annual LDC CDM Program Results - Province-Wide Progress</t>
  </si>
  <si>
    <t>Column EU</t>
  </si>
  <si>
    <t>Column GK</t>
  </si>
  <si>
    <t>2019 P&amp;C Report  - Reference Tables</t>
  </si>
  <si>
    <t>4. Stage equals Post Project Submission,OPA Payment Approved,OPA Payment Complete</t>
  </si>
  <si>
    <t>Refrigeration persistence based on LDC persistence from 2018 to 2020 from P&amp;C Report</t>
  </si>
  <si>
    <t>5. Opportunity Name does not contain ERIP</t>
  </si>
  <si>
    <t>6. Customer Class 2 contains GS,N/A</t>
  </si>
  <si>
    <t>7. Rate equals 5N,5R,91,95,O5,C,CB,SC,ST,UC</t>
  </si>
  <si>
    <t>8. Program Type equals business</t>
  </si>
  <si>
    <t>2020 Savings Persisting to:</t>
  </si>
  <si>
    <t>9. Incentive Type not equal to Business Retrofit</t>
  </si>
  <si>
    <t>In Service Year  ↑</t>
  </si>
  <si>
    <t>Customer Class 2  ↑</t>
  </si>
  <si>
    <t>Account Name</t>
  </si>
  <si>
    <t>Rate</t>
  </si>
  <si>
    <t>Application Number</t>
  </si>
  <si>
    <t>Framework</t>
  </si>
  <si>
    <t>App Pre-Approval Date</t>
  </si>
  <si>
    <t>In Service Date</t>
  </si>
  <si>
    <t>Opportunity Name</t>
  </si>
  <si>
    <t>Stage</t>
  </si>
  <si>
    <t>Incentive Type</t>
  </si>
  <si>
    <t>Measure Category</t>
  </si>
  <si>
    <t>Customer Class 1</t>
  </si>
  <si>
    <t>Post Project Consumption Savings</t>
  </si>
  <si>
    <t>Post Project Demand Savings</t>
  </si>
  <si>
    <t>Total Gross kWh</t>
  </si>
  <si>
    <t>Total Gross kW</t>
  </si>
  <si>
    <t>kWh to kW Ratio</t>
  </si>
  <si>
    <t>Subtotal</t>
  </si>
  <si>
    <t>2019</t>
  </si>
  <si>
    <t>CFF</t>
  </si>
  <si>
    <t>11/30/2018</t>
  </si>
  <si>
    <t>1/22/2019</t>
  </si>
  <si>
    <t>OPA Payment Complete</t>
  </si>
  <si>
    <t>9/25/2018</t>
  </si>
  <si>
    <t>2/6/2019</t>
  </si>
  <si>
    <t>Post Project Submission</t>
  </si>
  <si>
    <t>9/20/2018</t>
  </si>
  <si>
    <t>5/31/2019</t>
  </si>
  <si>
    <t>OPA Payment Approved</t>
  </si>
  <si>
    <t>4/9/2019</t>
  </si>
  <si>
    <t>5/17/2019</t>
  </si>
  <si>
    <t>2/27/2019</t>
  </si>
  <si>
    <t>3/15/2019</t>
  </si>
  <si>
    <t>GS&gt;50 &lt;1000</t>
  </si>
  <si>
    <t>5N</t>
  </si>
  <si>
    <t>3/23/2018</t>
  </si>
  <si>
    <t>12/31/2019</t>
  </si>
  <si>
    <t>3/18/2019</t>
  </si>
  <si>
    <t>1/28/2019</t>
  </si>
  <si>
    <t>3/27/2019</t>
  </si>
  <si>
    <t>7/31/2019</t>
  </si>
  <si>
    <t>GS&gt;50 &lt;25,000 KWH</t>
  </si>
  <si>
    <t>5R</t>
  </si>
  <si>
    <t>3/26/2019</t>
  </si>
  <si>
    <t>4/30/2019</t>
  </si>
  <si>
    <t>GS&gt;50 &lt;999</t>
  </si>
  <si>
    <t>90</t>
  </si>
  <si>
    <t>3/5/2019</t>
  </si>
  <si>
    <t>3/23/2019</t>
  </si>
  <si>
    <t>3/20/2018</t>
  </si>
  <si>
    <t>12/12/2018</t>
  </si>
  <si>
    <t>3/4/2019</t>
  </si>
  <si>
    <t>2/1/2019</t>
  </si>
  <si>
    <t>1/20/2019</t>
  </si>
  <si>
    <t>1/15/2019</t>
  </si>
  <si>
    <t>5/13/2019</t>
  </si>
  <si>
    <t>IM 1000-4999</t>
  </si>
  <si>
    <t>A9</t>
  </si>
  <si>
    <t>2/6/2018</t>
  </si>
  <si>
    <t>4/5/2019</t>
  </si>
  <si>
    <t>NONE</t>
  </si>
  <si>
    <t/>
  </si>
  <si>
    <t>1/1/2019</t>
  </si>
  <si>
    <t>2020</t>
  </si>
  <si>
    <t>11/13/2018</t>
  </si>
  <si>
    <t>2/10/2020</t>
  </si>
  <si>
    <t>Confidential Information - Do Not Distribute</t>
  </si>
  <si>
    <t>Copyright © 2000-2022 salesforce.com, inc. All rights reserved.</t>
  </si>
  <si>
    <t>Total with Carrying Charges</t>
  </si>
  <si>
    <t>Rate Class</t>
  </si>
  <si>
    <t>Principal</t>
  </si>
  <si>
    <t>Total LRAMVA</t>
  </si>
  <si>
    <t>Load Forecast</t>
  </si>
  <si>
    <t>Proposed Rate Rider</t>
  </si>
  <si>
    <t>EB-2022-0036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</si>
</sst>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
  </numFmts>
  <fonts count="25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name val="Arial"/>
      <family val="2"/>
    </font>
    <font>
      <sz val="8"/>
      <name val="Calibri"/>
      <family val="2"/>
      <scheme val="minor"/>
    </font>
    <font>
      <sz val="11"/>
      <color indexed="8"/>
      <name val="Calibri"/>
      <family val="2"/>
      <scheme val="minor"/>
    </font>
    <font>
      <sz val="18"/>
      <color rgb="FF56585B"/>
      <name val="Calibri"/>
      <family val="2"/>
    </font>
    <font>
      <sz val="12"/>
      <color rgb="FF56585B"/>
      <name val="Calibri"/>
      <family val="2"/>
    </font>
    <font>
      <b/>
      <sz val="14"/>
      <color indexed="8"/>
      <name val="Calibri"/>
      <family val="2"/>
      <scheme val="minor"/>
    </font>
    <font>
      <b/>
      <sz val="12"/>
      <color rgb="FF56585B"/>
      <name val="Calibri"/>
      <family val="2"/>
    </font>
    <font>
      <sz val="12"/>
      <color rgb="FF000000"/>
      <name val="Calibri"/>
      <family val="2"/>
    </font>
    <font>
      <b/>
      <sz val="11"/>
      <color rgb="FF000000"/>
      <name val="Calibri"/>
      <family val="2"/>
      <scheme val="minor"/>
    </font>
  </fonts>
  <fills count="10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9F9F7"/>
      </patternFill>
    </fill>
    <fill>
      <patternFill patternType="solid">
        <fgColor rgb="FFFFFFFF"/>
      </patternFill>
    </fill>
    <fill>
      <patternFill patternType="solid">
        <fgColor rgb="FFE9E8E5"/>
      </patternFill>
    </fill>
    <fill>
      <patternFill patternType="solid">
        <fgColor rgb="FFEAF5FC"/>
      </patternFill>
    </fill>
    <fill>
      <patternFill patternType="solid">
        <fgColor rgb="FFD9E2F3"/>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rgb="FF8E9297"/>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rgb="FFD5D3D1"/>
      </bottom>
      <diagonal/>
    </border>
    <border>
      <left/>
      <right style="thin">
        <color rgb="FF8E9297"/>
      </right>
      <top/>
      <bottom style="thin">
        <color rgb="FFD5D3D1"/>
      </bottom>
      <diagonal/>
    </border>
    <border>
      <left style="medium">
        <color indexed="64"/>
      </left>
      <right/>
      <top/>
      <bottom style="medium">
        <color indexed="64"/>
      </bottom>
      <diagonal/>
    </border>
    <border>
      <left style="thin">
        <color rgb="FFD5D3D1"/>
      </left>
      <right style="thin">
        <color rgb="FFD5D3D1"/>
      </right>
      <top style="thin">
        <color rgb="FFD5D3D1"/>
      </top>
      <bottom style="thin">
        <color rgb="FFD5D3D1"/>
      </bottom>
      <diagonal/>
    </border>
    <border>
      <left style="thin">
        <color rgb="FFD5D3D1"/>
      </left>
      <right/>
      <top style="thin">
        <color rgb="FFD5D3D1"/>
      </top>
      <bottom/>
      <diagonal/>
    </border>
    <border>
      <left/>
      <right/>
      <top style="thin">
        <color rgb="FFD5D3D1"/>
      </top>
      <bottom/>
      <diagonal/>
    </border>
    <border>
      <left/>
      <right style="thin">
        <color rgb="FFD5D3D1"/>
      </right>
      <top style="thin">
        <color rgb="FFD5D3D1"/>
      </top>
      <bottom/>
      <diagonal/>
    </border>
    <border>
      <left style="thin">
        <color rgb="FFD5D3D1"/>
      </left>
      <right style="thin">
        <color rgb="FFD5D3D1"/>
      </right>
      <top style="thin">
        <color rgb="FFD5D3D1"/>
      </top>
      <bottom/>
      <diagonal/>
    </border>
    <border>
      <left style="thin">
        <color rgb="FFD5D3D1"/>
      </left>
      <right style="thin">
        <color rgb="FFD5D3D1"/>
      </right>
      <top/>
      <bottom/>
      <diagonal/>
    </border>
    <border>
      <left style="thin">
        <color rgb="FFD5D3D1"/>
      </left>
      <right/>
      <top/>
      <bottom/>
      <diagonal/>
    </border>
    <border>
      <left style="thin">
        <color rgb="FFD5D3D1"/>
      </left>
      <right/>
      <top style="thin">
        <color rgb="FFD5D3D1"/>
      </top>
      <bottom style="thin">
        <color rgb="FFD5D3D1"/>
      </bottom>
      <diagonal/>
    </border>
    <border>
      <left/>
      <right/>
      <top style="thin">
        <color rgb="FFD5D3D1"/>
      </top>
      <bottom style="thin">
        <color rgb="FFD5D3D1"/>
      </bottom>
      <diagonal/>
    </border>
    <border>
      <left/>
      <right style="thin">
        <color rgb="FFD5D3D1"/>
      </right>
      <top style="thin">
        <color rgb="FFD5D3D1"/>
      </top>
      <bottom style="thin">
        <color rgb="FFD5D3D1"/>
      </bottom>
      <diagonal/>
    </border>
    <border>
      <left/>
      <right/>
      <top/>
      <bottom style="thin">
        <color rgb="FF8E9297"/>
      </bottom>
      <diagonal/>
    </border>
    <border>
      <left/>
      <right style="thin">
        <color rgb="FF8E9297"/>
      </right>
      <top/>
      <bottom style="thin">
        <color rgb="FF8E9297"/>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6">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6" fillId="0" borderId="0"/>
    <xf numFmtId="0" fontId="248" fillId="0" borderId="0"/>
    <xf numFmtId="167" fontId="248" fillId="0" borderId="0" applyFont="0" applyFill="0" applyBorder="0" applyAlignment="0" applyProtection="0"/>
    <xf numFmtId="9" fontId="248" fillId="0" borderId="0" applyFont="0" applyFill="0" applyBorder="0" applyAlignment="0" applyProtection="0"/>
  </cellStyleXfs>
  <cellXfs count="8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4" fontId="0" fillId="2" borderId="0" xfId="0" applyNumberFormat="1" applyFill="1"/>
    <xf numFmtId="0" fontId="35" fillId="2" borderId="0" xfId="0" applyFont="1" applyFill="1" applyAlignment="1">
      <alignment vertical="center"/>
    </xf>
    <xf numFmtId="0" fontId="13" fillId="2" borderId="0" xfId="0" applyFont="1" applyFill="1"/>
    <xf numFmtId="165"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177" fontId="45" fillId="2" borderId="0" xfId="70" applyNumberFormat="1" applyFont="1" applyFill="1" applyBorder="1" applyAlignment="1" applyProtection="1">
      <alignment horizontal="center"/>
      <protection locked="0"/>
    </xf>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2"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3"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Alignment="1">
      <alignment horizontal="center"/>
    </xf>
    <xf numFmtId="0" fontId="219" fillId="2" borderId="0" xfId="0" applyFont="1" applyFill="1"/>
    <xf numFmtId="165" fontId="219" fillId="2" borderId="0" xfId="0" applyNumberFormat="1" applyFont="1" applyFill="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Alignment="1">
      <alignment horizontal="center"/>
    </xf>
    <xf numFmtId="165" fontId="91" fillId="2" borderId="0" xfId="0" applyNumberFormat="1" applyFont="1" applyFill="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165"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1"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9"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3" fontId="45" fillId="2" borderId="0" xfId="0" applyNumberFormat="1" applyFont="1" applyFill="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5"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3" fontId="214" fillId="2" borderId="0" xfId="0" applyNumberFormat="1" applyFont="1" applyFill="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Border="1" applyAlignment="1" applyProtection="1">
      <alignment vertical="center"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47" fillId="2" borderId="0" xfId="0" applyFont="1" applyFill="1"/>
    <xf numFmtId="171" fontId="47"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Font="1" applyFill="1" applyBorder="1" applyAlignment="1">
      <alignment horizontal="left" vertical="center"/>
    </xf>
    <xf numFmtId="0" fontId="91" fillId="2" borderId="142" xfId="0" applyFont="1" applyFill="1" applyBorder="1" applyAlignment="1">
      <alignment horizontal="left" vertical="center"/>
    </xf>
    <xf numFmtId="0" fontId="91" fillId="2" borderId="55"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lignment horizontal="center"/>
    </xf>
    <xf numFmtId="285" fontId="41" fillId="2" borderId="103" xfId="0" applyNumberFormat="1" applyFont="1" applyFill="1" applyBorder="1" applyAlignment="1">
      <alignment horizontal="center"/>
    </xf>
    <xf numFmtId="285" fontId="45" fillId="2" borderId="137" xfId="0" applyNumberFormat="1" applyFont="1" applyFill="1" applyBorder="1" applyAlignment="1">
      <alignment horizontal="center"/>
    </xf>
    <xf numFmtId="169" fontId="45" fillId="2" borderId="107" xfId="0" applyNumberFormat="1" applyFont="1" applyFill="1" applyBorder="1" applyAlignment="1">
      <alignment horizontal="center"/>
    </xf>
    <xf numFmtId="285" fontId="41" fillId="2" borderId="37" xfId="0" applyNumberFormat="1" applyFont="1" applyFill="1" applyBorder="1" applyAlignment="1">
      <alignment horizontal="center"/>
    </xf>
    <xf numFmtId="285" fontId="45" fillId="2" borderId="107" xfId="0" applyNumberFormat="1" applyFont="1" applyFill="1" applyBorder="1" applyAlignment="1">
      <alignment horizontal="center"/>
    </xf>
    <xf numFmtId="169" fontId="45" fillId="2" borderId="48" xfId="0" applyNumberFormat="1" applyFont="1" applyFill="1" applyBorder="1" applyAlignment="1">
      <alignment horizontal="center"/>
    </xf>
    <xf numFmtId="285" fontId="41" fillId="2" borderId="55" xfId="0" applyNumberFormat="1" applyFont="1" applyFill="1" applyBorder="1" applyAlignment="1">
      <alignment horizontal="center"/>
    </xf>
    <xf numFmtId="285" fontId="45" fillId="2" borderId="48" xfId="0" applyNumberFormat="1" applyFont="1" applyFill="1" applyBorder="1" applyAlignment="1">
      <alignment horizontal="center"/>
    </xf>
    <xf numFmtId="0" fontId="57" fillId="2" borderId="0" xfId="0" applyFont="1" applyFill="1" applyAlignment="1">
      <alignment horizontal="left" vertical="top"/>
    </xf>
    <xf numFmtId="0" fontId="13" fillId="93" borderId="110" xfId="0" applyFont="1" applyFill="1" applyBorder="1" applyAlignment="1">
      <alignment horizontal="left" vertical="top" wrapText="1"/>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0" fillId="2" borderId="12" xfId="0" applyFill="1" applyBorder="1"/>
    <xf numFmtId="0" fontId="48" fillId="2" borderId="109" xfId="0" applyFont="1" applyFill="1" applyBorder="1" applyAlignment="1">
      <alignment wrapText="1"/>
    </xf>
    <xf numFmtId="0" fontId="91" fillId="2" borderId="5" xfId="0" applyFont="1" applyFill="1" applyBorder="1"/>
    <xf numFmtId="0" fontId="0" fillId="2" borderId="5" xfId="0" applyFill="1" applyBorder="1"/>
    <xf numFmtId="0" fontId="0" fillId="2" borderId="112" xfId="0" applyFill="1" applyBorder="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4" fillId="2" borderId="89" xfId="0" applyFont="1" applyFill="1" applyBorder="1" applyAlignment="1">
      <alignment wrapText="1"/>
    </xf>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238" fillId="2" borderId="109" xfId="0" applyFont="1" applyFill="1" applyBorder="1" applyAlignment="1">
      <alignment vertical="center" wrapText="1"/>
    </xf>
    <xf numFmtId="0" fontId="48" fillId="2" borderId="138" xfId="0" applyFont="1" applyFill="1" applyBorder="1"/>
    <xf numFmtId="0" fontId="0" fillId="2" borderId="138" xfId="0" applyFill="1" applyBorder="1"/>
    <xf numFmtId="0" fontId="0" fillId="2" borderId="134"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Alignment="1">
      <alignment vertical="center"/>
    </xf>
    <xf numFmtId="172" fontId="242" fillId="2" borderId="0" xfId="5151" applyNumberFormat="1" applyFont="1" applyFill="1" applyAlignment="1">
      <alignment vertical="center"/>
    </xf>
    <xf numFmtId="0" fontId="13" fillId="28" borderId="0" xfId="0" applyFont="1" applyFill="1"/>
    <xf numFmtId="10" fontId="45" fillId="0" borderId="7" xfId="0" applyNumberFormat="1" applyFont="1" applyBorder="1" applyAlignment="1" applyProtection="1">
      <alignment horizontal="center"/>
      <protection locked="0"/>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10" xfId="0" applyNumberFormat="1" applyFill="1" applyBorder="1" applyAlignment="1">
      <alignment vertical="top"/>
    </xf>
    <xf numFmtId="3" fontId="48" fillId="28" borderId="110" xfId="0" applyNumberFormat="1"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2" borderId="110" xfId="0" applyFill="1" applyBorder="1"/>
    <xf numFmtId="178" fontId="0" fillId="2" borderId="110" xfId="71" applyNumberFormat="1" applyFont="1" applyFill="1" applyBorder="1"/>
    <xf numFmtId="0" fontId="0" fillId="2" borderId="110" xfId="72" applyNumberFormat="1" applyFont="1" applyFill="1" applyBorder="1"/>
    <xf numFmtId="10" fontId="0" fillId="2" borderId="110" xfId="72" applyNumberFormat="1" applyFont="1" applyFill="1" applyBorder="1"/>
    <xf numFmtId="167" fontId="0" fillId="2" borderId="110" xfId="0" applyNumberFormat="1" applyFill="1" applyBorder="1"/>
    <xf numFmtId="3" fontId="210"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9" fontId="41" fillId="28" borderId="0" xfId="72" applyFont="1" applyFill="1" applyAlignment="1" applyProtection="1">
      <alignment horizontal="center" vertical="center"/>
      <protection locked="0"/>
    </xf>
    <xf numFmtId="9" fontId="45" fillId="28" borderId="0" xfId="72" applyFont="1" applyFill="1" applyAlignment="1">
      <alignment vertical="top"/>
    </xf>
    <xf numFmtId="0" fontId="91" fillId="94" borderId="0" xfId="0" applyFont="1" applyFill="1" applyAlignment="1" applyProtection="1">
      <alignment vertical="top" wrapText="1"/>
      <protection locked="0"/>
    </xf>
    <xf numFmtId="10" fontId="41" fillId="94" borderId="0" xfId="0" applyNumberFormat="1" applyFont="1" applyFill="1" applyAlignment="1" applyProtection="1">
      <alignment horizontal="center" vertical="center"/>
      <protection locked="0"/>
    </xf>
    <xf numFmtId="10" fontId="41" fillId="94" borderId="0" xfId="72" applyNumberFormat="1" applyFont="1" applyFill="1" applyBorder="1" applyAlignment="1" applyProtection="1">
      <alignment horizontal="center" vertical="center"/>
      <protection locked="0"/>
    </xf>
    <xf numFmtId="0" fontId="0" fillId="90" borderId="110" xfId="0" applyFill="1" applyBorder="1" applyAlignment="1">
      <alignment wrapText="1"/>
    </xf>
    <xf numFmtId="0" fontId="0" fillId="90" borderId="9" xfId="0" applyFill="1" applyBorder="1"/>
    <xf numFmtId="0" fontId="0" fillId="95" borderId="9" xfId="0" applyFill="1" applyBorder="1"/>
    <xf numFmtId="0" fontId="0" fillId="95" borderId="110" xfId="0" applyFill="1" applyBorder="1"/>
    <xf numFmtId="0" fontId="0" fillId="96" borderId="0" xfId="0" applyFill="1"/>
    <xf numFmtId="0" fontId="0" fillId="96" borderId="110" xfId="0" applyFill="1" applyBorder="1"/>
    <xf numFmtId="0" fontId="0" fillId="97" borderId="110" xfId="0" applyFill="1" applyBorder="1"/>
    <xf numFmtId="0" fontId="0" fillId="98" borderId="110" xfId="0" applyFill="1" applyBorder="1"/>
    <xf numFmtId="0" fontId="0" fillId="0" borderId="5" xfId="0" applyBorder="1"/>
    <xf numFmtId="0" fontId="0" fillId="99" borderId="0" xfId="0" applyFill="1"/>
    <xf numFmtId="0" fontId="0" fillId="99" borderId="110" xfId="0" applyFill="1" applyBorder="1"/>
    <xf numFmtId="0" fontId="246" fillId="0" borderId="0" xfId="9772"/>
    <xf numFmtId="40"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17" fontId="0" fillId="0" borderId="0" xfId="0" applyNumberFormat="1"/>
    <xf numFmtId="167" fontId="0" fillId="2" borderId="0" xfId="71" applyFont="1" applyFill="1"/>
    <xf numFmtId="167" fontId="223" fillId="2" borderId="0" xfId="71" applyFont="1" applyFill="1" applyAlignment="1">
      <alignment horizontal="center" wrapText="1"/>
    </xf>
    <xf numFmtId="167" fontId="0" fillId="92" borderId="0" xfId="71" applyFont="1" applyFill="1" applyAlignment="1">
      <alignment vertical="center"/>
    </xf>
    <xf numFmtId="167" fontId="242" fillId="2" borderId="0" xfId="71" applyFont="1" applyFill="1" applyBorder="1" applyAlignment="1">
      <alignment vertical="center"/>
    </xf>
    <xf numFmtId="167" fontId="72" fillId="26" borderId="35" xfId="71" applyFont="1" applyFill="1" applyBorder="1" applyAlignment="1">
      <alignment horizontal="center" vertical="center" wrapText="1"/>
    </xf>
    <xf numFmtId="167" fontId="5" fillId="28" borderId="35" xfId="71" applyFont="1" applyFill="1" applyBorder="1" applyProtection="1">
      <protection locked="0"/>
    </xf>
    <xf numFmtId="167" fontId="4" fillId="28" borderId="35" xfId="71" quotePrefix="1" applyFont="1" applyFill="1" applyBorder="1" applyProtection="1">
      <protection locked="0"/>
    </xf>
    <xf numFmtId="3" fontId="42" fillId="94" borderId="40" xfId="0" applyNumberFormat="1" applyFont="1" applyFill="1" applyBorder="1" applyAlignment="1" applyProtection="1">
      <alignment horizontal="center" vertical="center"/>
      <protection locked="0"/>
    </xf>
    <xf numFmtId="3" fontId="45" fillId="94" borderId="0" xfId="0" applyNumberFormat="1" applyFont="1" applyFill="1" applyAlignment="1" applyProtection="1">
      <alignment horizontal="center" vertical="center"/>
      <protection locked="0"/>
    </xf>
    <xf numFmtId="3" fontId="45" fillId="94" borderId="5" xfId="0" applyNumberFormat="1" applyFont="1" applyFill="1" applyBorder="1" applyAlignment="1" applyProtection="1">
      <alignment horizontal="center" vertical="center"/>
      <protection locked="0"/>
    </xf>
    <xf numFmtId="40" fontId="5" fillId="94" borderId="35" xfId="0" applyNumberFormat="1" applyFont="1" applyFill="1" applyBorder="1" applyAlignment="1" applyProtection="1">
      <alignment horizontal="center"/>
      <protection locked="0"/>
    </xf>
    <xf numFmtId="165" fontId="0" fillId="2" borderId="0" xfId="0" applyNumberFormat="1" applyFill="1"/>
    <xf numFmtId="176" fontId="0" fillId="2" borderId="0" xfId="71" applyNumberFormat="1" applyFont="1" applyFill="1"/>
    <xf numFmtId="178" fontId="0" fillId="2" borderId="0" xfId="71" applyNumberFormat="1" applyFont="1" applyFill="1"/>
    <xf numFmtId="176" fontId="5" fillId="28" borderId="35" xfId="71" applyNumberFormat="1" applyFont="1" applyFill="1" applyBorder="1" applyProtection="1">
      <protection locked="0"/>
    </xf>
    <xf numFmtId="178" fontId="5" fillId="28" borderId="35" xfId="71" applyNumberFormat="1" applyFont="1" applyFill="1" applyBorder="1" applyProtection="1">
      <protection locked="0"/>
    </xf>
    <xf numFmtId="178" fontId="209" fillId="28" borderId="35" xfId="71" applyNumberFormat="1" applyFont="1" applyFill="1" applyBorder="1" applyProtection="1">
      <protection locked="0"/>
    </xf>
    <xf numFmtId="176" fontId="209" fillId="28" borderId="35" xfId="71" applyNumberFormat="1" applyFont="1" applyFill="1" applyBorder="1" applyProtection="1">
      <protection locked="0"/>
    </xf>
    <xf numFmtId="286" fontId="0" fillId="28" borderId="35" xfId="0" applyNumberFormat="1" applyFill="1" applyBorder="1" applyAlignment="1">
      <alignment vertical="top"/>
    </xf>
    <xf numFmtId="3" fontId="91" fillId="2" borderId="0" xfId="0" applyNumberFormat="1" applyFont="1" applyFill="1" applyAlignment="1" applyProtection="1">
      <alignment vertical="top" wrapText="1"/>
      <protection locked="0"/>
    </xf>
    <xf numFmtId="234" fontId="41" fillId="28" borderId="0" xfId="0" applyNumberFormat="1" applyFont="1" applyFill="1" applyAlignment="1" applyProtection="1">
      <alignment horizontal="center" vertical="center"/>
      <protection locked="0"/>
    </xf>
    <xf numFmtId="3" fontId="0" fillId="2" borderId="0" xfId="0" applyNumberFormat="1" applyFill="1"/>
    <xf numFmtId="3" fontId="0" fillId="0" borderId="0" xfId="0" applyNumberFormat="1"/>
    <xf numFmtId="3" fontId="7" fillId="2" borderId="0" xfId="0" applyNumberFormat="1" applyFont="1" applyFill="1"/>
    <xf numFmtId="178" fontId="0" fillId="2" borderId="0" xfId="0" applyNumberFormat="1" applyFill="1"/>
    <xf numFmtId="0" fontId="0" fillId="90" borderId="110" xfId="0" applyFill="1" applyBorder="1" applyAlignment="1">
      <alignment horizontal="right"/>
    </xf>
    <xf numFmtId="284" fontId="13" fillId="2" borderId="0" xfId="0" applyNumberFormat="1" applyFont="1" applyFill="1"/>
    <xf numFmtId="0" fontId="54" fillId="100" borderId="117" xfId="70" applyNumberFormat="1" applyFont="1" applyFill="1" applyBorder="1" applyAlignment="1" applyProtection="1">
      <alignment horizontal="center" vertical="center"/>
      <protection locked="0"/>
    </xf>
    <xf numFmtId="0" fontId="0" fillId="2" borderId="12" xfId="0" applyFill="1" applyBorder="1" applyProtection="1">
      <protection locked="0"/>
    </xf>
    <xf numFmtId="0" fontId="38" fillId="2" borderId="0" xfId="73" applyFill="1" applyBorder="1"/>
    <xf numFmtId="164" fontId="0" fillId="2" borderId="0" xfId="0" applyNumberFormat="1" applyFill="1"/>
    <xf numFmtId="164" fontId="3" fillId="2" borderId="0" xfId="0" applyNumberFormat="1" applyFont="1" applyFill="1"/>
    <xf numFmtId="0" fontId="0" fillId="0" borderId="144" xfId="0" applyBorder="1" applyAlignment="1">
      <alignment vertical="center" wrapText="1"/>
    </xf>
    <xf numFmtId="0" fontId="0" fillId="0" borderId="154" xfId="0" applyBorder="1" applyAlignment="1">
      <alignment vertical="center" wrapText="1"/>
    </xf>
    <xf numFmtId="0" fontId="0" fillId="0" borderId="75" xfId="0" applyBorder="1" applyAlignment="1">
      <alignment vertical="center" wrapText="1"/>
    </xf>
    <xf numFmtId="0" fontId="3" fillId="2" borderId="155" xfId="0" applyFont="1" applyFill="1" applyBorder="1"/>
    <xf numFmtId="0" fontId="3" fillId="2" borderId="156" xfId="0" applyFont="1" applyFill="1" applyBorder="1"/>
    <xf numFmtId="0" fontId="3" fillId="2" borderId="157" xfId="0" applyFont="1" applyFill="1" applyBorder="1" applyAlignment="1">
      <alignment horizontal="center"/>
    </xf>
    <xf numFmtId="164" fontId="0" fillId="2" borderId="158" xfId="0" applyNumberFormat="1" applyFill="1" applyBorder="1"/>
    <xf numFmtId="164" fontId="0" fillId="2" borderId="159" xfId="0" applyNumberFormat="1" applyFill="1" applyBorder="1"/>
    <xf numFmtId="0" fontId="0" fillId="2" borderId="0" xfId="0" applyFill="1" applyAlignment="1">
      <alignment vertical="center" wrapText="1"/>
    </xf>
    <xf numFmtId="164" fontId="0" fillId="2" borderId="160" xfId="0" applyNumberFormat="1" applyFill="1" applyBorder="1"/>
    <xf numFmtId="164" fontId="0" fillId="2" borderId="161" xfId="0" applyNumberFormat="1" applyFill="1" applyBorder="1"/>
    <xf numFmtId="164" fontId="3" fillId="2" borderId="160" xfId="0" applyNumberFormat="1" applyFont="1" applyFill="1" applyBorder="1"/>
    <xf numFmtId="0" fontId="248" fillId="101" borderId="0" xfId="9773" applyFill="1"/>
    <xf numFmtId="0" fontId="248" fillId="101" borderId="162" xfId="9773" applyFill="1" applyBorder="1"/>
    <xf numFmtId="0" fontId="248" fillId="0" borderId="0" xfId="9773"/>
    <xf numFmtId="0" fontId="249" fillId="101" borderId="0" xfId="9773" applyFont="1" applyFill="1"/>
    <xf numFmtId="0" fontId="250" fillId="101" borderId="0" xfId="9773" applyFont="1" applyFill="1"/>
    <xf numFmtId="0" fontId="251" fillId="0" borderId="0" xfId="9773" applyFont="1"/>
    <xf numFmtId="0" fontId="248" fillId="0" borderId="163" xfId="9773" applyBorder="1"/>
    <xf numFmtId="0" fontId="248" fillId="0" borderId="164" xfId="9773" applyBorder="1"/>
    <xf numFmtId="0" fontId="248" fillId="0" borderId="165" xfId="9773" applyBorder="1"/>
    <xf numFmtId="0" fontId="248" fillId="0" borderId="166" xfId="9773" applyBorder="1"/>
    <xf numFmtId="0" fontId="248" fillId="0" borderId="167" xfId="9773" applyBorder="1"/>
    <xf numFmtId="0" fontId="248" fillId="0" borderId="0" xfId="9773" applyAlignment="1">
      <alignment horizontal="center"/>
    </xf>
    <xf numFmtId="0" fontId="248" fillId="101" borderId="168" xfId="9773" applyFill="1" applyBorder="1"/>
    <xf numFmtId="0" fontId="248" fillId="101" borderId="169" xfId="9773" applyFill="1" applyBorder="1"/>
    <xf numFmtId="178" fontId="0" fillId="0" borderId="166" xfId="9774" applyNumberFormat="1" applyFont="1" applyBorder="1"/>
    <xf numFmtId="10" fontId="248" fillId="0" borderId="0" xfId="9773" applyNumberFormat="1"/>
    <xf numFmtId="234" fontId="0" fillId="0" borderId="0" xfId="9775" applyNumberFormat="1" applyFont="1" applyBorder="1"/>
    <xf numFmtId="178" fontId="248" fillId="0" borderId="167" xfId="9773" applyNumberFormat="1" applyBorder="1"/>
    <xf numFmtId="167" fontId="248" fillId="0" borderId="0" xfId="9773" applyNumberFormat="1"/>
    <xf numFmtId="178" fontId="0" fillId="0" borderId="0" xfId="9774" applyNumberFormat="1" applyFont="1"/>
    <xf numFmtId="234" fontId="0" fillId="0" borderId="0" xfId="9775" applyNumberFormat="1" applyFont="1"/>
    <xf numFmtId="195" fontId="0" fillId="0" borderId="0" xfId="9774" applyNumberFormat="1" applyFont="1"/>
    <xf numFmtId="0" fontId="248" fillId="102" borderId="0" xfId="9773" applyFill="1"/>
    <xf numFmtId="0" fontId="248" fillId="102" borderId="162" xfId="9773" applyFill="1" applyBorder="1"/>
    <xf numFmtId="0" fontId="252" fillId="102" borderId="0" xfId="9773" applyFont="1" applyFill="1"/>
    <xf numFmtId="0" fontId="253" fillId="102" borderId="0" xfId="9773" applyFont="1" applyFill="1"/>
    <xf numFmtId="10" fontId="0" fillId="0" borderId="0" xfId="9775" applyNumberFormat="1" applyFont="1" applyBorder="1"/>
    <xf numFmtId="0" fontId="3" fillId="0" borderId="170" xfId="9773" applyFont="1" applyBorder="1"/>
    <xf numFmtId="0" fontId="248" fillId="0" borderId="154" xfId="9773" applyBorder="1"/>
    <xf numFmtId="178" fontId="3" fillId="0" borderId="170" xfId="9774" applyNumberFormat="1" applyFont="1" applyBorder="1"/>
    <xf numFmtId="178" fontId="3" fillId="0" borderId="151" xfId="9774" applyNumberFormat="1" applyFont="1" applyBorder="1"/>
    <xf numFmtId="178" fontId="3" fillId="0" borderId="154" xfId="9774" applyNumberFormat="1" applyFont="1" applyBorder="1"/>
    <xf numFmtId="0" fontId="248" fillId="0" borderId="151" xfId="9773" applyBorder="1"/>
    <xf numFmtId="0" fontId="248" fillId="0" borderId="170" xfId="9773" applyBorder="1"/>
    <xf numFmtId="0" fontId="252" fillId="103" borderId="171" xfId="9773" applyFont="1" applyFill="1" applyBorder="1"/>
    <xf numFmtId="0" fontId="252" fillId="101" borderId="172" xfId="9773" applyFont="1" applyFill="1" applyBorder="1"/>
    <xf numFmtId="0" fontId="248" fillId="101" borderId="173" xfId="9773" applyFill="1" applyBorder="1"/>
    <xf numFmtId="0" fontId="250" fillId="101" borderId="174" xfId="9773" applyFont="1" applyFill="1" applyBorder="1"/>
    <xf numFmtId="0" fontId="253" fillId="101" borderId="171" xfId="9773" applyFont="1" applyFill="1" applyBorder="1" applyAlignment="1">
      <alignment horizontal="right"/>
    </xf>
    <xf numFmtId="0" fontId="253" fillId="101" borderId="175" xfId="9773" applyFont="1" applyFill="1" applyBorder="1" applyAlignment="1">
      <alignment horizontal="left"/>
    </xf>
    <xf numFmtId="0" fontId="253" fillId="102" borderId="171" xfId="9773" applyFont="1" applyFill="1" applyBorder="1" applyAlignment="1">
      <alignment horizontal="left"/>
    </xf>
    <xf numFmtId="178" fontId="253" fillId="102" borderId="171" xfId="9774" applyNumberFormat="1" applyFont="1" applyFill="1" applyBorder="1" applyAlignment="1">
      <alignment horizontal="right"/>
    </xf>
    <xf numFmtId="0" fontId="253" fillId="102" borderId="171" xfId="9773" applyFont="1" applyFill="1" applyBorder="1" applyAlignment="1">
      <alignment horizontal="right"/>
    </xf>
    <xf numFmtId="0" fontId="253" fillId="102" borderId="171" xfId="9773" applyFont="1" applyFill="1" applyBorder="1" applyAlignment="1">
      <alignment horizontal="center"/>
    </xf>
    <xf numFmtId="0" fontId="248" fillId="101" borderId="176" xfId="9773" applyFill="1" applyBorder="1"/>
    <xf numFmtId="178" fontId="253" fillId="101" borderId="171" xfId="9774" applyNumberFormat="1" applyFont="1" applyFill="1" applyBorder="1" applyAlignment="1">
      <alignment horizontal="right"/>
    </xf>
    <xf numFmtId="0" fontId="248" fillId="101" borderId="177" xfId="9773" applyFill="1" applyBorder="1"/>
    <xf numFmtId="0" fontId="252" fillId="104" borderId="178" xfId="9773" applyFont="1" applyFill="1" applyBorder="1"/>
    <xf numFmtId="0" fontId="252" fillId="104" borderId="179" xfId="9773" applyFont="1" applyFill="1" applyBorder="1"/>
    <xf numFmtId="0" fontId="250" fillId="104" borderId="180" xfId="9773" applyFont="1" applyFill="1" applyBorder="1"/>
    <xf numFmtId="0" fontId="253" fillId="104" borderId="171" xfId="9773" applyFont="1" applyFill="1" applyBorder="1" applyAlignment="1">
      <alignment horizontal="right"/>
    </xf>
    <xf numFmtId="0" fontId="250" fillId="102" borderId="0" xfId="9773" applyFont="1" applyFill="1"/>
    <xf numFmtId="0" fontId="250" fillId="102" borderId="162" xfId="9773" applyFont="1" applyFill="1" applyBorder="1"/>
    <xf numFmtId="0" fontId="250" fillId="102" borderId="181" xfId="9773" applyFont="1" applyFill="1" applyBorder="1"/>
    <xf numFmtId="0" fontId="250" fillId="102" borderId="182" xfId="9773" applyFont="1" applyFill="1" applyBorder="1"/>
    <xf numFmtId="164" fontId="0" fillId="2" borderId="183" xfId="0" applyNumberFormat="1" applyFill="1" applyBorder="1"/>
    <xf numFmtId="164" fontId="0" fillId="2" borderId="34" xfId="0" applyNumberFormat="1" applyFill="1" applyBorder="1"/>
    <xf numFmtId="164" fontId="0" fillId="2" borderId="184" xfId="0" applyNumberFormat="1" applyFill="1" applyBorder="1"/>
    <xf numFmtId="0" fontId="3" fillId="2" borderId="156" xfId="0" applyFont="1" applyFill="1" applyBorder="1" applyAlignment="1">
      <alignment horizontal="center"/>
    </xf>
    <xf numFmtId="164" fontId="0" fillId="2" borderId="137" xfId="0" applyNumberFormat="1" applyFill="1" applyBorder="1"/>
    <xf numFmtId="164" fontId="0" fillId="2" borderId="9" xfId="0" applyNumberFormat="1" applyFill="1" applyBorder="1"/>
    <xf numFmtId="164" fontId="3" fillId="2" borderId="137" xfId="0" applyNumberFormat="1" applyFont="1" applyFill="1" applyBorder="1"/>
    <xf numFmtId="164" fontId="0" fillId="2" borderId="185" xfId="0" applyNumberFormat="1" applyFill="1" applyBorder="1"/>
    <xf numFmtId="165" fontId="3" fillId="2" borderId="160" xfId="0" applyNumberFormat="1" applyFont="1" applyFill="1" applyBorder="1"/>
    <xf numFmtId="0" fontId="3" fillId="105" borderId="186" xfId="0" applyFont="1" applyFill="1" applyBorder="1" applyAlignment="1">
      <alignment horizontal="center" vertical="center" wrapText="1"/>
    </xf>
    <xf numFmtId="0" fontId="254" fillId="105" borderId="145" xfId="0" applyFont="1" applyFill="1" applyBorder="1" applyAlignment="1">
      <alignment horizontal="center" vertical="center" wrapText="1"/>
    </xf>
    <xf numFmtId="0" fontId="0" fillId="0" borderId="187" xfId="0" applyBorder="1" applyAlignment="1">
      <alignment vertical="center" wrapText="1"/>
    </xf>
    <xf numFmtId="0" fontId="0" fillId="0" borderId="151" xfId="0" applyBorder="1" applyAlignment="1">
      <alignment vertical="center" wrapText="1"/>
    </xf>
    <xf numFmtId="165" fontId="0" fillId="0" borderId="151" xfId="0" applyNumberFormat="1" applyBorder="1" applyAlignment="1">
      <alignment horizontal="right" vertical="center" wrapText="1"/>
    </xf>
    <xf numFmtId="0" fontId="0" fillId="0" borderId="0" xfId="0" applyAlignment="1">
      <alignment horizontal="right" vertical="center" wrapText="1"/>
    </xf>
    <xf numFmtId="285" fontId="0" fillId="0" borderId="151" xfId="0" applyNumberFormat="1" applyBorder="1" applyAlignment="1">
      <alignment horizontal="right" vertical="center" wrapText="1"/>
    </xf>
    <xf numFmtId="170" fontId="47" fillId="2" borderId="110" xfId="0" applyNumberFormat="1" applyFont="1" applyFill="1" applyBorder="1" applyAlignment="1">
      <alignment horizontal="center"/>
    </xf>
    <xf numFmtId="167" fontId="34" fillId="0" borderId="0" xfId="71" applyFont="1" applyAlignment="1">
      <alignment horizontal="right" vertical="center" wrapText="1"/>
    </xf>
    <xf numFmtId="178" fontId="0" fillId="0" borderId="151" xfId="71" applyNumberFormat="1" applyFont="1" applyBorder="1" applyAlignment="1">
      <alignment horizontal="right" vertical="center" wrapText="1"/>
    </xf>
    <xf numFmtId="0" fontId="8" fillId="28" borderId="34" xfId="0" applyFont="1" applyFill="1" applyBorder="1" applyAlignment="1" applyProtection="1">
      <alignment horizontal="center" vertical="center" wrapText="1"/>
      <protection locked="0"/>
    </xf>
    <xf numFmtId="177" fontId="45" fillId="2" borderId="45" xfId="70" applyNumberFormat="1" applyFont="1" applyFill="1" applyBorder="1" applyAlignment="1" applyProtection="1">
      <alignment horizontal="center"/>
      <protection locked="0"/>
    </xf>
    <xf numFmtId="177" fontId="8" fillId="2" borderId="12" xfId="70" applyNumberFormat="1" applyFont="1" applyFill="1" applyBorder="1" applyAlignment="1" applyProtection="1">
      <alignment horizont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2" xfId="0" applyFont="1" applyFill="1" applyBorder="1" applyAlignment="1">
      <alignment wrapText="1"/>
    </xf>
    <xf numFmtId="0" fontId="91" fillId="2" borderId="0" xfId="0" applyFont="1" applyFill="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9" xfId="0" applyFont="1" applyBorder="1" applyAlignment="1">
      <alignment vertical="center" wrapText="1"/>
    </xf>
    <xf numFmtId="0" fontId="3" fillId="0" borderId="150" xfId="0" applyFont="1" applyBorder="1" applyAlignment="1">
      <alignment vertical="center" wrapText="1"/>
    </xf>
    <xf numFmtId="0" fontId="3" fillId="0" borderId="152" xfId="0" applyFont="1" applyBorder="1" applyAlignment="1">
      <alignment vertical="center" wrapText="1"/>
    </xf>
    <xf numFmtId="0" fontId="3" fillId="0" borderId="153" xfId="0" applyFont="1" applyBorder="1" applyAlignment="1">
      <alignment vertical="center" wrapText="1"/>
    </xf>
    <xf numFmtId="0" fontId="3" fillId="2" borderId="0" xfId="0" applyFont="1" applyFill="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0" fontId="3" fillId="2" borderId="154" xfId="0" applyFont="1" applyFill="1" applyBorder="1" applyAlignment="1">
      <alignment horizontal="center"/>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3" fillId="2" borderId="0" xfId="0" applyFont="1" applyFill="1" applyAlignment="1">
      <alignment horizont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center" wrapText="1"/>
      <protection locked="0"/>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32" xfId="0" applyFont="1" applyFill="1" applyBorder="1" applyAlignment="1" applyProtection="1">
      <alignment horizontal="center" vertical="center" wrapText="1"/>
      <protection locked="0"/>
    </xf>
    <xf numFmtId="0" fontId="52" fillId="26" borderId="106"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17" fontId="0" fillId="0" borderId="110" xfId="0" applyNumberFormat="1" applyBorder="1" applyAlignment="1">
      <alignment horizontal="center" vertical="center"/>
    </xf>
    <xf numFmtId="0" fontId="0" fillId="0" borderId="0" xfId="0" applyAlignment="1">
      <alignment horizontal="center" wrapText="1"/>
    </xf>
    <xf numFmtId="0" fontId="0" fillId="0" borderId="143"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17" fontId="0" fillId="0" borderId="137" xfId="0" applyNumberFormat="1" applyBorder="1" applyAlignment="1">
      <alignment horizontal="center" vertical="center"/>
    </xf>
    <xf numFmtId="17" fontId="0" fillId="0" borderId="9" xfId="0" applyNumberFormat="1" applyBorder="1" applyAlignment="1">
      <alignment horizontal="center" vertical="center"/>
    </xf>
    <xf numFmtId="0" fontId="253" fillId="101" borderId="175" xfId="9773" applyFont="1" applyFill="1" applyBorder="1" applyAlignment="1">
      <alignment horizontal="left"/>
    </xf>
    <xf numFmtId="0" fontId="248" fillId="101" borderId="176" xfId="9773" applyFill="1" applyBorder="1"/>
    <xf numFmtId="0" fontId="248" fillId="0" borderId="164" xfId="9773" applyBorder="1" applyAlignment="1">
      <alignment horizontal="center"/>
    </xf>
    <xf numFmtId="0" fontId="252" fillId="103" borderId="171" xfId="9773" applyFont="1" applyFill="1" applyBorder="1"/>
  </cellXfs>
  <cellStyles count="977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77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773"/>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9775"/>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3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113919"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54439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11991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0</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Algoma Power Inc.</v>
          </cell>
          <cell r="B3">
            <v>1</v>
          </cell>
          <cell r="C3">
            <v>1.28</v>
          </cell>
          <cell r="D3">
            <v>7.37</v>
          </cell>
        </row>
        <row r="4">
          <cell r="A4" t="str">
            <v>Atikokan Hydro Inc.</v>
          </cell>
          <cell r="B4">
            <v>2</v>
          </cell>
          <cell r="C4">
            <v>0.2</v>
          </cell>
          <cell r="D4">
            <v>1.1599999999999999</v>
          </cell>
        </row>
        <row r="5">
          <cell r="A5" t="str">
            <v>Attawapiskat Power Corporation</v>
          </cell>
          <cell r="B5">
            <v>3</v>
          </cell>
          <cell r="C5">
            <v>7.0000000000000007E-2</v>
          </cell>
          <cell r="D5">
            <v>0.28999999999999998</v>
          </cell>
        </row>
        <row r="6">
          <cell r="A6" t="str">
            <v>Bluewater Power Distribution Corporation</v>
          </cell>
          <cell r="B6">
            <v>4</v>
          </cell>
          <cell r="C6">
            <v>10.65</v>
          </cell>
          <cell r="D6">
            <v>53.73</v>
          </cell>
        </row>
        <row r="7">
          <cell r="A7" t="str">
            <v>Brant County Power Inc.</v>
          </cell>
          <cell r="B7">
            <v>5</v>
          </cell>
          <cell r="C7">
            <v>3.3</v>
          </cell>
          <cell r="D7">
            <v>9.85</v>
          </cell>
        </row>
        <row r="8">
          <cell r="A8" t="str">
            <v>Brantford Power Inc.</v>
          </cell>
          <cell r="B8">
            <v>6</v>
          </cell>
          <cell r="C8">
            <v>11.38</v>
          </cell>
          <cell r="D8">
            <v>48.92</v>
          </cell>
        </row>
        <row r="9">
          <cell r="A9" t="str">
            <v>Burlington Hydro Inc.</v>
          </cell>
          <cell r="B9">
            <v>7</v>
          </cell>
          <cell r="C9">
            <v>21.95</v>
          </cell>
          <cell r="D9">
            <v>82.37</v>
          </cell>
        </row>
        <row r="10">
          <cell r="A10" t="str">
            <v>COLLUS Power Corporation</v>
          </cell>
          <cell r="B10">
            <v>8</v>
          </cell>
          <cell r="C10">
            <v>3.14</v>
          </cell>
          <cell r="D10">
            <v>14.97</v>
          </cell>
        </row>
        <row r="11">
          <cell r="A11" t="str">
            <v>Cambridge and North Dumfries Hydro Inc.</v>
          </cell>
          <cell r="B11">
            <v>9</v>
          </cell>
          <cell r="C11">
            <v>17.68</v>
          </cell>
          <cell r="D11">
            <v>73.66</v>
          </cell>
        </row>
        <row r="12">
          <cell r="A12" t="str">
            <v>Canadian Niagara Power Inc.</v>
          </cell>
          <cell r="B12">
            <v>10</v>
          </cell>
          <cell r="C12">
            <v>4.07</v>
          </cell>
          <cell r="D12">
            <v>15.81</v>
          </cell>
        </row>
        <row r="13">
          <cell r="A13" t="str">
            <v>Centre Wellington Hydro Ltd.</v>
          </cell>
          <cell r="B13">
            <v>11</v>
          </cell>
          <cell r="C13">
            <v>1.64</v>
          </cell>
          <cell r="D13">
            <v>7.81</v>
          </cell>
        </row>
        <row r="14">
          <cell r="A14" t="str">
            <v>Chapleau Public Utilities Corporation</v>
          </cell>
          <cell r="B14">
            <v>12</v>
          </cell>
          <cell r="C14">
            <v>0.17</v>
          </cell>
          <cell r="D14">
            <v>1.21</v>
          </cell>
        </row>
        <row r="15">
          <cell r="A15" t="str">
            <v>Chatham-Kent Hydro Inc.</v>
          </cell>
          <cell r="B15">
            <v>13</v>
          </cell>
          <cell r="C15">
            <v>9.67</v>
          </cell>
          <cell r="D15">
            <v>37.28</v>
          </cell>
        </row>
        <row r="16">
          <cell r="A16" t="str">
            <v>Clinton Power Corporation</v>
          </cell>
          <cell r="B16">
            <v>14</v>
          </cell>
          <cell r="C16">
            <v>0.32</v>
          </cell>
          <cell r="D16">
            <v>1.38</v>
          </cell>
        </row>
        <row r="17">
          <cell r="A17" t="str">
            <v>Cooperative Hydro Embrun Inc.</v>
          </cell>
          <cell r="B17">
            <v>15</v>
          </cell>
          <cell r="C17">
            <v>0.34</v>
          </cell>
          <cell r="D17">
            <v>1.1200000000000001</v>
          </cell>
        </row>
        <row r="18">
          <cell r="A18" t="str">
            <v>E.L.K. Energy Inc.</v>
          </cell>
          <cell r="B18">
            <v>16</v>
          </cell>
          <cell r="C18">
            <v>2.69</v>
          </cell>
          <cell r="D18">
            <v>8.25</v>
          </cell>
        </row>
        <row r="19">
          <cell r="A19" t="str">
            <v>ENWIN Utilities Ltd.</v>
          </cell>
          <cell r="B19">
            <v>17</v>
          </cell>
          <cell r="C19">
            <v>26.81</v>
          </cell>
          <cell r="D19">
            <v>117.89</v>
          </cell>
        </row>
        <row r="20">
          <cell r="A20" t="str">
            <v>Enersource Hydro Mississauga Inc.</v>
          </cell>
          <cell r="B20">
            <v>18</v>
          </cell>
          <cell r="C20">
            <v>92.98</v>
          </cell>
          <cell r="D20">
            <v>417.22</v>
          </cell>
        </row>
        <row r="21">
          <cell r="A21" t="str">
            <v>Erie Thames Powerlines Corporation</v>
          </cell>
          <cell r="B21">
            <v>19</v>
          </cell>
          <cell r="C21">
            <v>4.28</v>
          </cell>
          <cell r="D21">
            <v>18.600000000000001</v>
          </cell>
        </row>
        <row r="22">
          <cell r="A22" t="str">
            <v>Espanola Regional Hydro Distribution Corporation</v>
          </cell>
          <cell r="B22">
            <v>20</v>
          </cell>
          <cell r="C22">
            <v>0.52</v>
          </cell>
          <cell r="D22">
            <v>2.76</v>
          </cell>
        </row>
        <row r="23">
          <cell r="A23" t="str">
            <v>Essex Powerlines Corporation</v>
          </cell>
          <cell r="B23">
            <v>21</v>
          </cell>
          <cell r="C23">
            <v>7.19</v>
          </cell>
          <cell r="D23">
            <v>21.54</v>
          </cell>
        </row>
        <row r="24">
          <cell r="A24" t="str">
            <v>Festival Hydro Inc.</v>
          </cell>
          <cell r="B24">
            <v>22</v>
          </cell>
          <cell r="C24">
            <v>6.23</v>
          </cell>
          <cell r="D24">
            <v>29.25</v>
          </cell>
        </row>
        <row r="25">
          <cell r="A25" t="str">
            <v>Fort Albany Power Corporation</v>
          </cell>
          <cell r="B25">
            <v>23</v>
          </cell>
          <cell r="C25">
            <v>0.05</v>
          </cell>
          <cell r="D25">
            <v>0.24</v>
          </cell>
        </row>
        <row r="26">
          <cell r="A26" t="str">
            <v>Fort Frances Power Corporation</v>
          </cell>
          <cell r="B26">
            <v>24</v>
          </cell>
          <cell r="C26">
            <v>0.61</v>
          </cell>
          <cell r="D26">
            <v>3.64</v>
          </cell>
        </row>
        <row r="27">
          <cell r="A27" t="str">
            <v>Greater Sudbury Hydro Inc.</v>
          </cell>
          <cell r="B27">
            <v>25</v>
          </cell>
          <cell r="C27">
            <v>8.2200000000000006</v>
          </cell>
          <cell r="D27">
            <v>43.71</v>
          </cell>
        </row>
        <row r="28">
          <cell r="A28" t="str">
            <v>Grimsby Power Inc.</v>
          </cell>
          <cell r="B28">
            <v>26</v>
          </cell>
          <cell r="C28">
            <v>2.06</v>
          </cell>
          <cell r="D28">
            <v>7.76</v>
          </cell>
        </row>
        <row r="29">
          <cell r="A29" t="str">
            <v>Guelph Hydro Electric Systems Inc.</v>
          </cell>
          <cell r="B29">
            <v>27</v>
          </cell>
          <cell r="C29">
            <v>16.71</v>
          </cell>
          <cell r="D29">
            <v>79.53</v>
          </cell>
        </row>
        <row r="30">
          <cell r="A30" t="str">
            <v>Haldimand County Hydro Inc.</v>
          </cell>
          <cell r="B30">
            <v>28</v>
          </cell>
          <cell r="C30">
            <v>2.85</v>
          </cell>
          <cell r="D30">
            <v>13.3</v>
          </cell>
        </row>
        <row r="31">
          <cell r="A31" t="str">
            <v>Halton Hills Hydro Inc.</v>
          </cell>
          <cell r="B31">
            <v>29</v>
          </cell>
          <cell r="C31">
            <v>6.15</v>
          </cell>
          <cell r="D31">
            <v>22.48</v>
          </cell>
        </row>
        <row r="32">
          <cell r="A32" t="str">
            <v>Hearst Power Distribution Company Limited</v>
          </cell>
          <cell r="B32">
            <v>30</v>
          </cell>
          <cell r="C32">
            <v>0.68</v>
          </cell>
          <cell r="D32">
            <v>3.91</v>
          </cell>
        </row>
        <row r="33">
          <cell r="A33" t="str">
            <v>Horizon Utilities Corporation</v>
          </cell>
          <cell r="B33">
            <v>31</v>
          </cell>
          <cell r="C33">
            <v>60.36</v>
          </cell>
          <cell r="D33">
            <v>281.42</v>
          </cell>
        </row>
        <row r="34">
          <cell r="A34" t="str">
            <v>Hydro 2000 Inc.</v>
          </cell>
          <cell r="B34">
            <v>32</v>
          </cell>
          <cell r="C34">
            <v>0.19</v>
          </cell>
          <cell r="D34">
            <v>1.04</v>
          </cell>
        </row>
        <row r="35">
          <cell r="A35" t="str">
            <v>Hydro Hawkesbury Inc.</v>
          </cell>
          <cell r="B35">
            <v>33</v>
          </cell>
          <cell r="C35">
            <v>1.82</v>
          </cell>
          <cell r="D35">
            <v>9.2799999999999994</v>
          </cell>
        </row>
        <row r="36">
          <cell r="A36" t="str">
            <v>Hydro One Brampton Networks Inc.</v>
          </cell>
          <cell r="B36">
            <v>34</v>
          </cell>
          <cell r="C36">
            <v>45.61</v>
          </cell>
          <cell r="D36">
            <v>189.54</v>
          </cell>
        </row>
        <row r="37">
          <cell r="A37" t="str">
            <v>Hydro One Networks Inc.</v>
          </cell>
          <cell r="B37">
            <v>35</v>
          </cell>
          <cell r="C37">
            <v>213.66</v>
          </cell>
          <cell r="D37">
            <v>1130.21</v>
          </cell>
        </row>
        <row r="38">
          <cell r="A38" t="str">
            <v>Hydro Ottawa Limited</v>
          </cell>
          <cell r="B38">
            <v>36</v>
          </cell>
          <cell r="C38">
            <v>85.26</v>
          </cell>
          <cell r="D38">
            <v>374.73</v>
          </cell>
        </row>
        <row r="39">
          <cell r="A39" t="str">
            <v>Innisfil Hydro Distribution Systems Limited</v>
          </cell>
          <cell r="B39">
            <v>37</v>
          </cell>
          <cell r="C39">
            <v>2.5</v>
          </cell>
          <cell r="D39">
            <v>9.1999999999999993</v>
          </cell>
        </row>
        <row r="40">
          <cell r="A40" t="str">
            <v>Kashechewan Power Corporation</v>
          </cell>
          <cell r="B40">
            <v>38</v>
          </cell>
          <cell r="C40">
            <v>7.0000000000000007E-2</v>
          </cell>
          <cell r="D40">
            <v>0.33</v>
          </cell>
        </row>
        <row r="41">
          <cell r="A41" t="str">
            <v>Kenora Hydro Electric Corporation Ltd.</v>
          </cell>
          <cell r="B41">
            <v>39</v>
          </cell>
          <cell r="C41">
            <v>0.86</v>
          </cell>
          <cell r="D41">
            <v>5.22</v>
          </cell>
        </row>
        <row r="42">
          <cell r="A42" t="str">
            <v>Kingston Hydro Corporation</v>
          </cell>
          <cell r="B42">
            <v>40</v>
          </cell>
          <cell r="C42">
            <v>6.63</v>
          </cell>
          <cell r="D42">
            <v>37.159999999999997</v>
          </cell>
        </row>
        <row r="43">
          <cell r="A43" t="str">
            <v>Kitchener-Wilmot Hydro Inc.</v>
          </cell>
          <cell r="B43">
            <v>41</v>
          </cell>
          <cell r="C43">
            <v>21.56</v>
          </cell>
          <cell r="D43">
            <v>90.29</v>
          </cell>
        </row>
        <row r="44">
          <cell r="A44" t="str">
            <v>Lakefront Utilities Inc.</v>
          </cell>
          <cell r="B44">
            <v>42</v>
          </cell>
          <cell r="C44">
            <v>2.77</v>
          </cell>
          <cell r="D44">
            <v>13.59</v>
          </cell>
        </row>
        <row r="45">
          <cell r="A45" t="str">
            <v>Lakeland Power Distribution Ltd.</v>
          </cell>
          <cell r="B45">
            <v>43</v>
          </cell>
          <cell r="C45">
            <v>2.3199999999999998</v>
          </cell>
          <cell r="D45">
            <v>10.18</v>
          </cell>
        </row>
        <row r="46">
          <cell r="A46" t="str">
            <v>London Hydro Inc.</v>
          </cell>
          <cell r="B46">
            <v>44</v>
          </cell>
          <cell r="C46">
            <v>41.44</v>
          </cell>
          <cell r="D46">
            <v>156.63999999999999</v>
          </cell>
        </row>
        <row r="47">
          <cell r="A47" t="str">
            <v>Middlesex Power Distribution Corporation</v>
          </cell>
          <cell r="B47">
            <v>45</v>
          </cell>
          <cell r="C47">
            <v>2.4500000000000002</v>
          </cell>
          <cell r="D47">
            <v>9.25</v>
          </cell>
        </row>
        <row r="48">
          <cell r="A48" t="str">
            <v>Midland Power Utility Corporation</v>
          </cell>
          <cell r="B48">
            <v>46</v>
          </cell>
          <cell r="C48">
            <v>2.39</v>
          </cell>
          <cell r="D48">
            <v>10.82</v>
          </cell>
        </row>
        <row r="49">
          <cell r="A49" t="str">
            <v>Milton Hydro Distribution Inc.</v>
          </cell>
          <cell r="B49">
            <v>47</v>
          </cell>
          <cell r="C49">
            <v>8.0500000000000007</v>
          </cell>
          <cell r="D49">
            <v>33.5</v>
          </cell>
        </row>
        <row r="50">
          <cell r="A50" t="str">
            <v>Newmarket - Tay Power Distribution Ltd.</v>
          </cell>
          <cell r="B50">
            <v>48</v>
          </cell>
          <cell r="C50">
            <v>8.76</v>
          </cell>
          <cell r="D50">
            <v>33.049999999999997</v>
          </cell>
        </row>
        <row r="51">
          <cell r="A51" t="str">
            <v>Niagara Peninsula Energy Inc.</v>
          </cell>
          <cell r="B51">
            <v>49</v>
          </cell>
          <cell r="C51">
            <v>15.49</v>
          </cell>
          <cell r="D51">
            <v>58.04</v>
          </cell>
        </row>
        <row r="52">
          <cell r="A52" t="str">
            <v>Niagara-on-the-Lake Hydro Inc.</v>
          </cell>
          <cell r="B52">
            <v>50</v>
          </cell>
          <cell r="C52">
            <v>2.42</v>
          </cell>
          <cell r="D52">
            <v>8.27</v>
          </cell>
        </row>
        <row r="53">
          <cell r="A53" t="str">
            <v>Norfolk Power Distribution Inc.</v>
          </cell>
          <cell r="B53">
            <v>51</v>
          </cell>
          <cell r="C53">
            <v>4.25</v>
          </cell>
          <cell r="D53">
            <v>15.68</v>
          </cell>
        </row>
        <row r="54">
          <cell r="A54" t="str">
            <v>North Bay Hydro Distribution Limited</v>
          </cell>
          <cell r="B54">
            <v>52</v>
          </cell>
          <cell r="C54">
            <v>5.05</v>
          </cell>
          <cell r="D54">
            <v>26.1</v>
          </cell>
        </row>
        <row r="55">
          <cell r="A55" t="str">
            <v>Northern Ontario Wires Inc.</v>
          </cell>
          <cell r="B55">
            <v>53</v>
          </cell>
          <cell r="C55">
            <v>1.06</v>
          </cell>
          <cell r="D55">
            <v>5.88</v>
          </cell>
        </row>
        <row r="56">
          <cell r="A56" t="str">
            <v>Oakville Hydro Electricity Distribution Inc.</v>
          </cell>
          <cell r="B56">
            <v>54</v>
          </cell>
          <cell r="C56">
            <v>20.7</v>
          </cell>
          <cell r="D56">
            <v>74.06</v>
          </cell>
        </row>
        <row r="57">
          <cell r="A57" t="str">
            <v>Orangeville Hydro Limited</v>
          </cell>
          <cell r="B57">
            <v>55</v>
          </cell>
          <cell r="C57">
            <v>2.78</v>
          </cell>
          <cell r="D57">
            <v>11.82</v>
          </cell>
        </row>
        <row r="58">
          <cell r="A58" t="str">
            <v>Orillia Power Distribution Corporation</v>
          </cell>
          <cell r="B58">
            <v>56</v>
          </cell>
          <cell r="C58">
            <v>3.07</v>
          </cell>
          <cell r="D58">
            <v>15.05</v>
          </cell>
        </row>
        <row r="59">
          <cell r="A59" t="str">
            <v>Oshawa PUC Networks Inc.</v>
          </cell>
          <cell r="B59">
            <v>57</v>
          </cell>
          <cell r="C59">
            <v>12.52</v>
          </cell>
          <cell r="D59">
            <v>52.24</v>
          </cell>
        </row>
        <row r="60">
          <cell r="A60" t="str">
            <v>Ottawa River Power Corporation</v>
          </cell>
          <cell r="B60">
            <v>58</v>
          </cell>
          <cell r="C60">
            <v>1.61</v>
          </cell>
          <cell r="D60">
            <v>8.9700000000000006</v>
          </cell>
        </row>
        <row r="61">
          <cell r="A61" t="str">
            <v>PUC Distribution Inc.</v>
          </cell>
          <cell r="B61">
            <v>59</v>
          </cell>
          <cell r="C61">
            <v>5.58</v>
          </cell>
          <cell r="D61">
            <v>30.83</v>
          </cell>
        </row>
        <row r="62">
          <cell r="A62" t="str">
            <v>Parry Sound Power Corporation</v>
          </cell>
          <cell r="B62">
            <v>60</v>
          </cell>
          <cell r="C62">
            <v>0.74</v>
          </cell>
          <cell r="D62">
            <v>4.16</v>
          </cell>
        </row>
        <row r="63">
          <cell r="A63" t="str">
            <v>Peterborough Distribution Incorporated</v>
          </cell>
          <cell r="B63">
            <v>61</v>
          </cell>
          <cell r="C63">
            <v>8.7200000000000006</v>
          </cell>
          <cell r="D63">
            <v>38.450000000000003</v>
          </cell>
        </row>
        <row r="64">
          <cell r="A64" t="str">
            <v>Port Colborne Hydro Inc.</v>
          </cell>
          <cell r="B64">
            <v>62</v>
          </cell>
          <cell r="C64">
            <v>2.33</v>
          </cell>
          <cell r="D64">
            <v>9.27</v>
          </cell>
        </row>
        <row r="65">
          <cell r="A65" t="str">
            <v>PowerStream Inc.</v>
          </cell>
          <cell r="B65">
            <v>63</v>
          </cell>
          <cell r="C65">
            <v>95.57</v>
          </cell>
          <cell r="D65">
            <v>407.34</v>
          </cell>
        </row>
        <row r="66">
          <cell r="A66" t="str">
            <v>Renfrew Hydro Inc.</v>
          </cell>
          <cell r="B66">
            <v>64</v>
          </cell>
          <cell r="C66">
            <v>1.05</v>
          </cell>
          <cell r="D66">
            <v>4.8600000000000003</v>
          </cell>
        </row>
        <row r="67">
          <cell r="A67" t="str">
            <v>Rideau St. Lawrence Distribution Inc.</v>
          </cell>
          <cell r="B67">
            <v>65</v>
          </cell>
          <cell r="C67">
            <v>1.22</v>
          </cell>
          <cell r="D67">
            <v>5.0999999999999996</v>
          </cell>
        </row>
        <row r="68">
          <cell r="A68" t="str">
            <v>Sioux Lookout Hydro Inc.</v>
          </cell>
          <cell r="B68">
            <v>66</v>
          </cell>
          <cell r="C68">
            <v>0.51</v>
          </cell>
          <cell r="D68">
            <v>3.32</v>
          </cell>
        </row>
        <row r="69">
          <cell r="A69" t="str">
            <v>St. Thomas Energy Inc.</v>
          </cell>
          <cell r="B69">
            <v>67</v>
          </cell>
          <cell r="C69">
            <v>3.94</v>
          </cell>
          <cell r="D69">
            <v>14.92</v>
          </cell>
        </row>
        <row r="70">
          <cell r="A70" t="str">
            <v>Thunder Bay Hydro Electricity Distribution Inc.</v>
          </cell>
          <cell r="B70">
            <v>68</v>
          </cell>
          <cell r="C70">
            <v>8.48</v>
          </cell>
          <cell r="D70">
            <v>47.38</v>
          </cell>
        </row>
        <row r="71">
          <cell r="A71" t="str">
            <v>Tillsonburg Hydro Inc.</v>
          </cell>
          <cell r="B71">
            <v>69</v>
          </cell>
          <cell r="C71">
            <v>2.29</v>
          </cell>
          <cell r="D71">
            <v>10.25</v>
          </cell>
        </row>
        <row r="72">
          <cell r="A72" t="str">
            <v>Toronto Hydro-Electric System Limited</v>
          </cell>
          <cell r="B72">
            <v>70</v>
          </cell>
          <cell r="C72">
            <v>286.27</v>
          </cell>
          <cell r="D72">
            <v>1303.99</v>
          </cell>
        </row>
        <row r="73">
          <cell r="A73" t="str">
            <v>Veridian Connections Inc.</v>
          </cell>
          <cell r="B73">
            <v>71</v>
          </cell>
          <cell r="C73">
            <v>29.05</v>
          </cell>
          <cell r="D73">
            <v>115.74</v>
          </cell>
        </row>
        <row r="74">
          <cell r="A74" t="str">
            <v>Wasaga Distribution Inc.</v>
          </cell>
          <cell r="B74">
            <v>72</v>
          </cell>
          <cell r="C74">
            <v>1.34</v>
          </cell>
          <cell r="D74">
            <v>4.01</v>
          </cell>
        </row>
        <row r="75">
          <cell r="A75" t="str">
            <v>Waterloo North Hydro Inc.</v>
          </cell>
          <cell r="B75">
            <v>73</v>
          </cell>
          <cell r="C75">
            <v>15.79</v>
          </cell>
          <cell r="D75">
            <v>66.489999999999995</v>
          </cell>
        </row>
        <row r="76">
          <cell r="A76" t="str">
            <v>Welland Hydro-Electric System Corp.</v>
          </cell>
          <cell r="B76">
            <v>74</v>
          </cell>
          <cell r="C76">
            <v>5.56</v>
          </cell>
          <cell r="D76">
            <v>20.6</v>
          </cell>
        </row>
        <row r="77">
          <cell r="A77" t="str">
            <v>Wellington North Power Inc.</v>
          </cell>
          <cell r="B77">
            <v>75</v>
          </cell>
          <cell r="C77">
            <v>0.93</v>
          </cell>
          <cell r="D77">
            <v>4.5199999999999996</v>
          </cell>
        </row>
        <row r="78">
          <cell r="A78" t="str">
            <v>West Coast Huron Energy Inc.</v>
          </cell>
          <cell r="B78">
            <v>76</v>
          </cell>
          <cell r="C78">
            <v>0.88</v>
          </cell>
          <cell r="D78">
            <v>8.2799999999999994</v>
          </cell>
        </row>
        <row r="79">
          <cell r="A79" t="str">
            <v>West Perth Power Inc.</v>
          </cell>
          <cell r="B79">
            <v>77</v>
          </cell>
          <cell r="C79">
            <v>0.62</v>
          </cell>
          <cell r="D79">
            <v>2.99</v>
          </cell>
        </row>
        <row r="80">
          <cell r="A80" t="str">
            <v>Westario Power Inc.</v>
          </cell>
          <cell r="B80">
            <v>78</v>
          </cell>
          <cell r="C80">
            <v>4.24</v>
          </cell>
          <cell r="D80">
            <v>20.95</v>
          </cell>
        </row>
        <row r="81">
          <cell r="A81" t="str">
            <v>Whitby Hydro Electric Corporation</v>
          </cell>
          <cell r="B81">
            <v>79</v>
          </cell>
          <cell r="C81">
            <v>10.9</v>
          </cell>
          <cell r="D81">
            <v>39.07</v>
          </cell>
        </row>
        <row r="82">
          <cell r="A82" t="str">
            <v>Woodstock Hydro Services Inc.</v>
          </cell>
          <cell r="B82">
            <v>80</v>
          </cell>
          <cell r="C82">
            <v>4.49</v>
          </cell>
          <cell r="D82">
            <v>18.88</v>
          </cell>
        </row>
        <row r="83">
          <cell r="B83" t="str">
            <v>Total</v>
          </cell>
          <cell r="C83">
            <v>1330.04</v>
          </cell>
          <cell r="D83">
            <v>5999.97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57"/>
  <sheetViews>
    <sheetView topLeftCell="A78" zoomScale="90" zoomScaleNormal="90" workbookViewId="0">
      <selection activeCell="F177" sqref="F177"/>
    </sheetView>
  </sheetViews>
  <sheetFormatPr defaultColWidth="9" defaultRowHeight="14.4"/>
  <cols>
    <col min="1" max="1" width="9" style="1"/>
    <col min="2" max="2" width="32" style="20" customWidth="1"/>
    <col min="3" max="3" width="114.33203125" style="1" customWidth="1"/>
    <col min="4" max="4" width="8" style="1" customWidth="1"/>
    <col min="5" max="16384" width="9" style="1"/>
  </cols>
  <sheetData>
    <row r="1" spans="1:3" ht="174" customHeight="1"/>
    <row r="3" spans="1:3" ht="20.399999999999999">
      <c r="B3" s="808" t="s">
        <v>174</v>
      </c>
      <c r="C3" s="808"/>
    </row>
    <row r="4" spans="1:3" ht="11.25" customHeight="1"/>
    <row r="5" spans="1:3" s="22" customFormat="1" ht="25.5" customHeight="1">
      <c r="B5" s="49" t="s">
        <v>419</v>
      </c>
      <c r="C5" s="49" t="s">
        <v>173</v>
      </c>
    </row>
    <row r="6" spans="1:3" s="146" customFormat="1" ht="48" customHeight="1">
      <c r="A6" s="208"/>
      <c r="B6" s="537" t="s">
        <v>170</v>
      </c>
      <c r="C6" s="583" t="s">
        <v>597</v>
      </c>
    </row>
    <row r="7" spans="1:3" s="146" customFormat="1" ht="21" customHeight="1">
      <c r="A7" s="208"/>
      <c r="B7" s="533" t="s">
        <v>551</v>
      </c>
      <c r="C7" s="584" t="s">
        <v>610</v>
      </c>
    </row>
    <row r="8" spans="1:3" s="146" customFormat="1" ht="32.25" customHeight="1">
      <c r="B8" s="533" t="s">
        <v>367</v>
      </c>
      <c r="C8" s="585" t="s">
        <v>598</v>
      </c>
    </row>
    <row r="9" spans="1:3" s="146" customFormat="1" ht="27.75" customHeight="1">
      <c r="B9" s="533" t="s">
        <v>169</v>
      </c>
      <c r="C9" s="585" t="s">
        <v>599</v>
      </c>
    </row>
    <row r="10" spans="1:3" s="146" customFormat="1" ht="33" customHeight="1">
      <c r="B10" s="533" t="s">
        <v>595</v>
      </c>
      <c r="C10" s="584" t="s">
        <v>603</v>
      </c>
    </row>
    <row r="11" spans="1:3" s="146" customFormat="1" ht="26.25" customHeight="1">
      <c r="B11" s="546" t="s">
        <v>368</v>
      </c>
      <c r="C11" s="587" t="s">
        <v>600</v>
      </c>
    </row>
    <row r="12" spans="1:3" s="146" customFormat="1" ht="39.75" customHeight="1">
      <c r="B12" s="533" t="s">
        <v>369</v>
      </c>
      <c r="C12" s="585" t="s">
        <v>601</v>
      </c>
    </row>
    <row r="13" spans="1:3" s="146" customFormat="1" ht="18" customHeight="1">
      <c r="B13" s="533" t="s">
        <v>370</v>
      </c>
      <c r="C13" s="585" t="s">
        <v>602</v>
      </c>
    </row>
    <row r="14" spans="1:3" s="146" customFormat="1" ht="13.5" customHeight="1">
      <c r="B14" s="533"/>
      <c r="C14" s="586"/>
    </row>
    <row r="15" spans="1:3" s="146" customFormat="1" ht="18" customHeight="1">
      <c r="B15" s="533" t="s">
        <v>666</v>
      </c>
      <c r="C15" s="584" t="s">
        <v>664</v>
      </c>
    </row>
    <row r="16" spans="1:3" s="146" customFormat="1" ht="8.25" customHeight="1">
      <c r="B16" s="533"/>
      <c r="C16" s="586"/>
    </row>
    <row r="17" spans="2:3" s="146" customFormat="1" ht="33" customHeight="1">
      <c r="B17" s="588" t="s">
        <v>596</v>
      </c>
      <c r="C17" s="589" t="s">
        <v>665</v>
      </c>
    </row>
    <row r="18" spans="2:3" s="83" customFormat="1" ht="15.6">
      <c r="B18" s="146"/>
    </row>
    <row r="19" spans="2:3" s="24" customFormat="1">
      <c r="B19" s="31"/>
    </row>
    <row r="157" spans="4:4">
      <c r="D157" s="708"/>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157"/>
  <sheetViews>
    <sheetView zoomScale="80" zoomScaleNormal="80" workbookViewId="0">
      <pane ySplit="16" topLeftCell="A17" activePane="bottomLeft" state="frozen"/>
      <selection activeCell="D157" sqref="D157"/>
      <selection pane="bottomLeft" activeCell="D157" sqref="D157"/>
    </sheetView>
  </sheetViews>
  <sheetFormatPr defaultColWidth="9" defaultRowHeight="14.4"/>
  <cols>
    <col min="1" max="1" width="9" style="1"/>
    <col min="2" max="2" width="37" style="605" customWidth="1"/>
    <col min="3" max="3" width="9" style="9"/>
    <col min="4" max="16384" width="9" style="1"/>
  </cols>
  <sheetData>
    <row r="16" spans="2:21" ht="26.25" customHeight="1">
      <c r="B16" s="606" t="s">
        <v>560</v>
      </c>
      <c r="C16" s="815" t="s">
        <v>504</v>
      </c>
      <c r="D16" s="816"/>
      <c r="E16" s="816"/>
      <c r="F16" s="816"/>
      <c r="G16" s="816"/>
      <c r="H16" s="816"/>
      <c r="I16" s="816"/>
      <c r="J16" s="816"/>
      <c r="K16" s="816"/>
      <c r="L16" s="816"/>
      <c r="M16" s="816"/>
      <c r="N16" s="816"/>
      <c r="O16" s="816"/>
      <c r="P16" s="816"/>
      <c r="Q16" s="816"/>
      <c r="R16" s="816"/>
      <c r="S16" s="816"/>
      <c r="T16" s="816"/>
      <c r="U16" s="816"/>
    </row>
    <row r="17" spans="2:21" ht="55.5" customHeight="1">
      <c r="B17" s="607" t="s">
        <v>633</v>
      </c>
      <c r="C17" s="817" t="s">
        <v>726</v>
      </c>
      <c r="D17" s="817"/>
      <c r="E17" s="817"/>
      <c r="F17" s="817"/>
      <c r="G17" s="817"/>
      <c r="H17" s="817"/>
      <c r="I17" s="817"/>
      <c r="J17" s="817"/>
      <c r="K17" s="817"/>
      <c r="L17" s="817"/>
      <c r="M17" s="817"/>
      <c r="N17" s="817"/>
      <c r="O17" s="817"/>
      <c r="P17" s="817"/>
      <c r="Q17" s="817"/>
      <c r="R17" s="817"/>
      <c r="S17" s="817"/>
      <c r="T17" s="817"/>
      <c r="U17" s="818"/>
    </row>
    <row r="18" spans="2:21" ht="15.6">
      <c r="B18" s="608"/>
      <c r="C18" s="474"/>
      <c r="U18" s="609"/>
    </row>
    <row r="19" spans="2:21" ht="15.6">
      <c r="B19" s="608"/>
      <c r="C19" s="474" t="s">
        <v>637</v>
      </c>
      <c r="U19" s="609"/>
    </row>
    <row r="20" spans="2:21" ht="15.6">
      <c r="B20" s="608"/>
      <c r="C20" s="474"/>
      <c r="U20" s="609"/>
    </row>
    <row r="21" spans="2:21" ht="15.6">
      <c r="B21" s="608"/>
      <c r="C21" s="474" t="s">
        <v>634</v>
      </c>
      <c r="U21" s="609"/>
    </row>
    <row r="22" spans="2:21" ht="15.6">
      <c r="B22" s="608"/>
      <c r="C22" s="474"/>
      <c r="U22" s="609"/>
    </row>
    <row r="23" spans="2:21" ht="30" customHeight="1">
      <c r="B23" s="608"/>
      <c r="C23" s="811" t="s">
        <v>635</v>
      </c>
      <c r="D23" s="811"/>
      <c r="E23" s="811"/>
      <c r="F23" s="811"/>
      <c r="G23" s="811"/>
      <c r="H23" s="811"/>
      <c r="I23" s="811"/>
      <c r="J23" s="811"/>
      <c r="K23" s="811"/>
      <c r="L23" s="811"/>
      <c r="M23" s="811"/>
      <c r="N23" s="811"/>
      <c r="O23" s="811"/>
      <c r="P23" s="811"/>
      <c r="Q23" s="811"/>
      <c r="R23" s="811"/>
      <c r="S23" s="811"/>
      <c r="U23" s="609"/>
    </row>
    <row r="24" spans="2:21" ht="15.6">
      <c r="B24" s="608"/>
      <c r="C24" s="474"/>
      <c r="U24" s="609"/>
    </row>
    <row r="25" spans="2:21" ht="15.6">
      <c r="B25" s="608"/>
      <c r="C25" s="474" t="s">
        <v>638</v>
      </c>
      <c r="U25" s="609"/>
    </row>
    <row r="26" spans="2:21" ht="15.6">
      <c r="B26" s="608"/>
      <c r="C26" s="474"/>
      <c r="U26" s="609"/>
    </row>
    <row r="27" spans="2:21" ht="31.5" customHeight="1">
      <c r="B27" s="608"/>
      <c r="C27" s="811" t="s">
        <v>636</v>
      </c>
      <c r="D27" s="811"/>
      <c r="E27" s="811"/>
      <c r="F27" s="811"/>
      <c r="G27" s="811"/>
      <c r="H27" s="811"/>
      <c r="I27" s="811"/>
      <c r="J27" s="811"/>
      <c r="K27" s="811"/>
      <c r="L27" s="811"/>
      <c r="M27" s="811"/>
      <c r="N27" s="811"/>
      <c r="O27" s="811"/>
      <c r="P27" s="811"/>
      <c r="Q27" s="811"/>
      <c r="R27" s="811"/>
      <c r="S27" s="811"/>
      <c r="T27" s="811"/>
      <c r="U27" s="812"/>
    </row>
    <row r="28" spans="2:21" ht="15.6">
      <c r="B28" s="608"/>
      <c r="C28" s="474"/>
      <c r="U28" s="609"/>
    </row>
    <row r="29" spans="2:21" ht="31.5" customHeight="1">
      <c r="B29" s="608"/>
      <c r="C29" s="811" t="s">
        <v>639</v>
      </c>
      <c r="D29" s="811"/>
      <c r="E29" s="811"/>
      <c r="F29" s="811"/>
      <c r="G29" s="811"/>
      <c r="H29" s="811"/>
      <c r="I29" s="811"/>
      <c r="J29" s="811"/>
      <c r="K29" s="811"/>
      <c r="L29" s="811"/>
      <c r="M29" s="811"/>
      <c r="N29" s="811"/>
      <c r="O29" s="811"/>
      <c r="P29" s="811"/>
      <c r="Q29" s="811"/>
      <c r="R29" s="811"/>
      <c r="S29" s="811"/>
      <c r="T29" s="811"/>
      <c r="U29" s="812"/>
    </row>
    <row r="30" spans="2:21" ht="15.6">
      <c r="B30" s="608"/>
      <c r="C30" s="474"/>
      <c r="U30" s="609"/>
    </row>
    <row r="31" spans="2:21" ht="15.6">
      <c r="B31" s="608"/>
      <c r="C31" s="474" t="s">
        <v>640</v>
      </c>
      <c r="U31" s="609"/>
    </row>
    <row r="32" spans="2:21" ht="15.6">
      <c r="B32" s="610"/>
      <c r="C32" s="611"/>
      <c r="D32" s="612"/>
      <c r="E32" s="612"/>
      <c r="F32" s="612"/>
      <c r="G32" s="612"/>
      <c r="H32" s="612"/>
      <c r="I32" s="612"/>
      <c r="J32" s="612"/>
      <c r="K32" s="612"/>
      <c r="L32" s="612"/>
      <c r="M32" s="612"/>
      <c r="N32" s="612"/>
      <c r="O32" s="612"/>
      <c r="P32" s="612"/>
      <c r="Q32" s="612"/>
      <c r="R32" s="612"/>
      <c r="S32" s="612"/>
      <c r="T32" s="612"/>
      <c r="U32" s="613"/>
    </row>
    <row r="33" spans="2:21" ht="39" customHeight="1">
      <c r="B33" s="614" t="s">
        <v>641</v>
      </c>
      <c r="C33" s="819" t="s">
        <v>642</v>
      </c>
      <c r="D33" s="819"/>
      <c r="E33" s="819"/>
      <c r="F33" s="819"/>
      <c r="G33" s="819"/>
      <c r="H33" s="819"/>
      <c r="I33" s="819"/>
      <c r="J33" s="819"/>
      <c r="K33" s="819"/>
      <c r="L33" s="819"/>
      <c r="M33" s="819"/>
      <c r="N33" s="819"/>
      <c r="O33" s="819"/>
      <c r="P33" s="819"/>
      <c r="Q33" s="819"/>
      <c r="R33" s="819"/>
      <c r="S33" s="819"/>
      <c r="T33" s="819"/>
      <c r="U33" s="820"/>
    </row>
    <row r="34" spans="2:21">
      <c r="B34" s="615"/>
      <c r="C34" s="616"/>
      <c r="D34" s="616"/>
      <c r="E34" s="616"/>
      <c r="F34" s="616"/>
      <c r="G34" s="616"/>
      <c r="H34" s="616"/>
      <c r="I34" s="616"/>
      <c r="J34" s="616"/>
      <c r="K34" s="616"/>
      <c r="L34" s="616"/>
      <c r="M34" s="616"/>
      <c r="N34" s="616"/>
      <c r="O34" s="616"/>
      <c r="P34" s="616"/>
      <c r="Q34" s="616"/>
      <c r="R34" s="616"/>
      <c r="S34" s="616"/>
      <c r="T34" s="616"/>
      <c r="U34" s="617"/>
    </row>
    <row r="35" spans="2:21" ht="15.6">
      <c r="B35" s="618" t="s">
        <v>643</v>
      </c>
      <c r="C35" s="30" t="s">
        <v>644</v>
      </c>
      <c r="U35" s="609"/>
    </row>
    <row r="36" spans="2:21">
      <c r="B36" s="619"/>
      <c r="C36" s="612"/>
      <c r="D36" s="612"/>
      <c r="E36" s="612"/>
      <c r="F36" s="612"/>
      <c r="G36" s="612"/>
      <c r="H36" s="612"/>
      <c r="I36" s="612"/>
      <c r="J36" s="612"/>
      <c r="K36" s="612"/>
      <c r="L36" s="612"/>
      <c r="M36" s="612"/>
      <c r="N36" s="612"/>
      <c r="O36" s="612"/>
      <c r="P36" s="612"/>
      <c r="Q36" s="612"/>
      <c r="R36" s="612"/>
      <c r="S36" s="612"/>
      <c r="T36" s="612"/>
      <c r="U36" s="613"/>
    </row>
    <row r="37" spans="2:21" ht="34.5" customHeight="1">
      <c r="B37" s="607" t="s">
        <v>645</v>
      </c>
      <c r="C37" s="813" t="s">
        <v>646</v>
      </c>
      <c r="D37" s="813"/>
      <c r="E37" s="813"/>
      <c r="F37" s="813"/>
      <c r="G37" s="813"/>
      <c r="H37" s="813"/>
      <c r="I37" s="813"/>
      <c r="J37" s="813"/>
      <c r="K37" s="813"/>
      <c r="L37" s="813"/>
      <c r="M37" s="813"/>
      <c r="N37" s="813"/>
      <c r="O37" s="813"/>
      <c r="P37" s="813"/>
      <c r="Q37" s="813"/>
      <c r="R37" s="813"/>
      <c r="S37" s="813"/>
      <c r="T37" s="813"/>
      <c r="U37" s="814"/>
    </row>
    <row r="38" spans="2:21">
      <c r="B38" s="619"/>
      <c r="C38" s="612"/>
      <c r="D38" s="612"/>
      <c r="E38" s="612"/>
      <c r="F38" s="612"/>
      <c r="G38" s="612"/>
      <c r="H38" s="612"/>
      <c r="I38" s="612"/>
      <c r="J38" s="612"/>
      <c r="K38" s="612"/>
      <c r="L38" s="612"/>
      <c r="M38" s="612"/>
      <c r="N38" s="612"/>
      <c r="O38" s="612"/>
      <c r="P38" s="612"/>
      <c r="Q38" s="612"/>
      <c r="R38" s="612"/>
      <c r="S38" s="612"/>
      <c r="T38" s="612"/>
      <c r="U38" s="613"/>
    </row>
    <row r="39" spans="2:21" ht="15.6">
      <c r="B39" s="607" t="s">
        <v>647</v>
      </c>
      <c r="C39" s="620" t="s">
        <v>648</v>
      </c>
      <c r="D39" s="616"/>
      <c r="E39" s="616"/>
      <c r="F39" s="616"/>
      <c r="G39" s="616"/>
      <c r="H39" s="616"/>
      <c r="I39" s="616"/>
      <c r="J39" s="616"/>
      <c r="K39" s="616"/>
      <c r="L39" s="616"/>
      <c r="M39" s="616"/>
      <c r="N39" s="616"/>
      <c r="O39" s="616"/>
      <c r="P39" s="616"/>
      <c r="Q39" s="616"/>
      <c r="R39" s="616"/>
      <c r="S39" s="616"/>
      <c r="T39" s="616"/>
      <c r="U39" s="617"/>
    </row>
    <row r="40" spans="2:21">
      <c r="B40" s="619"/>
      <c r="C40" s="612"/>
      <c r="D40" s="612"/>
      <c r="E40" s="612"/>
      <c r="F40" s="612"/>
      <c r="G40" s="612"/>
      <c r="H40" s="612"/>
      <c r="I40" s="612"/>
      <c r="J40" s="612"/>
      <c r="K40" s="612"/>
      <c r="L40" s="612"/>
      <c r="M40" s="612"/>
      <c r="N40" s="612"/>
      <c r="O40" s="612"/>
      <c r="P40" s="612"/>
      <c r="Q40" s="612"/>
      <c r="R40" s="612"/>
      <c r="S40" s="612"/>
      <c r="T40" s="612"/>
      <c r="U40" s="613"/>
    </row>
    <row r="41" spans="2:21" ht="38.25" customHeight="1">
      <c r="B41" s="614" t="s">
        <v>649</v>
      </c>
      <c r="C41" s="821" t="s">
        <v>650</v>
      </c>
      <c r="D41" s="821"/>
      <c r="E41" s="821"/>
      <c r="F41" s="821"/>
      <c r="G41" s="821"/>
      <c r="H41" s="821"/>
      <c r="I41" s="821"/>
      <c r="J41" s="821"/>
      <c r="K41" s="821"/>
      <c r="L41" s="821"/>
      <c r="M41" s="821"/>
      <c r="N41" s="821"/>
      <c r="O41" s="821"/>
      <c r="P41" s="821"/>
      <c r="Q41" s="821"/>
      <c r="R41" s="821"/>
      <c r="S41" s="821"/>
      <c r="T41" s="821"/>
      <c r="U41" s="822"/>
    </row>
    <row r="42" spans="2:21">
      <c r="B42" s="621"/>
      <c r="C42" s="616"/>
      <c r="D42" s="616"/>
      <c r="E42" s="616"/>
      <c r="F42" s="616"/>
      <c r="G42" s="616"/>
      <c r="H42" s="616"/>
      <c r="I42" s="616"/>
      <c r="J42" s="616"/>
      <c r="K42" s="616"/>
      <c r="L42" s="616"/>
      <c r="M42" s="616"/>
      <c r="N42" s="616"/>
      <c r="O42" s="616"/>
      <c r="P42" s="616"/>
      <c r="Q42" s="616"/>
      <c r="R42" s="616"/>
      <c r="S42" s="616"/>
      <c r="T42" s="616"/>
      <c r="U42" s="617"/>
    </row>
    <row r="43" spans="2:21" ht="15.6">
      <c r="B43" s="618" t="s">
        <v>651</v>
      </c>
      <c r="C43" s="30" t="s">
        <v>652</v>
      </c>
      <c r="U43" s="609"/>
    </row>
    <row r="44" spans="2:21">
      <c r="B44" s="622"/>
      <c r="C44" s="1"/>
      <c r="U44" s="609"/>
    </row>
    <row r="45" spans="2:21" ht="36" customHeight="1">
      <c r="B45" s="622"/>
      <c r="C45" s="809" t="s">
        <v>668</v>
      </c>
      <c r="D45" s="809"/>
      <c r="E45" s="809"/>
      <c r="F45" s="809"/>
      <c r="G45" s="809"/>
      <c r="H45" s="809"/>
      <c r="I45" s="809"/>
      <c r="J45" s="809"/>
      <c r="K45" s="809"/>
      <c r="L45" s="809"/>
      <c r="M45" s="809"/>
      <c r="N45" s="809"/>
      <c r="O45" s="809"/>
      <c r="P45" s="809"/>
      <c r="Q45" s="809"/>
      <c r="R45" s="809"/>
      <c r="S45" s="809"/>
      <c r="T45" s="809"/>
      <c r="U45" s="810"/>
    </row>
    <row r="46" spans="2:21">
      <c r="B46" s="622"/>
      <c r="C46" s="5"/>
      <c r="U46" s="609"/>
    </row>
    <row r="47" spans="2:21" ht="35.25" customHeight="1">
      <c r="B47" s="622"/>
      <c r="C47" s="809" t="s">
        <v>653</v>
      </c>
      <c r="D47" s="809"/>
      <c r="E47" s="809"/>
      <c r="F47" s="809"/>
      <c r="G47" s="809"/>
      <c r="H47" s="809"/>
      <c r="I47" s="809"/>
      <c r="J47" s="809"/>
      <c r="K47" s="809"/>
      <c r="L47" s="809"/>
      <c r="M47" s="809"/>
      <c r="N47" s="809"/>
      <c r="O47" s="809"/>
      <c r="P47" s="809"/>
      <c r="Q47" s="809"/>
      <c r="R47" s="809"/>
      <c r="S47" s="809"/>
      <c r="T47" s="809"/>
      <c r="U47" s="810"/>
    </row>
    <row r="48" spans="2:21">
      <c r="B48" s="622"/>
      <c r="C48" s="5"/>
      <c r="U48" s="609"/>
    </row>
    <row r="49" spans="2:21" ht="40.5" customHeight="1">
      <c r="B49" s="622"/>
      <c r="C49" s="809" t="s">
        <v>654</v>
      </c>
      <c r="D49" s="809"/>
      <c r="E49" s="809"/>
      <c r="F49" s="809"/>
      <c r="G49" s="809"/>
      <c r="H49" s="809"/>
      <c r="I49" s="809"/>
      <c r="J49" s="809"/>
      <c r="K49" s="809"/>
      <c r="L49" s="809"/>
      <c r="M49" s="809"/>
      <c r="N49" s="809"/>
      <c r="O49" s="809"/>
      <c r="P49" s="809"/>
      <c r="Q49" s="809"/>
      <c r="R49" s="809"/>
      <c r="S49" s="809"/>
      <c r="T49" s="809"/>
      <c r="U49" s="810"/>
    </row>
    <row r="50" spans="2:21">
      <c r="B50" s="622"/>
      <c r="C50" s="5"/>
      <c r="U50" s="609"/>
    </row>
    <row r="51" spans="2:21" ht="30" customHeight="1">
      <c r="B51" s="622"/>
      <c r="C51" s="809" t="s">
        <v>655</v>
      </c>
      <c r="D51" s="809"/>
      <c r="E51" s="809"/>
      <c r="F51" s="809"/>
      <c r="G51" s="809"/>
      <c r="H51" s="809"/>
      <c r="I51" s="809"/>
      <c r="J51" s="809"/>
      <c r="K51" s="809"/>
      <c r="L51" s="809"/>
      <c r="M51" s="809"/>
      <c r="N51" s="809"/>
      <c r="O51" s="809"/>
      <c r="P51" s="809"/>
      <c r="Q51" s="809"/>
      <c r="R51" s="809"/>
      <c r="S51" s="809"/>
      <c r="T51" s="809"/>
      <c r="U51" s="810"/>
    </row>
    <row r="52" spans="2:21" ht="15.6">
      <c r="B52" s="622"/>
      <c r="C52" s="474"/>
      <c r="U52" s="609"/>
    </row>
    <row r="53" spans="2:21" ht="31.5" customHeight="1">
      <c r="B53" s="622"/>
      <c r="C53" s="811" t="s">
        <v>667</v>
      </c>
      <c r="D53" s="811"/>
      <c r="E53" s="811"/>
      <c r="F53" s="811"/>
      <c r="G53" s="811"/>
      <c r="H53" s="811"/>
      <c r="I53" s="811"/>
      <c r="J53" s="811"/>
      <c r="K53" s="811"/>
      <c r="L53" s="811"/>
      <c r="M53" s="811"/>
      <c r="N53" s="811"/>
      <c r="O53" s="811"/>
      <c r="P53" s="811"/>
      <c r="Q53" s="811"/>
      <c r="R53" s="811"/>
      <c r="S53" s="811"/>
      <c r="T53" s="811"/>
      <c r="U53" s="812"/>
    </row>
    <row r="54" spans="2:21">
      <c r="B54" s="619"/>
      <c r="C54" s="612"/>
      <c r="D54" s="612"/>
      <c r="E54" s="612"/>
      <c r="F54" s="612"/>
      <c r="G54" s="612"/>
      <c r="H54" s="612"/>
      <c r="I54" s="612"/>
      <c r="J54" s="612"/>
      <c r="K54" s="612"/>
      <c r="L54" s="612"/>
      <c r="M54" s="612"/>
      <c r="N54" s="612"/>
      <c r="O54" s="612"/>
      <c r="P54" s="612"/>
      <c r="Q54" s="612"/>
      <c r="R54" s="612"/>
      <c r="S54" s="612"/>
      <c r="T54" s="612"/>
      <c r="U54" s="613"/>
    </row>
    <row r="55" spans="2:21" ht="48" customHeight="1">
      <c r="B55" s="607" t="s">
        <v>656</v>
      </c>
      <c r="C55" s="813" t="s">
        <v>657</v>
      </c>
      <c r="D55" s="813"/>
      <c r="E55" s="813"/>
      <c r="F55" s="813"/>
      <c r="G55" s="813"/>
      <c r="H55" s="813"/>
      <c r="I55" s="813"/>
      <c r="J55" s="813"/>
      <c r="K55" s="813"/>
      <c r="L55" s="813"/>
      <c r="M55" s="813"/>
      <c r="N55" s="813"/>
      <c r="O55" s="813"/>
      <c r="P55" s="813"/>
      <c r="Q55" s="813"/>
      <c r="R55" s="813"/>
      <c r="S55" s="813"/>
      <c r="T55" s="813"/>
      <c r="U55" s="814"/>
    </row>
    <row r="56" spans="2:21">
      <c r="B56" s="619"/>
      <c r="C56" s="612"/>
      <c r="D56" s="612"/>
      <c r="E56" s="612"/>
      <c r="F56" s="612"/>
      <c r="G56" s="612"/>
      <c r="H56" s="612"/>
      <c r="I56" s="612"/>
      <c r="J56" s="612"/>
      <c r="K56" s="612"/>
      <c r="L56" s="612"/>
      <c r="M56" s="612"/>
      <c r="N56" s="612"/>
      <c r="O56" s="612"/>
      <c r="P56" s="612"/>
      <c r="Q56" s="612"/>
      <c r="R56" s="612"/>
      <c r="S56" s="612"/>
      <c r="T56" s="612"/>
      <c r="U56" s="613"/>
    </row>
    <row r="57" spans="2:21" ht="34.5" customHeight="1">
      <c r="B57" s="607" t="s">
        <v>658</v>
      </c>
      <c r="C57" s="813" t="s">
        <v>659</v>
      </c>
      <c r="D57" s="813"/>
      <c r="E57" s="813"/>
      <c r="F57" s="813"/>
      <c r="G57" s="813"/>
      <c r="H57" s="813"/>
      <c r="I57" s="813"/>
      <c r="J57" s="813"/>
      <c r="K57" s="813"/>
      <c r="L57" s="813"/>
      <c r="M57" s="813"/>
      <c r="N57" s="813"/>
      <c r="O57" s="813"/>
      <c r="P57" s="813"/>
      <c r="Q57" s="813"/>
      <c r="R57" s="813"/>
      <c r="S57" s="813"/>
      <c r="T57" s="813"/>
      <c r="U57" s="814"/>
    </row>
    <row r="58" spans="2:21">
      <c r="B58" s="623"/>
      <c r="C58" s="612"/>
      <c r="D58" s="612"/>
      <c r="E58" s="612"/>
      <c r="F58" s="612"/>
      <c r="G58" s="612"/>
      <c r="H58" s="612"/>
      <c r="I58" s="612"/>
      <c r="J58" s="612"/>
      <c r="K58" s="612"/>
      <c r="L58" s="612"/>
      <c r="M58" s="612"/>
      <c r="N58" s="612"/>
      <c r="O58" s="612"/>
      <c r="P58" s="612"/>
      <c r="Q58" s="612"/>
      <c r="R58" s="612"/>
      <c r="S58" s="612"/>
      <c r="T58" s="612"/>
      <c r="U58" s="613"/>
    </row>
    <row r="59" spans="2:21" ht="30.75" customHeight="1">
      <c r="B59" s="614" t="s">
        <v>660</v>
      </c>
      <c r="C59" s="624" t="s">
        <v>661</v>
      </c>
      <c r="D59" s="625"/>
      <c r="E59" s="625"/>
      <c r="F59" s="625"/>
      <c r="G59" s="625"/>
      <c r="H59" s="625"/>
      <c r="I59" s="625"/>
      <c r="J59" s="625"/>
      <c r="K59" s="625"/>
      <c r="L59" s="625"/>
      <c r="M59" s="625"/>
      <c r="N59" s="625"/>
      <c r="O59" s="625"/>
      <c r="P59" s="625"/>
      <c r="Q59" s="625"/>
      <c r="R59" s="625"/>
      <c r="S59" s="625"/>
      <c r="T59" s="625"/>
      <c r="U59" s="626"/>
    </row>
    <row r="157" spans="4:4">
      <c r="D157" s="70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157"/>
  <sheetViews>
    <sheetView topLeftCell="A13" zoomScale="85" zoomScaleNormal="85" workbookViewId="0">
      <selection activeCell="D157" sqref="D157"/>
    </sheetView>
  </sheetViews>
  <sheetFormatPr defaultColWidth="9" defaultRowHeight="15.6"/>
  <cols>
    <col min="1" max="1" width="3" style="1" customWidth="1"/>
    <col min="2" max="2" width="61.5546875" style="9" customWidth="1"/>
    <col min="3" max="3" width="58.5546875" style="1" customWidth="1"/>
    <col min="4" max="4" width="62.5546875" style="1" customWidth="1"/>
    <col min="5" max="5" width="42" style="1" customWidth="1"/>
    <col min="6" max="6" width="44.109375" style="1" customWidth="1"/>
    <col min="7" max="10" width="9" style="1"/>
    <col min="11" max="11" width="26" style="1" customWidth="1"/>
    <col min="12" max="12" width="60" style="13" customWidth="1"/>
    <col min="13" max="13" width="14.5546875" style="19" customWidth="1"/>
    <col min="14" max="14" width="29.5546875" style="13" customWidth="1"/>
    <col min="15" max="16384" width="9" style="1"/>
  </cols>
  <sheetData>
    <row r="1" spans="2:20" ht="146.25" customHeight="1"/>
    <row r="3" spans="2:20" ht="25.5" customHeight="1">
      <c r="B3" s="824" t="s">
        <v>721</v>
      </c>
      <c r="C3" s="825"/>
      <c r="D3" s="825"/>
      <c r="E3" s="825"/>
      <c r="F3" s="826"/>
      <c r="G3" s="96"/>
    </row>
    <row r="4" spans="2:20" ht="16.5" customHeight="1">
      <c r="B4" s="827"/>
      <c r="C4" s="828"/>
      <c r="D4" s="828"/>
      <c r="E4" s="828"/>
      <c r="F4" s="829"/>
      <c r="G4" s="96"/>
    </row>
    <row r="5" spans="2:20" ht="71.25" customHeight="1">
      <c r="B5" s="827"/>
      <c r="C5" s="828"/>
      <c r="D5" s="828"/>
      <c r="E5" s="828"/>
      <c r="F5" s="829"/>
      <c r="G5" s="96"/>
    </row>
    <row r="6" spans="2:20" ht="21.75" customHeight="1">
      <c r="B6" s="830"/>
      <c r="C6" s="831"/>
      <c r="D6" s="831"/>
      <c r="E6" s="831"/>
      <c r="F6" s="832"/>
      <c r="G6" s="96"/>
    </row>
    <row r="8" spans="2:20" ht="21">
      <c r="B8" s="823" t="s">
        <v>480</v>
      </c>
      <c r="C8" s="823"/>
      <c r="D8" s="823"/>
      <c r="E8" s="823"/>
      <c r="F8" s="823"/>
      <c r="G8" s="823"/>
    </row>
    <row r="9" spans="2:20" ht="24.75" customHeight="1" thickBot="1">
      <c r="B9" s="90"/>
      <c r="C9" s="90"/>
      <c r="D9" s="90"/>
      <c r="E9" s="90"/>
      <c r="F9" s="90"/>
      <c r="G9" s="90"/>
    </row>
    <row r="10" spans="2:20" ht="27.75" customHeight="1" thickBot="1">
      <c r="B10" s="92" t="s">
        <v>171</v>
      </c>
      <c r="C10" s="82" t="s">
        <v>406</v>
      </c>
      <c r="D10" s="90"/>
      <c r="E10" s="90"/>
      <c r="F10" s="90"/>
      <c r="G10" s="90"/>
    </row>
    <row r="11" spans="2:20">
      <c r="B11" s="90"/>
      <c r="C11" s="90"/>
      <c r="D11" s="90"/>
      <c r="E11" s="90"/>
      <c r="F11" s="90"/>
      <c r="G11" s="90"/>
    </row>
    <row r="12" spans="2:20" ht="31.5" customHeight="1" thickBot="1">
      <c r="B12" s="68" t="s">
        <v>587</v>
      </c>
      <c r="L12" s="25"/>
      <c r="M12" s="25"/>
      <c r="N12" s="25"/>
      <c r="O12" s="25"/>
      <c r="P12" s="25"/>
      <c r="Q12" s="56"/>
      <c r="S12" s="8"/>
      <c r="T12" s="8"/>
    </row>
    <row r="13" spans="2:20" ht="26.25" customHeight="1" thickBot="1">
      <c r="B13" s="82"/>
      <c r="C13" s="97" t="s">
        <v>626</v>
      </c>
      <c r="G13" s="87"/>
      <c r="L13" s="25"/>
      <c r="M13" s="25"/>
      <c r="N13" s="25"/>
      <c r="O13" s="25"/>
      <c r="P13" s="25"/>
      <c r="Q13" s="56"/>
      <c r="S13" s="8"/>
      <c r="T13" s="8"/>
    </row>
    <row r="14" spans="2:20" ht="26.25" customHeight="1" thickBot="1">
      <c r="B14" s="82"/>
      <c r="C14" s="142" t="s">
        <v>621</v>
      </c>
      <c r="L14" s="25"/>
      <c r="M14" s="25"/>
      <c r="N14" s="25"/>
      <c r="O14" s="25"/>
      <c r="P14" s="25"/>
      <c r="Q14" s="56"/>
      <c r="S14" s="8"/>
      <c r="T14" s="8"/>
    </row>
    <row r="15" spans="2:20" ht="26.25" customHeight="1" thickBot="1">
      <c r="B15" s="82"/>
      <c r="C15" s="142" t="s">
        <v>622</v>
      </c>
      <c r="L15" s="25"/>
      <c r="M15" s="25"/>
      <c r="N15" s="25"/>
      <c r="O15" s="25"/>
      <c r="P15" s="25"/>
      <c r="Q15" s="56"/>
      <c r="S15" s="8"/>
      <c r="T15" s="8"/>
    </row>
    <row r="16" spans="2:20" ht="26.25" customHeight="1" thickBot="1">
      <c r="B16" s="82"/>
      <c r="C16" s="142" t="s">
        <v>623</v>
      </c>
      <c r="L16" s="25"/>
      <c r="M16" s="25"/>
      <c r="N16" s="25"/>
      <c r="O16" s="25"/>
      <c r="P16" s="25"/>
      <c r="Q16" s="56"/>
      <c r="S16" s="8"/>
      <c r="T16" s="8"/>
    </row>
    <row r="17" spans="2:20" ht="26.25" customHeight="1" thickBot="1">
      <c r="B17" s="82"/>
      <c r="C17" s="97" t="s">
        <v>624</v>
      </c>
      <c r="G17" s="87"/>
      <c r="L17" s="25"/>
      <c r="M17" s="25"/>
      <c r="N17" s="25"/>
      <c r="O17" s="25"/>
      <c r="P17" s="25"/>
      <c r="Q17" s="56"/>
      <c r="S17" s="8"/>
      <c r="T17" s="8"/>
    </row>
    <row r="18" spans="2:20" ht="26.25" customHeight="1" thickBot="1">
      <c r="B18" s="82"/>
      <c r="C18" s="97" t="s">
        <v>625</v>
      </c>
      <c r="L18" s="25"/>
      <c r="M18" s="25"/>
      <c r="N18" s="25"/>
      <c r="O18" s="25"/>
      <c r="P18" s="25"/>
      <c r="Q18" s="56"/>
      <c r="S18" s="8"/>
      <c r="T18" s="8"/>
    </row>
    <row r="19" spans="2:20" ht="26.25" customHeight="1" thickBot="1">
      <c r="B19" s="82"/>
      <c r="C19" s="97" t="s">
        <v>627</v>
      </c>
      <c r="L19" s="25"/>
      <c r="M19" s="25"/>
      <c r="N19" s="25"/>
      <c r="O19" s="25"/>
      <c r="P19" s="25"/>
      <c r="Q19" s="56"/>
      <c r="S19" s="8"/>
      <c r="T19" s="8"/>
    </row>
    <row r="20" spans="2:20" s="47" customFormat="1" ht="25.5" customHeight="1">
      <c r="D20" s="78"/>
      <c r="E20" s="78"/>
      <c r="F20" s="78"/>
      <c r="G20" s="78"/>
      <c r="J20" s="1"/>
      <c r="K20" s="1"/>
      <c r="S20" s="48"/>
      <c r="T20" s="48"/>
    </row>
    <row r="21" spans="2:20" s="13" customFormat="1" ht="39" customHeight="1">
      <c r="B21" s="210" t="s">
        <v>539</v>
      </c>
      <c r="C21" s="210" t="s">
        <v>470</v>
      </c>
      <c r="D21" s="210" t="s">
        <v>446</v>
      </c>
      <c r="E21" s="210" t="s">
        <v>438</v>
      </c>
      <c r="F21" s="210" t="s">
        <v>552</v>
      </c>
      <c r="G21" s="30"/>
      <c r="M21" s="19"/>
      <c r="T21" s="19"/>
    </row>
    <row r="22" spans="2:20" s="83" customFormat="1" ht="36" customHeight="1">
      <c r="B22" s="562" t="s">
        <v>542</v>
      </c>
      <c r="C22" s="568" t="s">
        <v>436</v>
      </c>
      <c r="D22" s="571" t="s">
        <v>442</v>
      </c>
      <c r="E22" s="575" t="s">
        <v>586</v>
      </c>
      <c r="F22" s="571" t="s">
        <v>447</v>
      </c>
      <c r="G22" s="144"/>
      <c r="M22" s="561"/>
      <c r="T22" s="561"/>
    </row>
    <row r="23" spans="2:20" s="83" customFormat="1" ht="35.25" customHeight="1">
      <c r="B23" s="563" t="s">
        <v>457</v>
      </c>
      <c r="C23" s="569" t="s">
        <v>437</v>
      </c>
      <c r="D23" s="572" t="s">
        <v>443</v>
      </c>
      <c r="E23" s="576" t="s">
        <v>586</v>
      </c>
      <c r="F23" s="572" t="s">
        <v>447</v>
      </c>
      <c r="G23" s="144"/>
      <c r="M23" s="561"/>
      <c r="T23" s="561"/>
    </row>
    <row r="24" spans="2:20" s="83" customFormat="1" ht="34.5" customHeight="1">
      <c r="B24" s="563" t="s">
        <v>454</v>
      </c>
      <c r="C24" s="569" t="s">
        <v>437</v>
      </c>
      <c r="D24" s="572" t="s">
        <v>444</v>
      </c>
      <c r="E24" s="576" t="s">
        <v>586</v>
      </c>
      <c r="F24" s="572" t="s">
        <v>447</v>
      </c>
      <c r="G24" s="144"/>
      <c r="M24" s="561"/>
      <c r="T24" s="561"/>
    </row>
    <row r="25" spans="2:20" s="83" customFormat="1" ht="32.25" customHeight="1">
      <c r="B25" s="564" t="s">
        <v>455</v>
      </c>
      <c r="C25" s="569" t="s">
        <v>436</v>
      </c>
      <c r="D25" s="572" t="s">
        <v>445</v>
      </c>
      <c r="E25" s="577" t="s">
        <v>605</v>
      </c>
      <c r="F25" s="580"/>
      <c r="G25" s="144"/>
      <c r="M25" s="561"/>
      <c r="T25" s="561"/>
    </row>
    <row r="26" spans="2:20" s="83" customFormat="1" ht="30.75" customHeight="1">
      <c r="B26" s="565" t="s">
        <v>540</v>
      </c>
      <c r="C26" s="569" t="s">
        <v>436</v>
      </c>
      <c r="D26" s="572"/>
      <c r="E26" s="577"/>
      <c r="F26" s="580"/>
      <c r="G26" s="144"/>
      <c r="M26" s="561"/>
      <c r="T26" s="561"/>
    </row>
    <row r="27" spans="2:20" s="83" customFormat="1" ht="32.25" customHeight="1">
      <c r="B27" s="566" t="s">
        <v>541</v>
      </c>
      <c r="C27" s="569" t="s">
        <v>436</v>
      </c>
      <c r="D27" s="573" t="s">
        <v>537</v>
      </c>
      <c r="E27" s="577"/>
      <c r="F27" s="580"/>
      <c r="G27" s="144"/>
      <c r="M27" s="561"/>
      <c r="T27" s="561"/>
    </row>
    <row r="28" spans="2:20" s="83" customFormat="1" ht="27" customHeight="1">
      <c r="B28" s="564" t="s">
        <v>456</v>
      </c>
      <c r="C28" s="569" t="s">
        <v>439</v>
      </c>
      <c r="D28" s="572" t="s">
        <v>481</v>
      </c>
      <c r="E28" s="577" t="s">
        <v>458</v>
      </c>
      <c r="F28" s="580"/>
      <c r="G28" s="144"/>
      <c r="M28" s="561"/>
      <c r="T28" s="561"/>
    </row>
    <row r="29" spans="2:20" s="83" customFormat="1" ht="27" customHeight="1">
      <c r="B29" s="566" t="s">
        <v>451</v>
      </c>
      <c r="C29" s="569" t="s">
        <v>436</v>
      </c>
      <c r="D29" s="572"/>
      <c r="E29" s="577"/>
      <c r="F29" s="572" t="s">
        <v>407</v>
      </c>
      <c r="G29" s="144"/>
      <c r="M29" s="561"/>
      <c r="T29" s="561"/>
    </row>
    <row r="30" spans="2:20" s="83" customFormat="1" ht="32.25" customHeight="1">
      <c r="B30" s="564" t="s">
        <v>207</v>
      </c>
      <c r="C30" s="569" t="s">
        <v>441</v>
      </c>
      <c r="D30" s="572" t="s">
        <v>554</v>
      </c>
      <c r="E30" s="578"/>
      <c r="F30" s="572" t="s">
        <v>553</v>
      </c>
      <c r="M30" s="561"/>
    </row>
    <row r="31" spans="2:20" s="83" customFormat="1" ht="27.75" customHeight="1">
      <c r="B31" s="567" t="s">
        <v>538</v>
      </c>
      <c r="C31" s="570" t="s">
        <v>440</v>
      </c>
      <c r="D31" s="574"/>
      <c r="E31" s="579"/>
      <c r="F31" s="574"/>
      <c r="M31" s="561"/>
    </row>
    <row r="32" spans="2:20" s="83" customFormat="1" ht="23.25" customHeight="1">
      <c r="C32" s="145"/>
      <c r="D32" s="145"/>
      <c r="E32" s="145"/>
      <c r="M32" s="561"/>
    </row>
    <row r="33" spans="2:13" s="13" customFormat="1">
      <c r="B33" s="145"/>
      <c r="C33" s="143"/>
      <c r="D33" s="143"/>
      <c r="E33" s="143"/>
      <c r="M33" s="19"/>
    </row>
    <row r="34" spans="2:13">
      <c r="C34" s="9"/>
      <c r="D34" s="9"/>
      <c r="E34" s="9"/>
    </row>
    <row r="157" spans="4:4">
      <c r="D157" s="708"/>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4"/>
  <cols>
    <col min="1" max="1" width="61" style="1" bestFit="1" customWidth="1"/>
    <col min="2" max="2" width="13.5546875" style="1" customWidth="1"/>
    <col min="3" max="3" width="9" style="9"/>
    <col min="4" max="4" width="15" style="1" customWidth="1"/>
    <col min="5" max="5" width="11.5546875" style="9" customWidth="1"/>
    <col min="6" max="6" width="24" style="1" customWidth="1"/>
    <col min="7" max="7" width="32" style="1" customWidth="1"/>
    <col min="8" max="8" width="14.5546875" style="1" customWidth="1"/>
    <col min="9" max="16384" width="9" style="1"/>
  </cols>
  <sheetData>
    <row r="1" spans="1:8">
      <c r="A1" s="8" t="s">
        <v>410</v>
      </c>
      <c r="B1" s="8" t="s">
        <v>41</v>
      </c>
      <c r="C1" s="94" t="s">
        <v>234</v>
      </c>
      <c r="D1" s="8" t="s">
        <v>414</v>
      </c>
      <c r="E1" s="94" t="s">
        <v>449</v>
      </c>
      <c r="F1" s="94" t="s">
        <v>548</v>
      </c>
      <c r="G1" s="94" t="s">
        <v>569</v>
      </c>
      <c r="H1" s="94" t="s">
        <v>580</v>
      </c>
    </row>
    <row r="2" spans="1:8">
      <c r="A2" s="1" t="s">
        <v>29</v>
      </c>
      <c r="B2" s="1" t="s">
        <v>27</v>
      </c>
      <c r="C2" s="9">
        <v>2006</v>
      </c>
      <c r="D2" s="1" t="s">
        <v>415</v>
      </c>
      <c r="E2" s="9">
        <f>'2. LRAMVA Threshold'!D9</f>
        <v>2016</v>
      </c>
      <c r="F2" s="9" t="s">
        <v>170</v>
      </c>
      <c r="G2" s="1" t="s">
        <v>570</v>
      </c>
      <c r="H2" s="1" t="s">
        <v>588</v>
      </c>
    </row>
    <row r="3" spans="1:8">
      <c r="A3" s="1" t="s">
        <v>371</v>
      </c>
      <c r="B3" s="1" t="s">
        <v>27</v>
      </c>
      <c r="C3" s="9">
        <v>2007</v>
      </c>
      <c r="D3" s="1" t="s">
        <v>416</v>
      </c>
      <c r="E3" s="9">
        <f>'2. LRAMVA Threshold'!D24</f>
        <v>2012</v>
      </c>
      <c r="F3" s="1" t="s">
        <v>549</v>
      </c>
      <c r="G3" s="1" t="s">
        <v>571</v>
      </c>
      <c r="H3" s="1" t="s">
        <v>581</v>
      </c>
    </row>
    <row r="4" spans="1:8">
      <c r="A4" s="1" t="s">
        <v>372</v>
      </c>
      <c r="B4" s="1" t="s">
        <v>28</v>
      </c>
      <c r="C4" s="9">
        <v>2008</v>
      </c>
      <c r="D4" s="1" t="s">
        <v>417</v>
      </c>
      <c r="F4" s="1" t="s">
        <v>169</v>
      </c>
      <c r="G4" s="1" t="s">
        <v>572</v>
      </c>
    </row>
    <row r="5" spans="1:8">
      <c r="A5" s="1" t="s">
        <v>373</v>
      </c>
      <c r="B5" s="1" t="s">
        <v>28</v>
      </c>
      <c r="C5" s="9">
        <v>2009</v>
      </c>
      <c r="F5" s="1" t="s">
        <v>368</v>
      </c>
      <c r="G5" s="1" t="s">
        <v>573</v>
      </c>
    </row>
    <row r="6" spans="1:8">
      <c r="A6" s="1" t="s">
        <v>374</v>
      </c>
      <c r="B6" s="1" t="s">
        <v>28</v>
      </c>
      <c r="C6" s="9">
        <v>2010</v>
      </c>
      <c r="F6" s="1" t="s">
        <v>369</v>
      </c>
      <c r="G6" s="1" t="s">
        <v>574</v>
      </c>
    </row>
    <row r="7" spans="1:8">
      <c r="A7" s="1" t="s">
        <v>375</v>
      </c>
      <c r="B7" s="1" t="s">
        <v>28</v>
      </c>
      <c r="C7" s="9">
        <v>2011</v>
      </c>
      <c r="F7" s="1" t="s">
        <v>370</v>
      </c>
      <c r="G7" s="1" t="s">
        <v>575</v>
      </c>
    </row>
    <row r="8" spans="1:8">
      <c r="A8" s="1" t="s">
        <v>376</v>
      </c>
      <c r="B8" s="1" t="s">
        <v>28</v>
      </c>
      <c r="C8" s="9">
        <v>2012</v>
      </c>
      <c r="F8" s="1" t="s">
        <v>557</v>
      </c>
      <c r="G8" s="1" t="s">
        <v>576</v>
      </c>
    </row>
    <row r="9" spans="1:8">
      <c r="A9" s="1" t="s">
        <v>377</v>
      </c>
      <c r="B9" s="1" t="s">
        <v>28</v>
      </c>
      <c r="C9" s="9">
        <v>2013</v>
      </c>
      <c r="G9" s="1" t="s">
        <v>577</v>
      </c>
    </row>
    <row r="10" spans="1:8">
      <c r="A10" s="1" t="s">
        <v>378</v>
      </c>
      <c r="B10" s="1" t="s">
        <v>28</v>
      </c>
      <c r="C10" s="9">
        <v>2014</v>
      </c>
      <c r="G10" s="1" t="s">
        <v>578</v>
      </c>
    </row>
    <row r="11" spans="1:8">
      <c r="A11" s="1" t="s">
        <v>379</v>
      </c>
      <c r="B11" s="1" t="s">
        <v>28</v>
      </c>
      <c r="C11" s="9">
        <v>2015</v>
      </c>
      <c r="G11" s="1" t="s">
        <v>579</v>
      </c>
    </row>
    <row r="12" spans="1:8">
      <c r="A12" s="1" t="s">
        <v>380</v>
      </c>
      <c r="B12" s="1" t="s">
        <v>28</v>
      </c>
      <c r="C12" s="9">
        <v>2016</v>
      </c>
    </row>
    <row r="13" spans="1:8">
      <c r="A13" s="1" t="s">
        <v>381</v>
      </c>
      <c r="B13" s="1" t="s">
        <v>28</v>
      </c>
      <c r="C13" s="9">
        <v>2017</v>
      </c>
    </row>
    <row r="14" spans="1:8">
      <c r="A14" s="1" t="s">
        <v>382</v>
      </c>
      <c r="B14" s="1" t="s">
        <v>28</v>
      </c>
      <c r="C14" s="9">
        <v>2018</v>
      </c>
    </row>
    <row r="15" spans="1:8">
      <c r="A15" s="1" t="s">
        <v>383</v>
      </c>
      <c r="B15" s="1" t="s">
        <v>28</v>
      </c>
      <c r="C15" s="9">
        <v>2019</v>
      </c>
    </row>
    <row r="16" spans="1:8">
      <c r="A16" s="1" t="s">
        <v>384</v>
      </c>
      <c r="B16" s="1" t="s">
        <v>28</v>
      </c>
      <c r="C16" s="9">
        <v>2020</v>
      </c>
    </row>
    <row r="17" spans="1:2">
      <c r="A17" s="1" t="s">
        <v>385</v>
      </c>
      <c r="B17" s="1" t="s">
        <v>28</v>
      </c>
    </row>
    <row r="18" spans="1:2">
      <c r="A18" s="1" t="s">
        <v>386</v>
      </c>
      <c r="B18" s="1" t="s">
        <v>28</v>
      </c>
    </row>
    <row r="19" spans="1:2">
      <c r="A19" s="1" t="s">
        <v>387</v>
      </c>
      <c r="B19" s="1" t="s">
        <v>28</v>
      </c>
    </row>
    <row r="20" spans="1:2">
      <c r="A20" s="1" t="s">
        <v>388</v>
      </c>
      <c r="B20" s="1" t="s">
        <v>28</v>
      </c>
    </row>
    <row r="21" spans="1:2">
      <c r="A21" s="1" t="s">
        <v>389</v>
      </c>
      <c r="B21" s="1" t="s">
        <v>28</v>
      </c>
    </row>
    <row r="22" spans="1:2">
      <c r="A22" s="1" t="s">
        <v>390</v>
      </c>
      <c r="B22" s="1" t="s">
        <v>28</v>
      </c>
    </row>
    <row r="23" spans="1:2">
      <c r="A23" s="1" t="s">
        <v>391</v>
      </c>
      <c r="B23" s="1" t="s">
        <v>28</v>
      </c>
    </row>
    <row r="24" spans="1:2">
      <c r="A24" s="1" t="s">
        <v>392</v>
      </c>
      <c r="B24" s="1" t="s">
        <v>28</v>
      </c>
    </row>
    <row r="25" spans="1:2">
      <c r="A25" s="1" t="s">
        <v>393</v>
      </c>
      <c r="B25" s="1" t="s">
        <v>28</v>
      </c>
    </row>
    <row r="26" spans="1:2">
      <c r="A26" s="1" t="s">
        <v>32</v>
      </c>
      <c r="B26" s="1" t="s">
        <v>27</v>
      </c>
    </row>
    <row r="27" spans="1:2">
      <c r="A27" s="1" t="s">
        <v>394</v>
      </c>
      <c r="B27" s="1" t="s">
        <v>28</v>
      </c>
    </row>
    <row r="28" spans="1:2">
      <c r="A28" s="1" t="s">
        <v>395</v>
      </c>
      <c r="B28" s="1" t="s">
        <v>28</v>
      </c>
    </row>
    <row r="29" spans="1:2">
      <c r="A29" s="1" t="s">
        <v>396</v>
      </c>
      <c r="B29" s="1" t="s">
        <v>28</v>
      </c>
    </row>
    <row r="30" spans="1:2">
      <c r="A30" s="1" t="s">
        <v>30</v>
      </c>
      <c r="B30" s="1" t="s">
        <v>28</v>
      </c>
    </row>
    <row r="31" spans="1:2">
      <c r="A31" s="1" t="s">
        <v>397</v>
      </c>
      <c r="B31" s="1" t="s">
        <v>28</v>
      </c>
    </row>
    <row r="32" spans="1:2">
      <c r="A32" s="1" t="s">
        <v>398</v>
      </c>
      <c r="B32" s="1" t="s">
        <v>28</v>
      </c>
    </row>
    <row r="33" spans="1:2">
      <c r="A33" s="1" t="s">
        <v>399</v>
      </c>
      <c r="B33" s="1" t="s">
        <v>28</v>
      </c>
    </row>
    <row r="34" spans="1:2">
      <c r="A34" s="1" t="s">
        <v>400</v>
      </c>
      <c r="B34" s="1" t="s">
        <v>28</v>
      </c>
    </row>
    <row r="35" spans="1:2">
      <c r="A35" s="1" t="s">
        <v>401</v>
      </c>
      <c r="B35" s="1" t="s">
        <v>28</v>
      </c>
    </row>
    <row r="36" spans="1:2">
      <c r="A36" s="1" t="s">
        <v>402</v>
      </c>
      <c r="B36" s="1" t="s">
        <v>28</v>
      </c>
    </row>
    <row r="37" spans="1:2">
      <c r="A37" s="1" t="s">
        <v>403</v>
      </c>
      <c r="B37" s="1" t="s">
        <v>28</v>
      </c>
    </row>
    <row r="38" spans="1:2">
      <c r="A38" s="1" t="s">
        <v>404</v>
      </c>
      <c r="B38" s="1" t="s">
        <v>28</v>
      </c>
    </row>
    <row r="39" spans="1:2">
      <c r="A39" s="1" t="s">
        <v>405</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V164"/>
  <sheetViews>
    <sheetView tabSelected="1" topLeftCell="F1" zoomScale="85" zoomScaleNormal="85" workbookViewId="0">
      <selection activeCell="E84" sqref="E84"/>
    </sheetView>
  </sheetViews>
  <sheetFormatPr defaultColWidth="9" defaultRowHeight="15.6"/>
  <cols>
    <col min="1" max="1" width="2.5546875" style="1" customWidth="1"/>
    <col min="2" max="2" width="33.5546875" style="1" customWidth="1"/>
    <col min="3" max="4" width="29.5546875" style="1" customWidth="1"/>
    <col min="5" max="5" width="24.44140625" style="13" customWidth="1"/>
    <col min="6" max="6" width="34.44140625" style="1" customWidth="1"/>
    <col min="7" max="7" width="27.5546875" style="1" customWidth="1"/>
    <col min="8" max="8" width="29" style="1" customWidth="1"/>
    <col min="9" max="9" width="23" style="1" customWidth="1"/>
    <col min="10" max="10" width="22" style="1" customWidth="1"/>
    <col min="11" max="11" width="19.5546875" style="1" customWidth="1"/>
    <col min="12" max="12" width="21.5546875" style="1" customWidth="1"/>
    <col min="13" max="14" width="24" style="1" customWidth="1"/>
    <col min="15" max="15" width="21.44140625" style="1" customWidth="1"/>
    <col min="16" max="16" width="22" style="1" customWidth="1"/>
    <col min="17" max="17" width="16.44140625" style="1" customWidth="1"/>
    <col min="18" max="18" width="15.5546875" style="1" customWidth="1"/>
    <col min="19" max="19" width="17" style="1" customWidth="1"/>
    <col min="20" max="20" width="13.5546875" style="8" customWidth="1"/>
    <col min="21" max="21" width="6.33203125" style="8" customWidth="1"/>
    <col min="22" max="22" width="13.5546875" style="1" customWidth="1"/>
    <col min="23" max="23" width="15.3320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8" t="s">
        <v>171</v>
      </c>
      <c r="C4" s="99" t="s">
        <v>175</v>
      </c>
      <c r="E4" s="1"/>
      <c r="T4" s="1"/>
      <c r="V4" s="8"/>
    </row>
    <row r="5" spans="2:22" ht="26.25" customHeight="1" thickBot="1">
      <c r="C5" s="102" t="s">
        <v>172</v>
      </c>
      <c r="E5" s="1"/>
      <c r="T5" s="1"/>
      <c r="V5" s="8"/>
    </row>
    <row r="6" spans="2:22" ht="27" customHeight="1" thickBot="1">
      <c r="B6" s="68"/>
      <c r="C6" s="492" t="s">
        <v>550</v>
      </c>
      <c r="D6" s="13"/>
      <c r="E6" s="1"/>
      <c r="T6" s="1"/>
      <c r="V6" s="8"/>
    </row>
    <row r="7" spans="2:22" ht="21" customHeight="1">
      <c r="B7" s="68"/>
      <c r="C7" s="13"/>
      <c r="D7" s="13"/>
      <c r="E7" s="1"/>
      <c r="T7" s="1"/>
      <c r="V7" s="8"/>
    </row>
    <row r="8" spans="2:22" ht="24.75" customHeight="1">
      <c r="B8" s="92" t="s">
        <v>239</v>
      </c>
      <c r="C8" s="158" t="s">
        <v>744</v>
      </c>
      <c r="D8" s="523"/>
      <c r="E8" s="1"/>
      <c r="T8" s="1"/>
      <c r="V8" s="8"/>
    </row>
    <row r="9" spans="2:22" ht="41.25" customHeight="1">
      <c r="B9" s="90" t="s">
        <v>519</v>
      </c>
      <c r="C9" s="475"/>
      <c r="D9" s="85"/>
      <c r="E9" s="85"/>
      <c r="F9" s="85"/>
      <c r="G9" s="85"/>
      <c r="H9" s="85"/>
      <c r="I9" s="85"/>
      <c r="J9" s="471"/>
      <c r="K9" s="471"/>
      <c r="L9" s="471"/>
      <c r="M9" s="5"/>
      <c r="T9" s="1"/>
      <c r="V9" s="8"/>
    </row>
    <row r="10" spans="2:22" ht="10.5" customHeight="1">
      <c r="B10" s="90"/>
      <c r="C10" s="475"/>
      <c r="D10" s="85"/>
      <c r="E10" s="85"/>
      <c r="F10" s="85"/>
      <c r="G10" s="85"/>
      <c r="H10" s="85"/>
      <c r="I10" s="85"/>
      <c r="J10" s="471"/>
      <c r="K10" s="471"/>
      <c r="L10" s="471"/>
      <c r="M10" s="5"/>
      <c r="T10" s="1"/>
      <c r="V10" s="8"/>
    </row>
    <row r="11" spans="2:22" s="24" customFormat="1" ht="26.25" customHeight="1">
      <c r="B11" s="491" t="s">
        <v>555</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507</v>
      </c>
      <c r="C13" s="13"/>
      <c r="F13" s="154" t="s">
        <v>508</v>
      </c>
      <c r="G13" s="28"/>
      <c r="H13" s="23"/>
      <c r="I13" s="1"/>
      <c r="J13" s="153" t="s">
        <v>505</v>
      </c>
      <c r="N13" s="83"/>
      <c r="P13" s="1"/>
      <c r="Q13" s="156"/>
      <c r="R13" s="31"/>
      <c r="T13" s="155"/>
      <c r="U13" s="155"/>
    </row>
    <row r="14" spans="2:22" ht="29.25" customHeight="1" thickBot="1">
      <c r="B14" s="97" t="s">
        <v>546</v>
      </c>
      <c r="D14" s="472" t="s">
        <v>813</v>
      </c>
      <c r="E14" s="103"/>
      <c r="F14" s="97" t="s">
        <v>547</v>
      </c>
      <c r="H14" s="472" t="s">
        <v>999</v>
      </c>
      <c r="J14" s="97" t="s">
        <v>514</v>
      </c>
      <c r="L14" s="104"/>
      <c r="N14" s="83"/>
      <c r="Q14" s="80"/>
      <c r="R14" s="77"/>
    </row>
    <row r="15" spans="2:22" ht="26.25" customHeight="1" thickBot="1">
      <c r="B15" s="97" t="s">
        <v>423</v>
      </c>
      <c r="C15" s="13"/>
      <c r="D15" s="472" t="s">
        <v>814</v>
      </c>
      <c r="F15" s="97" t="s">
        <v>413</v>
      </c>
      <c r="G15" s="100"/>
      <c r="H15" s="472" t="s">
        <v>871</v>
      </c>
      <c r="I15" s="13"/>
      <c r="J15" s="97" t="s">
        <v>515</v>
      </c>
      <c r="L15" s="104"/>
      <c r="M15" s="83"/>
      <c r="Q15" s="80"/>
      <c r="R15" s="77"/>
    </row>
    <row r="16" spans="2:22" ht="28.5" customHeight="1" thickBot="1">
      <c r="B16" s="97" t="s">
        <v>453</v>
      </c>
      <c r="C16" s="13"/>
      <c r="D16" s="473" t="s">
        <v>826</v>
      </c>
      <c r="E16" s="83"/>
      <c r="F16" s="97" t="s">
        <v>433</v>
      </c>
      <c r="G16" s="98"/>
      <c r="H16" s="472" t="s">
        <v>872</v>
      </c>
      <c r="I16" s="83"/>
      <c r="K16" s="80"/>
      <c r="L16" s="80"/>
      <c r="M16" s="80"/>
      <c r="N16" s="80"/>
      <c r="Q16" s="80"/>
      <c r="R16" s="77"/>
    </row>
    <row r="17" spans="2:21" ht="29.25" customHeight="1" thickBot="1">
      <c r="B17" s="97" t="s">
        <v>420</v>
      </c>
      <c r="C17" s="13"/>
      <c r="D17" s="630">
        <v>345193</v>
      </c>
      <c r="E17" s="95"/>
      <c r="F17" s="632" t="s">
        <v>671</v>
      </c>
      <c r="G17" s="80"/>
      <c r="H17" s="472">
        <v>1</v>
      </c>
      <c r="I17" s="13"/>
      <c r="M17" s="80"/>
      <c r="N17" s="80"/>
      <c r="P17" s="80"/>
      <c r="Q17" s="80"/>
      <c r="R17" s="77"/>
    </row>
    <row r="18" spans="2:21" ht="29.25" customHeight="1">
      <c r="B18" s="97"/>
      <c r="C18" s="13"/>
      <c r="D18" s="629"/>
      <c r="E18" s="95"/>
      <c r="F18" s="628"/>
      <c r="G18" s="80"/>
      <c r="H18" s="631"/>
      <c r="I18" s="13"/>
      <c r="M18" s="80"/>
      <c r="N18" s="80"/>
      <c r="P18" s="80"/>
      <c r="Q18" s="80"/>
      <c r="R18" s="77"/>
    </row>
    <row r="19" spans="2:21" ht="27.75" customHeight="1" thickBot="1">
      <c r="E19" s="1"/>
      <c r="F19" s="97" t="s">
        <v>434</v>
      </c>
      <c r="G19" s="31" t="s">
        <v>363</v>
      </c>
      <c r="H19" s="209">
        <f>SUM(R54,R57,R60,R63,R66,R69,R72,R75,R78,R81,R84)</f>
        <v>226638.52755772069</v>
      </c>
      <c r="I19" s="713"/>
      <c r="J19" s="80"/>
      <c r="K19" s="80"/>
      <c r="L19" s="80"/>
      <c r="M19" s="80"/>
      <c r="N19" s="80"/>
      <c r="P19" s="80"/>
      <c r="Q19" s="80"/>
      <c r="R19" s="77"/>
    </row>
    <row r="20" spans="2:21" ht="27.75" customHeight="1" thickBot="1">
      <c r="E20" s="1"/>
      <c r="F20" s="97" t="s">
        <v>435</v>
      </c>
      <c r="G20" s="31" t="s">
        <v>364</v>
      </c>
      <c r="H20" s="209">
        <f>-SUM(R55,R58,R61,R64,R67,R70,R73,R76,R79,R82,R85)</f>
        <v>70411.889199999991</v>
      </c>
      <c r="I20" s="13"/>
      <c r="J20" s="80"/>
      <c r="P20" s="80"/>
      <c r="Q20" s="80"/>
      <c r="R20" s="77"/>
    </row>
    <row r="21" spans="2:21" ht="27.75" customHeight="1" thickBot="1">
      <c r="C21" s="24"/>
      <c r="D21" s="24"/>
      <c r="E21" s="24"/>
      <c r="F21" s="97" t="s">
        <v>408</v>
      </c>
      <c r="G21" s="31" t="s">
        <v>365</v>
      </c>
      <c r="H21" s="157">
        <f>R87</f>
        <v>5769.0282713848737</v>
      </c>
      <c r="I21" s="83"/>
      <c r="P21" s="80"/>
      <c r="Q21" s="80"/>
      <c r="R21" s="77"/>
    </row>
    <row r="22" spans="2:21" ht="27.75" customHeight="1">
      <c r="C22" s="24"/>
      <c r="D22" s="24"/>
      <c r="E22" s="24"/>
      <c r="F22" s="97" t="s">
        <v>509</v>
      </c>
      <c r="G22" s="31" t="s">
        <v>448</v>
      </c>
      <c r="H22" s="157">
        <f>H19-H20+H21</f>
        <v>161995.66662910557</v>
      </c>
      <c r="I22" s="83"/>
      <c r="P22" s="80"/>
      <c r="Q22" s="80"/>
      <c r="R22" s="77"/>
    </row>
    <row r="23" spans="2:21" ht="22.5" customHeight="1">
      <c r="E23" s="1"/>
    </row>
    <row r="24" spans="2:21" ht="13.5" customHeight="1">
      <c r="B24" s="93" t="s">
        <v>418</v>
      </c>
      <c r="C24" s="27"/>
      <c r="E24" s="1"/>
    </row>
    <row r="25" spans="2:21" ht="13.5" customHeight="1">
      <c r="B25" s="93"/>
      <c r="C25" s="27"/>
      <c r="E25" s="1"/>
    </row>
    <row r="26" spans="2:21" ht="117.75" customHeight="1">
      <c r="B26" s="840" t="s">
        <v>678</v>
      </c>
      <c r="C26" s="840"/>
      <c r="D26" s="840"/>
      <c r="E26" s="840"/>
      <c r="F26" s="840"/>
      <c r="G26" s="840"/>
    </row>
    <row r="27" spans="2:21" ht="14.25" customHeight="1">
      <c r="B27" s="476"/>
      <c r="C27" s="476"/>
      <c r="D27" s="471"/>
      <c r="E27" s="471"/>
      <c r="F27" s="471"/>
      <c r="G27" s="476"/>
    </row>
    <row r="28" spans="2:21" s="13" customFormat="1" ht="27" customHeight="1">
      <c r="B28" s="844" t="s">
        <v>506</v>
      </c>
      <c r="C28" s="845"/>
      <c r="D28" s="105" t="s">
        <v>41</v>
      </c>
      <c r="E28" s="106" t="s">
        <v>669</v>
      </c>
      <c r="F28" s="106" t="s">
        <v>408</v>
      </c>
      <c r="G28" s="107" t="s">
        <v>409</v>
      </c>
      <c r="T28" s="108"/>
      <c r="U28" s="108"/>
    </row>
    <row r="29" spans="2:21" ht="20.25" customHeight="1">
      <c r="B29" s="838" t="s">
        <v>29</v>
      </c>
      <c r="C29" s="839"/>
      <c r="D29" s="555" t="s">
        <v>27</v>
      </c>
      <c r="E29" s="110">
        <f>SUM(D54:D85)</f>
        <v>10314.527888034914</v>
      </c>
      <c r="F29" s="111">
        <f>D87</f>
        <v>634.83770290878226</v>
      </c>
      <c r="G29" s="110">
        <f>E29+F29</f>
        <v>10949.365590943697</v>
      </c>
    </row>
    <row r="30" spans="2:21" ht="20.25" customHeight="1">
      <c r="B30" s="838" t="s">
        <v>371</v>
      </c>
      <c r="C30" s="839"/>
      <c r="D30" s="555" t="s">
        <v>27</v>
      </c>
      <c r="E30" s="112">
        <f>SUM(E54:E85)</f>
        <v>83176.299690315675</v>
      </c>
      <c r="F30" s="113">
        <f>E87</f>
        <v>2912.1464263092171</v>
      </c>
      <c r="G30" s="112">
        <f>E30+F30</f>
        <v>86088.446116624895</v>
      </c>
    </row>
    <row r="31" spans="2:21" ht="20.25" customHeight="1">
      <c r="B31" s="838" t="s">
        <v>772</v>
      </c>
      <c r="C31" s="839"/>
      <c r="D31" s="555" t="s">
        <v>28</v>
      </c>
      <c r="E31" s="112">
        <f>SUM(F54:F85)</f>
        <v>39789.393681876412</v>
      </c>
      <c r="F31" s="113">
        <f>F87</f>
        <v>1393.3975845440841</v>
      </c>
      <c r="G31" s="112">
        <f t="shared" ref="G31:G34" si="0">E31+F31</f>
        <v>41182.7912664205</v>
      </c>
    </row>
    <row r="32" spans="2:21" ht="20.25" customHeight="1">
      <c r="B32" s="838" t="s">
        <v>773</v>
      </c>
      <c r="C32" s="839"/>
      <c r="D32" s="555" t="s">
        <v>28</v>
      </c>
      <c r="E32" s="112">
        <f>SUM(G54:G85)</f>
        <v>21448.086881576914</v>
      </c>
      <c r="F32" s="113">
        <f>G87</f>
        <v>776.15339967634122</v>
      </c>
      <c r="G32" s="112">
        <f t="shared" si="0"/>
        <v>22224.240281253256</v>
      </c>
    </row>
    <row r="33" spans="2:22" ht="20.25" customHeight="1">
      <c r="B33" s="838" t="s">
        <v>774</v>
      </c>
      <c r="C33" s="839"/>
      <c r="D33" s="555" t="s">
        <v>27</v>
      </c>
      <c r="E33" s="112">
        <f>SUM(H54:H85)</f>
        <v>0</v>
      </c>
      <c r="F33" s="113">
        <f>H87</f>
        <v>0</v>
      </c>
      <c r="G33" s="112">
        <f>E33+F33</f>
        <v>0</v>
      </c>
    </row>
    <row r="34" spans="2:22" ht="20.25" customHeight="1">
      <c r="B34" s="838" t="s">
        <v>30</v>
      </c>
      <c r="C34" s="839"/>
      <c r="D34" s="555" t="s">
        <v>28</v>
      </c>
      <c r="E34" s="112">
        <f>SUM(I54:I85)</f>
        <v>0</v>
      </c>
      <c r="F34" s="113">
        <f>I87</f>
        <v>0</v>
      </c>
      <c r="G34" s="112">
        <f t="shared" si="0"/>
        <v>0</v>
      </c>
    </row>
    <row r="35" spans="2:22" ht="20.25" customHeight="1">
      <c r="B35" s="838" t="s">
        <v>31</v>
      </c>
      <c r="C35" s="839"/>
      <c r="D35" s="555" t="s">
        <v>28</v>
      </c>
      <c r="E35" s="112">
        <f>SUM(J54:J85)</f>
        <v>1498.330215916802</v>
      </c>
      <c r="F35" s="113">
        <f>J87</f>
        <v>52.493157946449422</v>
      </c>
      <c r="G35" s="112">
        <f>E35+F35</f>
        <v>1550.8233738632514</v>
      </c>
    </row>
    <row r="36" spans="2:22" ht="20.25" customHeight="1">
      <c r="B36" s="838"/>
      <c r="C36" s="839"/>
      <c r="D36" s="555"/>
      <c r="E36" s="112">
        <f>SUM(K54:K80)</f>
        <v>0</v>
      </c>
      <c r="F36" s="113">
        <f>K87</f>
        <v>0</v>
      </c>
      <c r="G36" s="112">
        <f t="shared" ref="G36:G42" si="1">E36+F36</f>
        <v>0</v>
      </c>
    </row>
    <row r="37" spans="2:22" ht="20.25" customHeight="1">
      <c r="B37" s="838"/>
      <c r="C37" s="839"/>
      <c r="D37" s="555"/>
      <c r="E37" s="112">
        <f>SUM(L54:L80)</f>
        <v>0</v>
      </c>
      <c r="F37" s="113">
        <f>L87</f>
        <v>0</v>
      </c>
      <c r="G37" s="112">
        <f t="shared" si="1"/>
        <v>0</v>
      </c>
    </row>
    <row r="38" spans="2:22" ht="20.25" customHeight="1">
      <c r="B38" s="838"/>
      <c r="C38" s="839"/>
      <c r="D38" s="555"/>
      <c r="E38" s="112">
        <f>SUM(M54:M80)</f>
        <v>0</v>
      </c>
      <c r="F38" s="113">
        <f>M87</f>
        <v>0</v>
      </c>
      <c r="G38" s="112">
        <f t="shared" si="1"/>
        <v>0</v>
      </c>
    </row>
    <row r="39" spans="2:22" ht="20.25" customHeight="1">
      <c r="B39" s="838"/>
      <c r="C39" s="839"/>
      <c r="D39" s="555"/>
      <c r="E39" s="112">
        <f>SUM(N54:N80)</f>
        <v>0</v>
      </c>
      <c r="F39" s="113">
        <f>N87</f>
        <v>0</v>
      </c>
      <c r="G39" s="112">
        <f t="shared" si="1"/>
        <v>0</v>
      </c>
    </row>
    <row r="40" spans="2:22" ht="20.25" customHeight="1">
      <c r="B40" s="838"/>
      <c r="C40" s="839"/>
      <c r="D40" s="555"/>
      <c r="E40" s="112">
        <f>SUM(O54:O80)</f>
        <v>0</v>
      </c>
      <c r="F40" s="113">
        <f>O87</f>
        <v>0</v>
      </c>
      <c r="G40" s="112">
        <f t="shared" si="1"/>
        <v>0</v>
      </c>
    </row>
    <row r="41" spans="2:22" ht="20.25" customHeight="1">
      <c r="B41" s="838"/>
      <c r="C41" s="839"/>
      <c r="D41" s="555"/>
      <c r="E41" s="112">
        <f>SUM(P54:P80)</f>
        <v>0</v>
      </c>
      <c r="F41" s="113">
        <f>P87</f>
        <v>0</v>
      </c>
      <c r="G41" s="112">
        <f t="shared" si="1"/>
        <v>0</v>
      </c>
    </row>
    <row r="42" spans="2:22" ht="20.25" customHeight="1">
      <c r="B42" s="838"/>
      <c r="C42" s="839"/>
      <c r="D42" s="556"/>
      <c r="E42" s="114">
        <f>SUM(Q54:Q80)</f>
        <v>0</v>
      </c>
      <c r="F42" s="115">
        <f>Q87</f>
        <v>0</v>
      </c>
      <c r="G42" s="114">
        <f t="shared" si="1"/>
        <v>0</v>
      </c>
    </row>
    <row r="43" spans="2:22" s="8" customFormat="1" ht="21" customHeight="1">
      <c r="B43" s="841" t="s">
        <v>26</v>
      </c>
      <c r="C43" s="842"/>
      <c r="D43" s="109"/>
      <c r="E43" s="116">
        <f>SUM(E29:E42)</f>
        <v>156226.63835772072</v>
      </c>
      <c r="F43" s="116">
        <f>SUM(F29:F42)</f>
        <v>5769.0282713848737</v>
      </c>
      <c r="G43" s="116">
        <f>SUM(G29:G42)</f>
        <v>161995.6666291056</v>
      </c>
      <c r="H43" s="167"/>
    </row>
    <row r="44" spans="2:22" ht="18" customHeight="1">
      <c r="D44" s="75"/>
      <c r="E44" s="1"/>
      <c r="F44" s="13"/>
    </row>
    <row r="45" spans="2:22" ht="21">
      <c r="C45" s="27"/>
      <c r="D45" s="28"/>
      <c r="E45" s="28"/>
      <c r="F45" s="28"/>
      <c r="G45" s="28"/>
      <c r="H45" s="28"/>
      <c r="I45" s="28"/>
      <c r="J45" s="28"/>
      <c r="K45" s="28"/>
      <c r="L45" s="28"/>
      <c r="M45" s="86"/>
      <c r="N45" s="28"/>
      <c r="O45" s="28"/>
      <c r="P45" s="28"/>
      <c r="Q45" s="28"/>
      <c r="R45" s="28"/>
      <c r="U45" s="14"/>
      <c r="V45" s="11"/>
    </row>
    <row r="46" spans="2:22" ht="12" customHeight="1">
      <c r="B46" s="93" t="s">
        <v>459</v>
      </c>
      <c r="C46" s="23"/>
      <c r="D46" s="23"/>
      <c r="E46" s="519"/>
      <c r="F46" s="23"/>
      <c r="G46" s="23"/>
      <c r="H46" s="23"/>
      <c r="I46" s="23"/>
      <c r="J46" s="23"/>
      <c r="K46" s="23"/>
      <c r="L46" s="23"/>
      <c r="M46" s="23"/>
      <c r="N46" s="23"/>
      <c r="O46" s="23"/>
      <c r="P46" s="23"/>
      <c r="Q46" s="23"/>
      <c r="R46" s="23"/>
      <c r="U46" s="14"/>
      <c r="V46" s="11"/>
    </row>
    <row r="47" spans="2:22" ht="12" customHeight="1">
      <c r="B47" s="93"/>
      <c r="C47" s="23"/>
      <c r="D47" s="23"/>
      <c r="E47" s="23"/>
      <c r="F47" s="23"/>
      <c r="G47" s="23"/>
      <c r="H47" s="23"/>
      <c r="I47" s="23"/>
      <c r="J47" s="23"/>
      <c r="K47" s="23"/>
      <c r="L47" s="23"/>
      <c r="M47" s="23"/>
      <c r="N47" s="23"/>
      <c r="O47" s="23"/>
      <c r="P47" s="23"/>
      <c r="Q47" s="23"/>
      <c r="R47" s="23"/>
      <c r="U47" s="14"/>
      <c r="V47" s="11"/>
    </row>
    <row r="48" spans="2:22" ht="41.25" customHeight="1">
      <c r="B48" s="840" t="s">
        <v>608</v>
      </c>
      <c r="C48" s="840"/>
      <c r="D48" s="840"/>
      <c r="E48" s="840"/>
      <c r="F48" s="840"/>
      <c r="G48" s="840"/>
      <c r="H48" s="840"/>
      <c r="I48" s="840"/>
      <c r="J48" s="840"/>
      <c r="K48" s="840"/>
      <c r="L48" s="840"/>
      <c r="M48" s="536"/>
      <c r="N48" s="85"/>
      <c r="O48" s="85"/>
      <c r="P48" s="85"/>
      <c r="Q48" s="85"/>
      <c r="R48" s="85"/>
      <c r="U48" s="14"/>
      <c r="V48" s="11"/>
    </row>
    <row r="49" spans="2:22" ht="41.1" customHeight="1">
      <c r="B49" s="840" t="s">
        <v>561</v>
      </c>
      <c r="C49" s="840"/>
      <c r="D49" s="840"/>
      <c r="E49" s="840"/>
      <c r="F49" s="840"/>
      <c r="G49" s="840"/>
      <c r="H49" s="840"/>
      <c r="I49" s="840"/>
      <c r="J49" s="840"/>
      <c r="K49" s="840"/>
      <c r="L49" s="840"/>
      <c r="M49" s="536"/>
      <c r="N49" s="85"/>
      <c r="O49" s="85"/>
      <c r="P49" s="85"/>
      <c r="Q49" s="85"/>
      <c r="R49" s="85"/>
      <c r="U49" s="14"/>
      <c r="V49" s="11"/>
    </row>
    <row r="50" spans="2:22" ht="18" customHeight="1">
      <c r="B50" s="840" t="s">
        <v>677</v>
      </c>
      <c r="C50" s="840"/>
      <c r="D50" s="840"/>
      <c r="E50" s="840"/>
      <c r="F50" s="840"/>
      <c r="G50" s="840"/>
      <c r="H50" s="840"/>
      <c r="I50" s="840"/>
      <c r="J50" s="840"/>
      <c r="K50" s="840"/>
      <c r="L50" s="840"/>
      <c r="M50" s="536"/>
      <c r="N50" s="85"/>
      <c r="O50" s="85"/>
      <c r="P50" s="85"/>
      <c r="Q50" s="85"/>
      <c r="R50" s="85"/>
      <c r="U50" s="14"/>
      <c r="V50" s="11"/>
    </row>
    <row r="51" spans="2:22" ht="15" customHeight="1">
      <c r="B51" s="97"/>
      <c r="C51" s="23"/>
      <c r="D51" s="23"/>
      <c r="E51" s="23"/>
      <c r="F51" s="23"/>
      <c r="G51" s="23"/>
      <c r="H51" s="23"/>
      <c r="I51" s="23"/>
      <c r="J51" s="23"/>
      <c r="K51" s="23"/>
      <c r="L51" s="23"/>
      <c r="M51" s="23"/>
      <c r="N51" s="23"/>
      <c r="O51" s="23"/>
      <c r="P51" s="23"/>
      <c r="Q51" s="23"/>
      <c r="R51" s="23"/>
      <c r="U51" s="14"/>
      <c r="V51" s="11"/>
    </row>
    <row r="52" spans="2:22" s="13" customFormat="1" ht="63" customHeight="1">
      <c r="B52" s="210" t="s">
        <v>34</v>
      </c>
      <c r="C52" s="210" t="s">
        <v>516</v>
      </c>
      <c r="D52" s="107" t="str">
        <f>IF($B29&lt;&gt;"",$B29,"")</f>
        <v>Residential</v>
      </c>
      <c r="E52" s="107" t="str">
        <f>IF($B30&lt;&gt;"",$B30,"")</f>
        <v>GS&lt;50 kW</v>
      </c>
      <c r="F52" s="107" t="str">
        <f>IF($B31&lt;&gt;"",$B31,"")</f>
        <v>GS 50 - 999 kW</v>
      </c>
      <c r="G52" s="107" t="str">
        <f>IF($B32&lt;&gt;"",$B32,"")</f>
        <v>GS 1,000 - 4,999 kW</v>
      </c>
      <c r="H52" s="107" t="str">
        <f>IF($B33&lt;&gt;"",$B33,"")</f>
        <v>USL</v>
      </c>
      <c r="I52" s="107" t="str">
        <f>IF($B34&lt;&gt;"",$B34,"")</f>
        <v>Sentinel Lighting</v>
      </c>
      <c r="J52" s="107" t="str">
        <f>IF($B35&lt;&gt;"",$B35,"")</f>
        <v>Street Lighting</v>
      </c>
      <c r="K52" s="107" t="str">
        <f>IF($B36&lt;&gt;"",$B36,"")</f>
        <v/>
      </c>
      <c r="L52" s="107" t="str">
        <f>IF($B37&lt;&gt;"",$B37,"")</f>
        <v/>
      </c>
      <c r="M52" s="107" t="str">
        <f>IF($B38&lt;&gt;"",$B38,"")</f>
        <v/>
      </c>
      <c r="N52" s="107" t="str">
        <f>IF($B39&lt;&gt;"",$B39,"")</f>
        <v/>
      </c>
      <c r="O52" s="107" t="str">
        <f>IF($B40&lt;&gt;"",$B40,"")</f>
        <v/>
      </c>
      <c r="P52" s="107" t="str">
        <f>IF($B41&lt;&gt;"",$B41,"")</f>
        <v/>
      </c>
      <c r="Q52" s="107" t="str">
        <f>IF($B42&lt;&gt;"",$B42,"")</f>
        <v/>
      </c>
      <c r="R52" s="210" t="s">
        <v>26</v>
      </c>
      <c r="T52" s="108"/>
      <c r="U52" s="117"/>
    </row>
    <row r="53" spans="2:22" s="118" customFormat="1" ht="15.75" customHeight="1">
      <c r="B53" s="497"/>
      <c r="C53" s="498"/>
      <c r="D53" s="498" t="str">
        <f>D29</f>
        <v>kWh</v>
      </c>
      <c r="E53" s="498" t="str">
        <f>D30</f>
        <v>kWh</v>
      </c>
      <c r="F53" s="498" t="str">
        <f>D31</f>
        <v>kW</v>
      </c>
      <c r="G53" s="498" t="str">
        <f>D32</f>
        <v>kW</v>
      </c>
      <c r="H53" s="498" t="str">
        <f>D33</f>
        <v>kWh</v>
      </c>
      <c r="I53" s="498" t="str">
        <f>D34</f>
        <v>kW</v>
      </c>
      <c r="J53" s="498" t="str">
        <f>D35</f>
        <v>kW</v>
      </c>
      <c r="K53" s="498">
        <f>D36</f>
        <v>0</v>
      </c>
      <c r="L53" s="498">
        <f>D37</f>
        <v>0</v>
      </c>
      <c r="M53" s="498">
        <f>D38</f>
        <v>0</v>
      </c>
      <c r="N53" s="498">
        <f>D39</f>
        <v>0</v>
      </c>
      <c r="O53" s="498">
        <f>D40</f>
        <v>0</v>
      </c>
      <c r="P53" s="498">
        <f>D41</f>
        <v>0</v>
      </c>
      <c r="Q53" s="498">
        <f>D42</f>
        <v>0</v>
      </c>
      <c r="R53" s="499"/>
      <c r="U53" s="119"/>
    </row>
    <row r="54" spans="2:22" s="13" customFormat="1">
      <c r="B54" s="120" t="s">
        <v>142</v>
      </c>
      <c r="C54" s="121"/>
      <c r="D54" s="122">
        <f>'4.  2011-2014 LRAM'!Y131</f>
        <v>0</v>
      </c>
      <c r="E54" s="122">
        <f>'4.  2011-2014 LRAM'!Z131</f>
        <v>0</v>
      </c>
      <c r="F54" s="122">
        <f>'4.  2011-2014 LRAM'!AA131</f>
        <v>0</v>
      </c>
      <c r="G54" s="122">
        <f>'4.  2011-2014 LRAM'!AB131</f>
        <v>0</v>
      </c>
      <c r="H54" s="122">
        <f>'4.  2011-2014 LRAM'!AC131</f>
        <v>0</v>
      </c>
      <c r="I54" s="122">
        <f>'4.  2011-2014 LRAM'!AD131</f>
        <v>0</v>
      </c>
      <c r="J54" s="122">
        <f>'4.  2011-2014 LRAM'!AE131</f>
        <v>0</v>
      </c>
      <c r="K54" s="122">
        <f>'4.  2011-2014 LRAM'!AF131</f>
        <v>0</v>
      </c>
      <c r="L54" s="122">
        <f>'4.  2011-2014 LRAM'!AG131</f>
        <v>0</v>
      </c>
      <c r="M54" s="122">
        <f>'4.  2011-2014 LRAM'!AH131</f>
        <v>0</v>
      </c>
      <c r="N54" s="122">
        <f>'4.  2011-2014 LRAM'!AI131</f>
        <v>0</v>
      </c>
      <c r="O54" s="122">
        <f>'4.  2011-2014 LRAM'!AJ131</f>
        <v>0</v>
      </c>
      <c r="P54" s="122">
        <f>'4.  2011-2014 LRAM'!AK131</f>
        <v>0</v>
      </c>
      <c r="Q54" s="122">
        <f>'4.  2011-2014 LRAM'!AL131</f>
        <v>0</v>
      </c>
      <c r="R54" s="123">
        <f>SUM(D54:Q54)</f>
        <v>0</v>
      </c>
      <c r="U54" s="124"/>
      <c r="V54" s="125"/>
    </row>
    <row r="55" spans="2:22" s="13" customFormat="1">
      <c r="B55" s="126" t="s">
        <v>35</v>
      </c>
      <c r="C55" s="127"/>
      <c r="D55" s="128">
        <f>-'4.  2011-2014 LRAM'!Y132</f>
        <v>0</v>
      </c>
      <c r="E55" s="128">
        <f>-'4.  2011-2014 LRAM'!Z132</f>
        <v>0</v>
      </c>
      <c r="F55" s="128">
        <f>-'4.  2011-2014 LRAM'!AA132</f>
        <v>0</v>
      </c>
      <c r="G55" s="128">
        <f>-'4.  2011-2014 LRAM'!AB132</f>
        <v>0</v>
      </c>
      <c r="H55" s="128">
        <f>-'4.  2011-2014 LRAM'!AC132</f>
        <v>0</v>
      </c>
      <c r="I55" s="128">
        <f>-'4.  2011-2014 LRAM'!AD132</f>
        <v>0</v>
      </c>
      <c r="J55" s="128">
        <f>-'4.  2011-2014 LRAM'!AE132</f>
        <v>0</v>
      </c>
      <c r="K55" s="128">
        <f>-'4.  2011-2014 LRAM'!AF132</f>
        <v>0</v>
      </c>
      <c r="L55" s="128">
        <f>-'4.  2011-2014 LRAM'!AG132</f>
        <v>0</v>
      </c>
      <c r="M55" s="128">
        <f>-'4.  2011-2014 LRAM'!AH132</f>
        <v>0</v>
      </c>
      <c r="N55" s="128">
        <f>-'4.  2011-2014 LRAM'!AI132</f>
        <v>0</v>
      </c>
      <c r="O55" s="128">
        <f>-'4.  2011-2014 LRAM'!AJ132</f>
        <v>0</v>
      </c>
      <c r="P55" s="128">
        <f>-'4.  2011-2014 LRAM'!AK132</f>
        <v>0</v>
      </c>
      <c r="Q55" s="128">
        <f>-'4.  2011-2014 LRAM'!AL132</f>
        <v>0</v>
      </c>
      <c r="R55" s="129">
        <f>SUM(D55:Q55)</f>
        <v>0</v>
      </c>
      <c r="S55" s="130"/>
      <c r="T55" s="108"/>
      <c r="U55" s="131"/>
      <c r="V55" s="125"/>
    </row>
    <row r="56" spans="2:22" s="108" customFormat="1">
      <c r="B56" s="544" t="s">
        <v>67</v>
      </c>
      <c r="C56" s="540"/>
      <c r="D56" s="132"/>
      <c r="E56" s="132"/>
      <c r="F56" s="132"/>
      <c r="G56" s="132"/>
      <c r="H56" s="132"/>
      <c r="I56" s="132"/>
      <c r="J56" s="132"/>
      <c r="K56" s="133"/>
      <c r="L56" s="133"/>
      <c r="M56" s="133"/>
      <c r="N56" s="133"/>
      <c r="O56" s="133"/>
      <c r="P56" s="133"/>
      <c r="Q56" s="133"/>
      <c r="R56" s="134"/>
      <c r="U56" s="131"/>
      <c r="V56" s="125"/>
    </row>
    <row r="57" spans="2:22" s="13" customFormat="1">
      <c r="B57" s="126" t="s">
        <v>143</v>
      </c>
      <c r="C57" s="127"/>
      <c r="D57" s="128">
        <f>'4.  2011-2014 LRAM'!Y261</f>
        <v>0</v>
      </c>
      <c r="E57" s="128">
        <f>'4.  2011-2014 LRAM'!Z261</f>
        <v>0</v>
      </c>
      <c r="F57" s="128">
        <f>'4.  2011-2014 LRAM'!AA261</f>
        <v>0</v>
      </c>
      <c r="G57" s="128">
        <f>'4.  2011-2014 LRAM'!AB261</f>
        <v>0</v>
      </c>
      <c r="H57" s="128">
        <f>'4.  2011-2014 LRAM'!AC261</f>
        <v>0</v>
      </c>
      <c r="I57" s="128">
        <f>'4.  2011-2014 LRAM'!AD261</f>
        <v>0</v>
      </c>
      <c r="J57" s="128">
        <f>'4.  2011-2014 LRAM'!AE261</f>
        <v>0</v>
      </c>
      <c r="K57" s="128">
        <f>'4.  2011-2014 LRAM'!AF261</f>
        <v>0</v>
      </c>
      <c r="L57" s="128">
        <f>'4.  2011-2014 LRAM'!AG261</f>
        <v>0</v>
      </c>
      <c r="M57" s="128">
        <f>'4.  2011-2014 LRAM'!AH261</f>
        <v>0</v>
      </c>
      <c r="N57" s="128">
        <f>'4.  2011-2014 LRAM'!AI261</f>
        <v>0</v>
      </c>
      <c r="O57" s="128">
        <f>'4.  2011-2014 LRAM'!AJ261</f>
        <v>0</v>
      </c>
      <c r="P57" s="128">
        <f>'4.  2011-2014 LRAM'!AK261</f>
        <v>0</v>
      </c>
      <c r="Q57" s="128">
        <f>'4.  2011-2014 LRAM'!AL261</f>
        <v>0</v>
      </c>
      <c r="R57" s="129">
        <f>SUM(D57:Q57)</f>
        <v>0</v>
      </c>
      <c r="U57" s="124"/>
      <c r="V57" s="125"/>
    </row>
    <row r="58" spans="2:22" s="13" customFormat="1">
      <c r="B58" s="126" t="s">
        <v>36</v>
      </c>
      <c r="C58" s="127"/>
      <c r="D58" s="128">
        <f>-'4.  2011-2014 LRAM'!Y262</f>
        <v>0</v>
      </c>
      <c r="E58" s="128">
        <f>-'4.  2011-2014 LRAM'!Z262</f>
        <v>0</v>
      </c>
      <c r="F58" s="128">
        <f>-'4.  2011-2014 LRAM'!AA262</f>
        <v>0</v>
      </c>
      <c r="G58" s="128">
        <f>-'4.  2011-2014 LRAM'!AB262</f>
        <v>0</v>
      </c>
      <c r="H58" s="128">
        <f>-'4.  2011-2014 LRAM'!AC262</f>
        <v>0</v>
      </c>
      <c r="I58" s="128">
        <f>-'4.  2011-2014 LRAM'!AD262</f>
        <v>0</v>
      </c>
      <c r="J58" s="128">
        <f>-'4.  2011-2014 LRAM'!AE262</f>
        <v>0</v>
      </c>
      <c r="K58" s="128">
        <f>-'4.  2011-2014 LRAM'!AF262</f>
        <v>0</v>
      </c>
      <c r="L58" s="128">
        <f>-'4.  2011-2014 LRAM'!AG262</f>
        <v>0</v>
      </c>
      <c r="M58" s="128">
        <f>-'4.  2011-2014 LRAM'!AH262</f>
        <v>0</v>
      </c>
      <c r="N58" s="128">
        <f>-'4.  2011-2014 LRAM'!AI262</f>
        <v>0</v>
      </c>
      <c r="O58" s="128">
        <f>-'4.  2011-2014 LRAM'!AJ262</f>
        <v>0</v>
      </c>
      <c r="P58" s="128">
        <f>-'4.  2011-2014 LRAM'!AK262</f>
        <v>0</v>
      </c>
      <c r="Q58" s="128">
        <f>-'4.  2011-2014 LRAM'!AL262</f>
        <v>0</v>
      </c>
      <c r="R58" s="129">
        <f>SUM(D58:Q58)</f>
        <v>0</v>
      </c>
      <c r="S58" s="130"/>
      <c r="U58" s="124"/>
      <c r="V58" s="125"/>
    </row>
    <row r="59" spans="2:22" s="108" customFormat="1">
      <c r="B59" s="544" t="s">
        <v>67</v>
      </c>
      <c r="C59" s="540"/>
      <c r="D59" s="132"/>
      <c r="E59" s="132"/>
      <c r="F59" s="132"/>
      <c r="G59" s="132"/>
      <c r="H59" s="132"/>
      <c r="I59" s="132"/>
      <c r="J59" s="132"/>
      <c r="K59" s="133"/>
      <c r="L59" s="133"/>
      <c r="M59" s="133"/>
      <c r="N59" s="133"/>
      <c r="O59" s="133"/>
      <c r="P59" s="133"/>
      <c r="Q59" s="133"/>
      <c r="R59" s="134"/>
      <c r="U59" s="131"/>
      <c r="V59" s="125"/>
    </row>
    <row r="60" spans="2:22" s="13" customFormat="1">
      <c r="B60" s="126" t="s">
        <v>38</v>
      </c>
      <c r="C60" s="127"/>
      <c r="D60" s="128">
        <f>'4.  2011-2014 LRAM'!Y391</f>
        <v>0</v>
      </c>
      <c r="E60" s="128">
        <f>'4.  2011-2014 LRAM'!Z391</f>
        <v>0</v>
      </c>
      <c r="F60" s="128">
        <f>'4.  2011-2014 LRAM'!AA391</f>
        <v>0</v>
      </c>
      <c r="G60" s="128">
        <f>'4.  2011-2014 LRAM'!AB391</f>
        <v>0</v>
      </c>
      <c r="H60" s="128">
        <f>'4.  2011-2014 LRAM'!AC391</f>
        <v>0</v>
      </c>
      <c r="I60" s="128">
        <f>'4.  2011-2014 LRAM'!AD391</f>
        <v>0</v>
      </c>
      <c r="J60" s="128">
        <f>'4.  2011-2014 LRAM'!AE391</f>
        <v>0</v>
      </c>
      <c r="K60" s="128">
        <f>'4.  2011-2014 LRAM'!AF391</f>
        <v>0</v>
      </c>
      <c r="L60" s="128">
        <f>'4.  2011-2014 LRAM'!AG391</f>
        <v>0</v>
      </c>
      <c r="M60" s="128">
        <f>'4.  2011-2014 LRAM'!AH391</f>
        <v>0</v>
      </c>
      <c r="N60" s="128">
        <f>'4.  2011-2014 LRAM'!AI391</f>
        <v>0</v>
      </c>
      <c r="O60" s="128">
        <f>'4.  2011-2014 LRAM'!AJ391</f>
        <v>0</v>
      </c>
      <c r="P60" s="128">
        <f>'4.  2011-2014 LRAM'!AK391</f>
        <v>0</v>
      </c>
      <c r="Q60" s="128">
        <f>'4.  2011-2014 LRAM'!AL391</f>
        <v>0</v>
      </c>
      <c r="R60" s="129">
        <f>SUM(D60:Q60)</f>
        <v>0</v>
      </c>
      <c r="U60" s="124"/>
      <c r="V60" s="125"/>
    </row>
    <row r="61" spans="2:22" s="13" customFormat="1">
      <c r="B61" s="126" t="s">
        <v>37</v>
      </c>
      <c r="C61" s="127"/>
      <c r="D61" s="128">
        <f>-'4.  2011-2014 LRAM'!Y392</f>
        <v>0</v>
      </c>
      <c r="E61" s="128">
        <f>-'4.  2011-2014 LRAM'!Z392</f>
        <v>0</v>
      </c>
      <c r="F61" s="128">
        <f>-'4.  2011-2014 LRAM'!AA392</f>
        <v>0</v>
      </c>
      <c r="G61" s="128">
        <f>-'4.  2011-2014 LRAM'!AB392</f>
        <v>0</v>
      </c>
      <c r="H61" s="128">
        <f>-'4.  2011-2014 LRAM'!AC392</f>
        <v>0</v>
      </c>
      <c r="I61" s="128">
        <f>-'4.  2011-2014 LRAM'!AD392</f>
        <v>0</v>
      </c>
      <c r="J61" s="128">
        <f>-'4.  2011-2014 LRAM'!AE392</f>
        <v>0</v>
      </c>
      <c r="K61" s="128">
        <f>-'4.  2011-2014 LRAM'!AF392</f>
        <v>0</v>
      </c>
      <c r="L61" s="128">
        <f>-'4.  2011-2014 LRAM'!AG392</f>
        <v>0</v>
      </c>
      <c r="M61" s="128">
        <f>-'4.  2011-2014 LRAM'!AH392</f>
        <v>0</v>
      </c>
      <c r="N61" s="128">
        <f>-'4.  2011-2014 LRAM'!AI392</f>
        <v>0</v>
      </c>
      <c r="O61" s="128">
        <f>-'4.  2011-2014 LRAM'!AJ392</f>
        <v>0</v>
      </c>
      <c r="P61" s="128">
        <f>-'4.  2011-2014 LRAM'!AK392</f>
        <v>0</v>
      </c>
      <c r="Q61" s="128">
        <f>-'4.  2011-2014 LRAM'!AL392</f>
        <v>0</v>
      </c>
      <c r="R61" s="129">
        <f>SUM(D61:Q61)</f>
        <v>0</v>
      </c>
      <c r="S61" s="130"/>
      <c r="U61" s="124"/>
      <c r="V61" s="125"/>
    </row>
    <row r="62" spans="2:22" s="108" customFormat="1">
      <c r="B62" s="544" t="s">
        <v>67</v>
      </c>
      <c r="C62" s="540"/>
      <c r="D62" s="132"/>
      <c r="E62" s="132"/>
      <c r="F62" s="132"/>
      <c r="G62" s="132"/>
      <c r="H62" s="132"/>
      <c r="I62" s="132"/>
      <c r="J62" s="132"/>
      <c r="K62" s="133"/>
      <c r="L62" s="133"/>
      <c r="M62" s="133"/>
      <c r="N62" s="133"/>
      <c r="O62" s="133"/>
      <c r="P62" s="133"/>
      <c r="Q62" s="133"/>
      <c r="R62" s="134"/>
      <c r="U62" s="131"/>
      <c r="V62" s="125"/>
    </row>
    <row r="63" spans="2:22" s="13" customFormat="1">
      <c r="B63" s="126" t="s">
        <v>40</v>
      </c>
      <c r="C63" s="127"/>
      <c r="D63" s="128">
        <f>'4.  2011-2014 LRAM'!Y521</f>
        <v>0</v>
      </c>
      <c r="E63" s="128">
        <f>'4.  2011-2014 LRAM'!Z521</f>
        <v>0</v>
      </c>
      <c r="F63" s="128">
        <f>'4.  2011-2014 LRAM'!AA521</f>
        <v>0</v>
      </c>
      <c r="G63" s="128">
        <f>'4.  2011-2014 LRAM'!AB521</f>
        <v>0</v>
      </c>
      <c r="H63" s="128">
        <f>'4.  2011-2014 LRAM'!AC521</f>
        <v>0</v>
      </c>
      <c r="I63" s="128">
        <f>'4.  2011-2014 LRAM'!AD521</f>
        <v>0</v>
      </c>
      <c r="J63" s="128">
        <f>'4.  2011-2014 LRAM'!AE521</f>
        <v>0</v>
      </c>
      <c r="K63" s="128">
        <f>'4.  2011-2014 LRAM'!AF521</f>
        <v>0</v>
      </c>
      <c r="L63" s="128">
        <f>'4.  2011-2014 LRAM'!AG521</f>
        <v>0</v>
      </c>
      <c r="M63" s="128">
        <f>'4.  2011-2014 LRAM'!AH521</f>
        <v>0</v>
      </c>
      <c r="N63" s="128">
        <f>'4.  2011-2014 LRAM'!AI521</f>
        <v>0</v>
      </c>
      <c r="O63" s="128">
        <f>'4.  2011-2014 LRAM'!AJ521</f>
        <v>0</v>
      </c>
      <c r="P63" s="128">
        <f>'4.  2011-2014 LRAM'!AK521</f>
        <v>0</v>
      </c>
      <c r="Q63" s="128">
        <f>'4.  2011-2014 LRAM'!AL521</f>
        <v>0</v>
      </c>
      <c r="R63" s="129">
        <f>SUM(D63:Q63)</f>
        <v>0</v>
      </c>
      <c r="U63" s="124"/>
      <c r="V63" s="125"/>
    </row>
    <row r="64" spans="2:22" s="13" customFormat="1">
      <c r="B64" s="126" t="s">
        <v>39</v>
      </c>
      <c r="C64" s="127"/>
      <c r="D64" s="128">
        <f>-'4.  2011-2014 LRAM'!Y522</f>
        <v>0</v>
      </c>
      <c r="E64" s="128">
        <f>-'4.  2011-2014 LRAM'!Z522</f>
        <v>0</v>
      </c>
      <c r="F64" s="128">
        <f>-'4.  2011-2014 LRAM'!AA522</f>
        <v>0</v>
      </c>
      <c r="G64" s="128">
        <f>-'4.  2011-2014 LRAM'!AB522</f>
        <v>0</v>
      </c>
      <c r="H64" s="128">
        <f>-'4.  2011-2014 LRAM'!AC522</f>
        <v>0</v>
      </c>
      <c r="I64" s="128">
        <f>-'4.  2011-2014 LRAM'!AD522</f>
        <v>0</v>
      </c>
      <c r="J64" s="128">
        <f>-'4.  2011-2014 LRAM'!AE522</f>
        <v>0</v>
      </c>
      <c r="K64" s="128">
        <f>-'4.  2011-2014 LRAM'!AF522</f>
        <v>0</v>
      </c>
      <c r="L64" s="128">
        <f>-'4.  2011-2014 LRAM'!AG522</f>
        <v>0</v>
      </c>
      <c r="M64" s="128">
        <f>-'4.  2011-2014 LRAM'!AH522</f>
        <v>0</v>
      </c>
      <c r="N64" s="128">
        <f>-'4.  2011-2014 LRAM'!AI522</f>
        <v>0</v>
      </c>
      <c r="O64" s="128">
        <f>-'4.  2011-2014 LRAM'!AJ522</f>
        <v>0</v>
      </c>
      <c r="P64" s="128">
        <f>-'4.  2011-2014 LRAM'!AK522</f>
        <v>0</v>
      </c>
      <c r="Q64" s="128">
        <f>-'4.  2011-2014 LRAM'!AL522</f>
        <v>0</v>
      </c>
      <c r="R64" s="129">
        <f>SUM(D64:Q64)</f>
        <v>0</v>
      </c>
      <c r="S64" s="130"/>
      <c r="U64" s="124"/>
      <c r="V64" s="125"/>
    </row>
    <row r="65" spans="2:22" s="108" customFormat="1">
      <c r="B65" s="544" t="s">
        <v>67</v>
      </c>
      <c r="C65" s="540"/>
      <c r="D65" s="132"/>
      <c r="E65" s="132"/>
      <c r="F65" s="132"/>
      <c r="G65" s="132"/>
      <c r="H65" s="132"/>
      <c r="I65" s="132"/>
      <c r="J65" s="132"/>
      <c r="K65" s="133"/>
      <c r="L65" s="133"/>
      <c r="M65" s="133"/>
      <c r="N65" s="133"/>
      <c r="O65" s="133"/>
      <c r="P65" s="133"/>
      <c r="Q65" s="133"/>
      <c r="R65" s="134"/>
      <c r="U65" s="131"/>
      <c r="V65" s="125"/>
    </row>
    <row r="66" spans="2:22" s="13" customFormat="1">
      <c r="B66" s="126" t="s">
        <v>94</v>
      </c>
      <c r="C66" s="469"/>
      <c r="D66" s="135">
        <f>'5.  2015-2021 LRAM'!Y204</f>
        <v>0</v>
      </c>
      <c r="E66" s="135">
        <f>'5.  2015-2021 LRAM'!Z204</f>
        <v>0</v>
      </c>
      <c r="F66" s="135">
        <f>'5.  2015-2021 LRAM'!AA204</f>
        <v>0</v>
      </c>
      <c r="G66" s="135">
        <f>'5.  2015-2021 LRAM'!AB204</f>
        <v>0</v>
      </c>
      <c r="H66" s="135">
        <f>'5.  2015-2021 LRAM'!AC204</f>
        <v>0</v>
      </c>
      <c r="I66" s="135">
        <f>'5.  2015-2021 LRAM'!AD204</f>
        <v>0</v>
      </c>
      <c r="J66" s="135">
        <f>'5.  2015-2021 LRAM'!AE204</f>
        <v>0</v>
      </c>
      <c r="K66" s="135">
        <f>'5.  2015-2021 LRAM'!AF204</f>
        <v>0</v>
      </c>
      <c r="L66" s="135">
        <f>'5.  2015-2021 LRAM'!AG204</f>
        <v>0</v>
      </c>
      <c r="M66" s="135">
        <f>'5.  2015-2021 LRAM'!AH204</f>
        <v>0</v>
      </c>
      <c r="N66" s="135">
        <f>'5.  2015-2021 LRAM'!AI204</f>
        <v>0</v>
      </c>
      <c r="O66" s="135">
        <f>'5.  2015-2021 LRAM'!AJ204</f>
        <v>0</v>
      </c>
      <c r="P66" s="135">
        <f>'5.  2015-2021 LRAM'!AK204</f>
        <v>0</v>
      </c>
      <c r="Q66" s="135">
        <f>'5.  2015-2021 LRAM'!AL204</f>
        <v>0</v>
      </c>
      <c r="R66" s="129">
        <f>SUM(D66:Q66)</f>
        <v>0</v>
      </c>
      <c r="U66" s="124"/>
      <c r="V66" s="125"/>
    </row>
    <row r="67" spans="2:22" s="13" customFormat="1">
      <c r="B67" s="126" t="s">
        <v>93</v>
      </c>
      <c r="C67" s="127"/>
      <c r="D67" s="135">
        <f>-'5.  2015-2021 LRAM'!Y205</f>
        <v>0</v>
      </c>
      <c r="E67" s="135">
        <f>-'5.  2015-2021 LRAM'!Z205</f>
        <v>0</v>
      </c>
      <c r="F67" s="135">
        <f>-'5.  2015-2021 LRAM'!AA205</f>
        <v>0</v>
      </c>
      <c r="G67" s="135">
        <f>-'5.  2015-2021 LRAM'!AB205</f>
        <v>0</v>
      </c>
      <c r="H67" s="135">
        <f>-'5.  2015-2021 LRAM'!AC205</f>
        <v>0</v>
      </c>
      <c r="I67" s="135">
        <f>-'5.  2015-2021 LRAM'!AD205</f>
        <v>0</v>
      </c>
      <c r="J67" s="135">
        <f>-'5.  2015-2021 LRAM'!AE205</f>
        <v>0</v>
      </c>
      <c r="K67" s="135">
        <f>-'5.  2015-2021 LRAM'!AF205</f>
        <v>0</v>
      </c>
      <c r="L67" s="135">
        <f>-'5.  2015-2021 LRAM'!AG205</f>
        <v>0</v>
      </c>
      <c r="M67" s="135">
        <f>-'5.  2015-2021 LRAM'!AH205</f>
        <v>0</v>
      </c>
      <c r="N67" s="135">
        <f>-'5.  2015-2021 LRAM'!AI205</f>
        <v>0</v>
      </c>
      <c r="O67" s="135">
        <f>-'5.  2015-2021 LRAM'!AJ205</f>
        <v>0</v>
      </c>
      <c r="P67" s="135">
        <f>-'5.  2015-2021 LRAM'!AK205</f>
        <v>0</v>
      </c>
      <c r="Q67" s="135">
        <f>-'5.  2015-2021 LRAM'!AL205</f>
        <v>0</v>
      </c>
      <c r="R67" s="129">
        <f>SUM(D67:Q67)</f>
        <v>0</v>
      </c>
      <c r="S67" s="130"/>
      <c r="U67" s="124"/>
      <c r="V67" s="125"/>
    </row>
    <row r="68" spans="2:22" s="108" customFormat="1">
      <c r="B68" s="544" t="s">
        <v>67</v>
      </c>
      <c r="C68" s="540"/>
      <c r="D68" s="132"/>
      <c r="E68" s="132"/>
      <c r="F68" s="132"/>
      <c r="G68" s="132"/>
      <c r="H68" s="132"/>
      <c r="I68" s="132"/>
      <c r="J68" s="132"/>
      <c r="K68" s="133"/>
      <c r="L68" s="133"/>
      <c r="M68" s="133"/>
      <c r="N68" s="133"/>
      <c r="O68" s="133"/>
      <c r="P68" s="133"/>
      <c r="Q68" s="133"/>
      <c r="R68" s="134"/>
      <c r="U68" s="131"/>
      <c r="V68" s="125"/>
    </row>
    <row r="69" spans="2:22" s="13" customFormat="1">
      <c r="B69" s="126" t="s">
        <v>225</v>
      </c>
      <c r="C69" s="469"/>
      <c r="D69" s="128">
        <f>'5.  2015-2021 LRAM'!Y389</f>
        <v>0</v>
      </c>
      <c r="E69" s="128">
        <f>'5.  2015-2021 LRAM'!Z389</f>
        <v>0</v>
      </c>
      <c r="F69" s="128">
        <f>'5.  2015-2021 LRAM'!AA389</f>
        <v>0</v>
      </c>
      <c r="G69" s="128">
        <f>'5.  2015-2021 LRAM'!AB389</f>
        <v>0</v>
      </c>
      <c r="H69" s="128">
        <f>'5.  2015-2021 LRAM'!AC389</f>
        <v>0</v>
      </c>
      <c r="I69" s="128">
        <f>'5.  2015-2021 LRAM'!AD389</f>
        <v>0</v>
      </c>
      <c r="J69" s="128">
        <f>'5.  2015-2021 LRAM'!AE389</f>
        <v>0</v>
      </c>
      <c r="K69" s="128">
        <f>'5.  2015-2021 LRAM'!AF389</f>
        <v>0</v>
      </c>
      <c r="L69" s="128">
        <f>'5.  2015-2021 LRAM'!AG389</f>
        <v>0</v>
      </c>
      <c r="M69" s="128">
        <f>'5.  2015-2021 LRAM'!AH389</f>
        <v>0</v>
      </c>
      <c r="N69" s="128">
        <f>'5.  2015-2021 LRAM'!AI389</f>
        <v>0</v>
      </c>
      <c r="O69" s="128">
        <f>'5.  2015-2021 LRAM'!AJ389</f>
        <v>0</v>
      </c>
      <c r="P69" s="128">
        <f>'5.  2015-2021 LRAM'!AK389</f>
        <v>0</v>
      </c>
      <c r="Q69" s="128">
        <f>'5.  2015-2021 LRAM'!AL389</f>
        <v>0</v>
      </c>
      <c r="R69" s="129">
        <f>SUM(D69:Q69)</f>
        <v>0</v>
      </c>
      <c r="U69" s="124"/>
      <c r="V69" s="125"/>
    </row>
    <row r="70" spans="2:22" s="13" customFormat="1">
      <c r="B70" s="126" t="s">
        <v>224</v>
      </c>
      <c r="C70" s="127"/>
      <c r="D70" s="128">
        <f>-'5.  2015-2021 LRAM'!Y390</f>
        <v>0</v>
      </c>
      <c r="E70" s="128">
        <f>-'5.  2015-2021 LRAM'!Z390</f>
        <v>0</v>
      </c>
      <c r="F70" s="128">
        <f>-'5.  2015-2021 LRAM'!AA390</f>
        <v>0</v>
      </c>
      <c r="G70" s="128">
        <f>-'5.  2015-2021 LRAM'!AB390</f>
        <v>0</v>
      </c>
      <c r="H70" s="128">
        <f>-'5.  2015-2021 LRAM'!AC390</f>
        <v>0</v>
      </c>
      <c r="I70" s="128">
        <f>-'5.  2015-2021 LRAM'!AD390</f>
        <v>0</v>
      </c>
      <c r="J70" s="128">
        <f>-'5.  2015-2021 LRAM'!AE390</f>
        <v>0</v>
      </c>
      <c r="K70" s="128">
        <f>-'5.  2015-2021 LRAM'!AF390</f>
        <v>0</v>
      </c>
      <c r="L70" s="128">
        <f>-'5.  2015-2021 LRAM'!AG390</f>
        <v>0</v>
      </c>
      <c r="M70" s="128">
        <f>-'5.  2015-2021 LRAM'!AH390</f>
        <v>0</v>
      </c>
      <c r="N70" s="128">
        <f>-'5.  2015-2021 LRAM'!AI390</f>
        <v>0</v>
      </c>
      <c r="O70" s="128">
        <f>-'5.  2015-2021 LRAM'!AJ390</f>
        <v>0</v>
      </c>
      <c r="P70" s="128">
        <f>-'5.  2015-2021 LRAM'!AK390</f>
        <v>0</v>
      </c>
      <c r="Q70" s="128">
        <f>-'5.  2015-2021 LRAM'!AL390</f>
        <v>0</v>
      </c>
      <c r="R70" s="129">
        <f>SUM(D70:Q70)</f>
        <v>0</v>
      </c>
      <c r="S70" s="130"/>
      <c r="U70" s="124"/>
      <c r="V70" s="125"/>
    </row>
    <row r="71" spans="2:22" s="108" customFormat="1">
      <c r="B71" s="544" t="s">
        <v>67</v>
      </c>
      <c r="C71" s="540"/>
      <c r="D71" s="132"/>
      <c r="E71" s="132"/>
      <c r="F71" s="132"/>
      <c r="G71" s="132"/>
      <c r="H71" s="132"/>
      <c r="I71" s="132"/>
      <c r="J71" s="132"/>
      <c r="K71" s="133"/>
      <c r="L71" s="133"/>
      <c r="M71" s="133"/>
      <c r="N71" s="133"/>
      <c r="O71" s="133"/>
      <c r="P71" s="133"/>
      <c r="Q71" s="133"/>
      <c r="R71" s="134"/>
      <c r="U71" s="131"/>
      <c r="V71" s="125"/>
    </row>
    <row r="72" spans="2:22" s="13" customFormat="1">
      <c r="B72" s="126" t="s">
        <v>227</v>
      </c>
      <c r="C72" s="469"/>
      <c r="D72" s="128">
        <f>'5.  2015-2021 LRAM'!Y574</f>
        <v>0</v>
      </c>
      <c r="E72" s="128">
        <f>'5.  2015-2021 LRAM'!Z574</f>
        <v>0</v>
      </c>
      <c r="F72" s="128">
        <f>'5.  2015-2021 LRAM'!AA574</f>
        <v>0</v>
      </c>
      <c r="G72" s="128">
        <f>'5.  2015-2021 LRAM'!AB574</f>
        <v>0</v>
      </c>
      <c r="H72" s="128">
        <f>'5.  2015-2021 LRAM'!AC574</f>
        <v>0</v>
      </c>
      <c r="I72" s="128">
        <f>'5.  2015-2021 LRAM'!AD574</f>
        <v>0</v>
      </c>
      <c r="J72" s="128">
        <f>'5.  2015-2021 LRAM'!AE574</f>
        <v>0</v>
      </c>
      <c r="K72" s="128">
        <f>'5.  2015-2021 LRAM'!AF574</f>
        <v>0</v>
      </c>
      <c r="L72" s="128">
        <f>'5.  2015-2021 LRAM'!AG574</f>
        <v>0</v>
      </c>
      <c r="M72" s="128">
        <f>'5.  2015-2021 LRAM'!AH574</f>
        <v>0</v>
      </c>
      <c r="N72" s="128">
        <f>'5.  2015-2021 LRAM'!AI574</f>
        <v>0</v>
      </c>
      <c r="O72" s="128">
        <f>'5.  2015-2021 LRAM'!AJ574</f>
        <v>0</v>
      </c>
      <c r="P72" s="128">
        <f>'5.  2015-2021 LRAM'!AK574</f>
        <v>0</v>
      </c>
      <c r="Q72" s="128">
        <f>'5.  2015-2021 LRAM'!AL574</f>
        <v>0</v>
      </c>
      <c r="R72" s="129">
        <f>SUM(D72:Q72)</f>
        <v>0</v>
      </c>
      <c r="U72" s="124"/>
      <c r="V72" s="125"/>
    </row>
    <row r="73" spans="2:22" s="13" customFormat="1">
      <c r="B73" s="126" t="s">
        <v>226</v>
      </c>
      <c r="C73" s="127"/>
      <c r="D73" s="128">
        <f>-'5.  2015-2021 LRAM'!Y575</f>
        <v>0</v>
      </c>
      <c r="E73" s="128">
        <f>-'5.  2015-2021 LRAM'!Z575</f>
        <v>0</v>
      </c>
      <c r="F73" s="128">
        <f>-'5.  2015-2021 LRAM'!AA575</f>
        <v>0</v>
      </c>
      <c r="G73" s="128">
        <f>-'5.  2015-2021 LRAM'!AB575</f>
        <v>0</v>
      </c>
      <c r="H73" s="128">
        <f>-'5.  2015-2021 LRAM'!AC575</f>
        <v>0</v>
      </c>
      <c r="I73" s="128">
        <f>-'5.  2015-2021 LRAM'!AD575</f>
        <v>0</v>
      </c>
      <c r="J73" s="128">
        <f>-'5.  2015-2021 LRAM'!AE575</f>
        <v>0</v>
      </c>
      <c r="K73" s="128">
        <f>-'5.  2015-2021 LRAM'!AF575</f>
        <v>0</v>
      </c>
      <c r="L73" s="128">
        <f>-'5.  2015-2021 LRAM'!AG575</f>
        <v>0</v>
      </c>
      <c r="M73" s="128">
        <f>-'5.  2015-2021 LRAM'!AH575</f>
        <v>0</v>
      </c>
      <c r="N73" s="128">
        <f>-'5.  2015-2021 LRAM'!AI575</f>
        <v>0</v>
      </c>
      <c r="O73" s="128">
        <f>-'5.  2015-2021 LRAM'!AJ575</f>
        <v>0</v>
      </c>
      <c r="P73" s="128">
        <f>-'5.  2015-2021 LRAM'!AK575</f>
        <v>0</v>
      </c>
      <c r="Q73" s="128">
        <f>-'5.  2015-2021 LRAM'!AL575</f>
        <v>0</v>
      </c>
      <c r="R73" s="129">
        <f>SUM(D73:Q73)</f>
        <v>0</v>
      </c>
      <c r="S73" s="130"/>
      <c r="U73" s="124"/>
      <c r="V73" s="125"/>
    </row>
    <row r="74" spans="2:22" s="108" customFormat="1">
      <c r="B74" s="544" t="s">
        <v>67</v>
      </c>
      <c r="C74" s="540"/>
      <c r="D74" s="132"/>
      <c r="E74" s="132"/>
      <c r="F74" s="132"/>
      <c r="G74" s="132"/>
      <c r="H74" s="132"/>
      <c r="I74" s="132"/>
      <c r="J74" s="132"/>
      <c r="K74" s="133"/>
      <c r="L74" s="133"/>
      <c r="M74" s="133"/>
      <c r="N74" s="133"/>
      <c r="O74" s="133"/>
      <c r="P74" s="133"/>
      <c r="Q74" s="133"/>
      <c r="R74" s="134"/>
      <c r="U74" s="131"/>
      <c r="V74" s="125"/>
    </row>
    <row r="75" spans="2:22" s="13" customFormat="1">
      <c r="B75" s="126" t="s">
        <v>229</v>
      </c>
      <c r="C75" s="469"/>
      <c r="D75" s="128">
        <f>'5.  2015-2021 LRAM'!Y759</f>
        <v>0</v>
      </c>
      <c r="E75" s="128">
        <f>'5.  2015-2021 LRAM'!Z759</f>
        <v>0</v>
      </c>
      <c r="F75" s="128">
        <f>'5.  2015-2021 LRAM'!AA759</f>
        <v>0</v>
      </c>
      <c r="G75" s="128">
        <f>'5.  2015-2021 LRAM'!AB759</f>
        <v>0</v>
      </c>
      <c r="H75" s="128">
        <f>'5.  2015-2021 LRAM'!AC759</f>
        <v>0</v>
      </c>
      <c r="I75" s="128">
        <f>'5.  2015-2021 LRAM'!AD759</f>
        <v>0</v>
      </c>
      <c r="J75" s="128">
        <f>'5.  2015-2021 LRAM'!AE759</f>
        <v>0</v>
      </c>
      <c r="K75" s="128">
        <f>'5.  2015-2021 LRAM'!AF759</f>
        <v>0</v>
      </c>
      <c r="L75" s="128">
        <f>'5.  2015-2021 LRAM'!AG759</f>
        <v>0</v>
      </c>
      <c r="M75" s="128">
        <f>'5.  2015-2021 LRAM'!AH759</f>
        <v>0</v>
      </c>
      <c r="N75" s="128">
        <f>'5.  2015-2021 LRAM'!AI759</f>
        <v>0</v>
      </c>
      <c r="O75" s="128">
        <f>'5.  2015-2021 LRAM'!AJ759</f>
        <v>0</v>
      </c>
      <c r="P75" s="128">
        <f>'5.  2015-2021 LRAM'!AK759</f>
        <v>0</v>
      </c>
      <c r="Q75" s="128">
        <f>'5.  2015-2021 LRAM'!AL759</f>
        <v>0</v>
      </c>
      <c r="R75" s="129">
        <f>SUM(D75:Q75)</f>
        <v>0</v>
      </c>
      <c r="U75" s="124"/>
      <c r="V75" s="125"/>
    </row>
    <row r="76" spans="2:22" s="13" customFormat="1" ht="16.5" customHeight="1">
      <c r="B76" s="126" t="s">
        <v>228</v>
      </c>
      <c r="C76" s="127"/>
      <c r="D76" s="128">
        <f>-'5.  2015-2021 LRAM'!Y760</f>
        <v>0</v>
      </c>
      <c r="E76" s="128">
        <f>-'5.  2015-2021 LRAM'!Z760</f>
        <v>0</v>
      </c>
      <c r="F76" s="128">
        <f>-'5.  2015-2021 LRAM'!AA760</f>
        <v>0</v>
      </c>
      <c r="G76" s="128">
        <f>-'5.  2015-2021 LRAM'!AB760</f>
        <v>0</v>
      </c>
      <c r="H76" s="128">
        <f>-'5.  2015-2021 LRAM'!AC760</f>
        <v>0</v>
      </c>
      <c r="I76" s="128">
        <f>-'5.  2015-2021 LRAM'!AD760</f>
        <v>0</v>
      </c>
      <c r="J76" s="128">
        <f>-'5.  2015-2021 LRAM'!AE760</f>
        <v>0</v>
      </c>
      <c r="K76" s="128">
        <f>-'5.  2015-2021 LRAM'!AF760</f>
        <v>0</v>
      </c>
      <c r="L76" s="128">
        <f>-'5.  2015-2021 LRAM'!AG760</f>
        <v>0</v>
      </c>
      <c r="M76" s="128">
        <f>-'5.  2015-2021 LRAM'!AH760</f>
        <v>0</v>
      </c>
      <c r="N76" s="128">
        <f>-'5.  2015-2021 LRAM'!AI760</f>
        <v>0</v>
      </c>
      <c r="O76" s="128">
        <f>-'5.  2015-2021 LRAM'!AJ760</f>
        <v>0</v>
      </c>
      <c r="P76" s="128">
        <f>-'5.  2015-2021 LRAM'!AK760</f>
        <v>0</v>
      </c>
      <c r="Q76" s="128">
        <f>-'5.  2015-2021 LRAM'!AL760</f>
        <v>0</v>
      </c>
      <c r="R76" s="129">
        <f>SUM(D76:Q76)</f>
        <v>0</v>
      </c>
      <c r="S76" s="130"/>
      <c r="U76" s="124"/>
      <c r="V76" s="125"/>
    </row>
    <row r="77" spans="2:22" s="108" customFormat="1">
      <c r="B77" s="544" t="s">
        <v>67</v>
      </c>
      <c r="C77" s="540"/>
      <c r="D77" s="132"/>
      <c r="E77" s="132"/>
      <c r="F77" s="132"/>
      <c r="G77" s="132"/>
      <c r="H77" s="132"/>
      <c r="I77" s="132"/>
      <c r="J77" s="132"/>
      <c r="K77" s="133"/>
      <c r="L77" s="133"/>
      <c r="M77" s="133"/>
      <c r="N77" s="133"/>
      <c r="O77" s="133"/>
      <c r="P77" s="133"/>
      <c r="Q77" s="133"/>
      <c r="R77" s="134"/>
      <c r="U77" s="131"/>
      <c r="V77" s="125"/>
    </row>
    <row r="78" spans="2:22" s="13" customFormat="1">
      <c r="B78" s="126" t="s">
        <v>231</v>
      </c>
      <c r="C78" s="127"/>
      <c r="D78" s="128">
        <f>'5.  2015-2021 LRAM'!Y944</f>
        <v>11074.804988034914</v>
      </c>
      <c r="E78" s="128">
        <f>'5.  2015-2021 LRAM'!Z944</f>
        <v>36184.474000855058</v>
      </c>
      <c r="F78" s="128">
        <f>'5.  2015-2021 LRAM'!AA944</f>
        <v>29620.087566400929</v>
      </c>
      <c r="G78" s="128">
        <f>'5.  2015-2021 LRAM'!AB944</f>
        <v>19714.906793378359</v>
      </c>
      <c r="H78" s="128">
        <f>'5.  2015-2021 LRAM'!AC944</f>
        <v>0</v>
      </c>
      <c r="I78" s="128">
        <f>'5.  2015-2021 LRAM'!AD944</f>
        <v>0</v>
      </c>
      <c r="J78" s="128">
        <f>'5.  2015-2021 LRAM'!AE944</f>
        <v>6556.4504987904011</v>
      </c>
      <c r="K78" s="128">
        <f>'5.  2015-2021 LRAM'!AF944</f>
        <v>0</v>
      </c>
      <c r="L78" s="128">
        <f>'5.  2015-2021 LRAM'!AG944</f>
        <v>0</v>
      </c>
      <c r="M78" s="128">
        <f>'5.  2015-2021 LRAM'!AH944</f>
        <v>0</v>
      </c>
      <c r="N78" s="128">
        <f>'5.  2015-2021 LRAM'!AI944</f>
        <v>0</v>
      </c>
      <c r="O78" s="128">
        <f>'5.  2015-2021 LRAM'!AJ944</f>
        <v>0</v>
      </c>
      <c r="P78" s="128">
        <f>'5.  2015-2021 LRAM'!AK944</f>
        <v>0</v>
      </c>
      <c r="Q78" s="128">
        <f>'5.  2015-2021 LRAM'!AL944</f>
        <v>0</v>
      </c>
      <c r="R78" s="129">
        <f>SUM(D78:Q78)</f>
        <v>103150.72384745967</v>
      </c>
      <c r="U78" s="124"/>
      <c r="V78" s="125"/>
    </row>
    <row r="79" spans="2:22" s="13" customFormat="1">
      <c r="B79" s="126" t="s">
        <v>230</v>
      </c>
      <c r="C79" s="127"/>
      <c r="D79" s="128">
        <f>-'5.  2015-2021 LRAM'!Y945</f>
        <v>-760.27710000000002</v>
      </c>
      <c r="E79" s="128">
        <f>-'5.  2015-2021 LRAM'!Z945</f>
        <v>-771.35670000000005</v>
      </c>
      <c r="F79" s="128">
        <f>-'5.  2015-2021 LRAM'!AA945</f>
        <v>-12749.6752</v>
      </c>
      <c r="G79" s="128">
        <f>-'5.  2015-2021 LRAM'!AB945</f>
        <v>-10070.4396</v>
      </c>
      <c r="H79" s="128">
        <f>-'5.  2015-2021 LRAM'!AC945</f>
        <v>0</v>
      </c>
      <c r="I79" s="128">
        <f>-'5.  2015-2021 LRAM'!AD945</f>
        <v>0</v>
      </c>
      <c r="J79" s="128">
        <f>-'5.  2015-2021 LRAM'!AE945</f>
        <v>-5921.5806000000002</v>
      </c>
      <c r="K79" s="128">
        <f>-'5.  2015-2021 LRAM'!AF945</f>
        <v>0</v>
      </c>
      <c r="L79" s="128">
        <f>-'5.  2015-2021 LRAM'!AG945</f>
        <v>0</v>
      </c>
      <c r="M79" s="128">
        <f>-'5.  2015-2021 LRAM'!AH945</f>
        <v>0</v>
      </c>
      <c r="N79" s="128">
        <f>-'5.  2015-2021 LRAM'!AI945</f>
        <v>0</v>
      </c>
      <c r="O79" s="128">
        <f>-'5.  2015-2021 LRAM'!AJ945</f>
        <v>0</v>
      </c>
      <c r="P79" s="128">
        <f>-'5.  2015-2021 LRAM'!AK945</f>
        <v>0</v>
      </c>
      <c r="Q79" s="128">
        <f>-'5.  2015-2021 LRAM'!AL945</f>
        <v>0</v>
      </c>
      <c r="R79" s="129">
        <f>SUM(D79:Q79)</f>
        <v>-30273.3292</v>
      </c>
      <c r="S79" s="130"/>
      <c r="U79" s="124"/>
      <c r="V79" s="125"/>
    </row>
    <row r="80" spans="2:22" s="108" customFormat="1">
      <c r="B80" s="544" t="s">
        <v>67</v>
      </c>
      <c r="C80" s="540"/>
      <c r="D80" s="132"/>
      <c r="E80" s="132"/>
      <c r="F80" s="132"/>
      <c r="G80" s="132"/>
      <c r="H80" s="132"/>
      <c r="I80" s="132"/>
      <c r="J80" s="132"/>
      <c r="K80" s="132"/>
      <c r="L80" s="132"/>
      <c r="M80" s="132"/>
      <c r="N80" s="132"/>
      <c r="O80" s="132"/>
      <c r="P80" s="132"/>
      <c r="Q80" s="132"/>
      <c r="R80" s="134"/>
      <c r="U80" s="131"/>
      <c r="V80" s="125"/>
    </row>
    <row r="81" spans="2:22" s="13" customFormat="1">
      <c r="B81" s="126" t="s">
        <v>233</v>
      </c>
      <c r="C81" s="469"/>
      <c r="D81" s="128">
        <f>'5.  2015-2021 LRAM'!Y1129</f>
        <v>0</v>
      </c>
      <c r="E81" s="128">
        <f>'5.  2015-2021 LRAM'!Z1129</f>
        <v>36082.516010666863</v>
      </c>
      <c r="F81" s="128">
        <f>'5.  2015-2021 LRAM'!AA1129</f>
        <v>30091.457775444454</v>
      </c>
      <c r="G81" s="128">
        <f>'5.  2015-2021 LRAM'!AB1129</f>
        <v>19051.599883584313</v>
      </c>
      <c r="H81" s="128">
        <f>'5.  2015-2021 LRAM'!AC1129</f>
        <v>0</v>
      </c>
      <c r="I81" s="128">
        <f>'5.  2015-2021 LRAM'!AD1129</f>
        <v>0</v>
      </c>
      <c r="J81" s="128">
        <f>'5.  2015-2021 LRAM'!AE1129</f>
        <v>6676.8904620288004</v>
      </c>
      <c r="K81" s="128">
        <f>'5.  2015-2021 LRAM'!AF1129</f>
        <v>0</v>
      </c>
      <c r="L81" s="128">
        <f>'5.  2015-2021 LRAM'!AG1129</f>
        <v>0</v>
      </c>
      <c r="M81" s="128">
        <f>'5.  2015-2021 LRAM'!AH1129</f>
        <v>0</v>
      </c>
      <c r="N81" s="128">
        <f>'5.  2015-2021 LRAM'!AI1129</f>
        <v>0</v>
      </c>
      <c r="O81" s="128">
        <f>'5.  2015-2021 LRAM'!AJ1129</f>
        <v>0</v>
      </c>
      <c r="P81" s="128">
        <f>'5.  2015-2021 LRAM'!AK1129</f>
        <v>0</v>
      </c>
      <c r="Q81" s="128">
        <f>'5.  2015-2021 LRAM'!AL1129</f>
        <v>0</v>
      </c>
      <c r="R81" s="129">
        <f>SUM(D81:Q81)</f>
        <v>91902.46413172441</v>
      </c>
      <c r="U81" s="124"/>
      <c r="V81" s="125"/>
    </row>
    <row r="82" spans="2:22" s="13" customFormat="1">
      <c r="B82" s="126" t="s">
        <v>232</v>
      </c>
      <c r="C82" s="127"/>
      <c r="D82" s="128">
        <f>-'5.  2015-2021 LRAM'!Y1130</f>
        <v>0</v>
      </c>
      <c r="E82" s="128">
        <f>-'5.  2015-2021 LRAM'!Z1130</f>
        <v>-786.33450000000005</v>
      </c>
      <c r="F82" s="128">
        <f>-'5.  2015-2021 LRAM'!AA1130</f>
        <v>-12983.6232</v>
      </c>
      <c r="G82" s="128">
        <f>-'5.  2015-2021 LRAM'!AB1130</f>
        <v>-10255.460799999999</v>
      </c>
      <c r="H82" s="128">
        <f>-'5.  2015-2021 LRAM'!AC1130</f>
        <v>0</v>
      </c>
      <c r="I82" s="128">
        <f>-'5.  2015-2021 LRAM'!AD1130</f>
        <v>0</v>
      </c>
      <c r="J82" s="128">
        <f>-'5.  2015-2021 LRAM'!AE1130</f>
        <v>-6030.3581999999997</v>
      </c>
      <c r="K82" s="128">
        <f>-'5.  2015-2021 LRAM'!AF1130</f>
        <v>0</v>
      </c>
      <c r="L82" s="128">
        <f>-'5.  2015-2021 LRAM'!AG1130</f>
        <v>0</v>
      </c>
      <c r="M82" s="128">
        <f>-'5.  2015-2021 LRAM'!AH1130</f>
        <v>0</v>
      </c>
      <c r="N82" s="128">
        <f>-'5.  2015-2021 LRAM'!AI1130</f>
        <v>0</v>
      </c>
      <c r="O82" s="128">
        <f>-'5.  2015-2021 LRAM'!AJ1130</f>
        <v>0</v>
      </c>
      <c r="P82" s="128">
        <f>-'5.  2015-2021 LRAM'!AK1130</f>
        <v>0</v>
      </c>
      <c r="Q82" s="128">
        <f>-'5.  2015-2021 LRAM'!AL1130</f>
        <v>0</v>
      </c>
      <c r="R82" s="129">
        <f>SUM(D82:Q82)</f>
        <v>-30055.776699999999</v>
      </c>
      <c r="S82" s="130"/>
      <c r="U82" s="124"/>
      <c r="V82" s="125"/>
    </row>
    <row r="83" spans="2:22" s="108" customFormat="1">
      <c r="B83" s="544" t="s">
        <v>67</v>
      </c>
      <c r="C83" s="540"/>
      <c r="D83" s="132"/>
      <c r="E83" s="132"/>
      <c r="F83" s="132"/>
      <c r="G83" s="132"/>
      <c r="H83" s="132"/>
      <c r="I83" s="132"/>
      <c r="J83" s="132"/>
      <c r="K83" s="133"/>
      <c r="L83" s="133"/>
      <c r="M83" s="133"/>
      <c r="N83" s="133"/>
      <c r="O83" s="133"/>
      <c r="P83" s="133"/>
      <c r="Q83" s="133"/>
      <c r="R83" s="134"/>
      <c r="U83" s="131"/>
      <c r="V83" s="125"/>
    </row>
    <row r="84" spans="2:22" s="13" customFormat="1">
      <c r="B84" s="126" t="s">
        <v>846</v>
      </c>
      <c r="C84" s="469"/>
      <c r="D84" s="128">
        <f>'5.  2015-2021 LRAM'!Y1150</f>
        <v>0</v>
      </c>
      <c r="E84" s="128">
        <f>'5.  2015-2021 LRAM'!Z1150</f>
        <v>12729.112378793747</v>
      </c>
      <c r="F84" s="128">
        <f>'5.  2015-2021 LRAM'!AA1150</f>
        <v>10167.487540031027</v>
      </c>
      <c r="G84" s="128">
        <f>'5.  2015-2021 LRAM'!AB1150</f>
        <v>6448.4727046142407</v>
      </c>
      <c r="H84" s="128">
        <f>'5.  2015-2021 LRAM'!AC1150</f>
        <v>0</v>
      </c>
      <c r="I84" s="128">
        <f>'5.  2015-2021 LRAM'!AD1150</f>
        <v>0</v>
      </c>
      <c r="J84" s="128">
        <f>'5.  2015-2021 LRAM'!AE1150</f>
        <v>2240.2669550976002</v>
      </c>
      <c r="K84" s="128">
        <f>'5.  2015-2021 LRAM'!AF1150</f>
        <v>0</v>
      </c>
      <c r="L84" s="128">
        <f>'5.  2015-2021 LRAM'!AG1150</f>
        <v>0</v>
      </c>
      <c r="M84" s="128">
        <f>'5.  2015-2021 LRAM'!AH1150</f>
        <v>0</v>
      </c>
      <c r="N84" s="128">
        <f>'5.  2015-2021 LRAM'!AI1150</f>
        <v>0</v>
      </c>
      <c r="O84" s="128">
        <f>'5.  2015-2021 LRAM'!AJ1150</f>
        <v>0</v>
      </c>
      <c r="P84" s="128">
        <f>'5.  2015-2021 LRAM'!AK1150</f>
        <v>0</v>
      </c>
      <c r="Q84" s="128">
        <f>'5.  2015-2021 LRAM'!AL1150</f>
        <v>0</v>
      </c>
      <c r="R84" s="129">
        <f>SUM(D84:Q84)</f>
        <v>31585.339578536612</v>
      </c>
      <c r="U84" s="124"/>
      <c r="V84" s="125"/>
    </row>
    <row r="85" spans="2:22" s="13" customFormat="1">
      <c r="B85" s="126" t="s">
        <v>847</v>
      </c>
      <c r="C85" s="127"/>
      <c r="D85" s="128">
        <f>-'5.  2015-2021 LRAM'!Y1151</f>
        <v>0</v>
      </c>
      <c r="E85" s="128">
        <f>-'5.  2015-2021 LRAM'!Z1151</f>
        <v>-262.11149999999998</v>
      </c>
      <c r="F85" s="128">
        <f>-'5.  2015-2021 LRAM'!AA1151</f>
        <v>-4356.3407999999999</v>
      </c>
      <c r="G85" s="128">
        <f>-'5.  2015-2021 LRAM'!AB1151</f>
        <v>-3440.9920999999999</v>
      </c>
      <c r="H85" s="128">
        <f>-'5.  2015-2021 LRAM'!AC1151</f>
        <v>0</v>
      </c>
      <c r="I85" s="128">
        <f>-'5.  2015-2021 LRAM'!AD1151</f>
        <v>0</v>
      </c>
      <c r="J85" s="128">
        <f>-'5.  2015-2021 LRAM'!AE1151</f>
        <v>-2023.3388999999997</v>
      </c>
      <c r="K85" s="128">
        <f>-'5.  2015-2021 LRAM'!AF1151</f>
        <v>0</v>
      </c>
      <c r="L85" s="128">
        <f>-'5.  2015-2021 LRAM'!AG1151</f>
        <v>0</v>
      </c>
      <c r="M85" s="128">
        <f>-'5.  2015-2021 LRAM'!AH1151</f>
        <v>0</v>
      </c>
      <c r="N85" s="128">
        <f>-'5.  2015-2021 LRAM'!AI1151</f>
        <v>0</v>
      </c>
      <c r="O85" s="128">
        <f>-'5.  2015-2021 LRAM'!AJ1151</f>
        <v>0</v>
      </c>
      <c r="P85" s="128">
        <f>-'5.  2015-2021 LRAM'!AK1151</f>
        <v>0</v>
      </c>
      <c r="Q85" s="128">
        <f>-'5.  2015-2021 LRAM'!AL1151</f>
        <v>0</v>
      </c>
      <c r="R85" s="129">
        <f>SUM(D85:Q85)</f>
        <v>-10082.783299999999</v>
      </c>
      <c r="S85" s="130"/>
      <c r="U85" s="124"/>
      <c r="V85" s="125"/>
    </row>
    <row r="86" spans="2:22" s="108" customFormat="1">
      <c r="B86" s="544" t="s">
        <v>67</v>
      </c>
      <c r="C86" s="540"/>
      <c r="D86" s="132"/>
      <c r="E86" s="132"/>
      <c r="F86" s="132"/>
      <c r="G86" s="132"/>
      <c r="H86" s="132"/>
      <c r="I86" s="132"/>
      <c r="J86" s="132"/>
      <c r="K86" s="133"/>
      <c r="L86" s="133"/>
      <c r="M86" s="133"/>
      <c r="N86" s="133"/>
      <c r="O86" s="133"/>
      <c r="P86" s="133"/>
      <c r="Q86" s="133"/>
      <c r="R86" s="134"/>
      <c r="U86" s="131"/>
      <c r="V86" s="125"/>
    </row>
    <row r="87" spans="2:22" s="13" customFormat="1">
      <c r="B87" s="541" t="s">
        <v>43</v>
      </c>
      <c r="C87" s="540"/>
      <c r="D87" s="591">
        <f>'6.  Carrying Charges'!I237</f>
        <v>634.83770290878226</v>
      </c>
      <c r="E87" s="591">
        <f>'6.  Carrying Charges'!J237</f>
        <v>2912.1464263092171</v>
      </c>
      <c r="F87" s="591">
        <f>'6.  Carrying Charges'!K237</f>
        <v>1393.3975845440841</v>
      </c>
      <c r="G87" s="591">
        <f>'6.  Carrying Charges'!L237</f>
        <v>776.15339967634122</v>
      </c>
      <c r="H87" s="591">
        <f>'6.  Carrying Charges'!M237</f>
        <v>0</v>
      </c>
      <c r="I87" s="591">
        <f>'6.  Carrying Charges'!N237</f>
        <v>0</v>
      </c>
      <c r="J87" s="591">
        <f>'6.  Carrying Charges'!O237</f>
        <v>52.493157946449422</v>
      </c>
      <c r="K87" s="591">
        <f>'6.  Carrying Charges'!P237</f>
        <v>0</v>
      </c>
      <c r="L87" s="591">
        <f>'6.  Carrying Charges'!Q237</f>
        <v>0</v>
      </c>
      <c r="M87" s="591">
        <f>'6.  Carrying Charges'!R237</f>
        <v>0</v>
      </c>
      <c r="N87" s="591">
        <f>'6.  Carrying Charges'!S237</f>
        <v>0</v>
      </c>
      <c r="O87" s="591">
        <f>'6.  Carrying Charges'!T237</f>
        <v>0</v>
      </c>
      <c r="P87" s="591">
        <f>'6.  Carrying Charges'!U237</f>
        <v>0</v>
      </c>
      <c r="Q87" s="591">
        <f>'6.  Carrying Charges'!V237</f>
        <v>0</v>
      </c>
      <c r="R87" s="592">
        <f>SUM(D87:Q87)</f>
        <v>5769.0282713848737</v>
      </c>
      <c r="U87" s="124"/>
      <c r="V87" s="125"/>
    </row>
    <row r="88" spans="2:22" s="13" customFormat="1" ht="21.75" customHeight="1">
      <c r="B88" s="542" t="s">
        <v>240</v>
      </c>
      <c r="C88" s="543"/>
      <c r="D88" s="542">
        <f>SUM(D54:D86)+D87</f>
        <v>10949.365590943697</v>
      </c>
      <c r="E88" s="542">
        <f t="shared" ref="E88:R88" si="2">SUM(E54:E86)+E87</f>
        <v>86088.446116624895</v>
      </c>
      <c r="F88" s="542">
        <f t="shared" si="2"/>
        <v>41182.7912664205</v>
      </c>
      <c r="G88" s="542">
        <f t="shared" si="2"/>
        <v>22224.240281253256</v>
      </c>
      <c r="H88" s="542">
        <f t="shared" si="2"/>
        <v>0</v>
      </c>
      <c r="I88" s="542">
        <f t="shared" si="2"/>
        <v>0</v>
      </c>
      <c r="J88" s="542">
        <f t="shared" si="2"/>
        <v>1550.8233738632514</v>
      </c>
      <c r="K88" s="542">
        <f t="shared" si="2"/>
        <v>0</v>
      </c>
      <c r="L88" s="542">
        <f t="shared" si="2"/>
        <v>0</v>
      </c>
      <c r="M88" s="542">
        <f t="shared" si="2"/>
        <v>0</v>
      </c>
      <c r="N88" s="542">
        <f t="shared" si="2"/>
        <v>0</v>
      </c>
      <c r="O88" s="542">
        <f t="shared" si="2"/>
        <v>0</v>
      </c>
      <c r="P88" s="542">
        <f t="shared" si="2"/>
        <v>0</v>
      </c>
      <c r="Q88" s="542">
        <f t="shared" si="2"/>
        <v>0</v>
      </c>
      <c r="R88" s="802">
        <f t="shared" si="2"/>
        <v>161995.66662910557</v>
      </c>
      <c r="U88" s="124"/>
      <c r="V88" s="125"/>
    </row>
    <row r="89" spans="2:22" ht="20.25" customHeight="1">
      <c r="B89" s="324" t="s">
        <v>535</v>
      </c>
      <c r="C89" s="524"/>
      <c r="D89" s="523"/>
      <c r="E89" s="523"/>
      <c r="F89" s="523"/>
      <c r="G89" s="523"/>
      <c r="H89" s="523"/>
      <c r="I89" s="523"/>
      <c r="J89" s="523"/>
      <c r="K89" s="523"/>
      <c r="L89" s="523"/>
      <c r="M89" s="523"/>
      <c r="N89" s="523"/>
      <c r="O89" s="523"/>
      <c r="P89" s="523"/>
      <c r="Q89" s="523"/>
      <c r="R89" s="523"/>
      <c r="V89" s="11"/>
    </row>
    <row r="90" spans="2:22" ht="20.25" customHeight="1">
      <c r="B90" s="539"/>
      <c r="C90" s="10"/>
      <c r="E90" s="1"/>
      <c r="V90" s="11"/>
    </row>
    <row r="92" spans="2:22" ht="21" hidden="1" customHeight="1">
      <c r="B92" s="93" t="s">
        <v>536</v>
      </c>
    </row>
    <row r="93" spans="2:22" s="24" customFormat="1" ht="27.75" hidden="1" customHeight="1">
      <c r="B93" s="493" t="s">
        <v>556</v>
      </c>
      <c r="C93" s="489"/>
      <c r="D93" s="1"/>
      <c r="E93" s="13"/>
      <c r="F93" s="1"/>
      <c r="G93" s="1"/>
      <c r="H93" s="1"/>
      <c r="I93" s="489"/>
      <c r="J93" s="489"/>
      <c r="T93" s="155"/>
      <c r="U93" s="155"/>
    </row>
    <row r="94" spans="2:22" ht="11.25" hidden="1" customHeight="1">
      <c r="B94" s="29"/>
    </row>
    <row r="95" spans="2:22" s="474" customFormat="1" ht="25.5" hidden="1" customHeight="1">
      <c r="B95" s="488"/>
      <c r="C95" s="485">
        <v>2011</v>
      </c>
      <c r="D95" s="1"/>
      <c r="E95" s="13"/>
      <c r="F95" s="1"/>
      <c r="G95" s="1"/>
      <c r="H95" s="1"/>
      <c r="I95" s="485">
        <v>2017</v>
      </c>
      <c r="J95" s="485">
        <v>2018</v>
      </c>
      <c r="K95" s="485">
        <v>2019</v>
      </c>
      <c r="L95" s="485">
        <v>2020</v>
      </c>
      <c r="M95" s="486" t="s">
        <v>26</v>
      </c>
      <c r="T95" s="487"/>
      <c r="U95" s="487"/>
    </row>
    <row r="96" spans="2:22" s="30" customFormat="1" ht="23.25" hidden="1" customHeight="1">
      <c r="B96" s="165">
        <v>2011</v>
      </c>
      <c r="C96" s="480">
        <f>'4.  2011-2014 LRAM'!AM131</f>
        <v>0</v>
      </c>
      <c r="D96" s="1"/>
      <c r="E96" s="13"/>
      <c r="F96" s="1"/>
      <c r="G96" s="1"/>
      <c r="H96" s="1"/>
      <c r="I96" s="482">
        <f>SUM('5.  2015-2021 LRAM'!Y567:AL567)</f>
        <v>0</v>
      </c>
      <c r="J96" s="481">
        <f>SUM('5.  2015-2021 LRAM'!Y751:AL751)</f>
        <v>0</v>
      </c>
      <c r="K96" s="481">
        <f>SUM('5.  2015-2021 LRAM'!Y935:AL935)</f>
        <v>0</v>
      </c>
      <c r="L96" s="481">
        <f>SUM('5.  2015-2021 LRAM'!Y1119:AL1119)</f>
        <v>0</v>
      </c>
      <c r="M96" s="481">
        <f>SUM(C96:L96)</f>
        <v>0</v>
      </c>
      <c r="T96" s="150"/>
      <c r="U96" s="150"/>
    </row>
    <row r="97" spans="2:21" s="30" customFormat="1" ht="23.25" hidden="1" customHeight="1">
      <c r="B97" s="165">
        <v>2012</v>
      </c>
      <c r="C97" s="483"/>
      <c r="D97" s="1"/>
      <c r="E97" s="13"/>
      <c r="F97" s="1"/>
      <c r="G97" s="1"/>
      <c r="H97" s="1"/>
      <c r="I97" s="482">
        <f>SUM('5.  2015-2021 LRAM'!Y568:AL568)</f>
        <v>0</v>
      </c>
      <c r="J97" s="481">
        <f>SUM('5.  2015-2021 LRAM'!Y752:AL752)</f>
        <v>0</v>
      </c>
      <c r="K97" s="481">
        <f>SUM('5.  2015-2021 LRAM'!Y936:AL936)</f>
        <v>0</v>
      </c>
      <c r="L97" s="481">
        <f>SUM('5.  2015-2021 LRAM'!Y1120:AL1120)</f>
        <v>0</v>
      </c>
      <c r="M97" s="481">
        <f>SUM(D97:L97)</f>
        <v>0</v>
      </c>
      <c r="T97" s="150"/>
      <c r="U97" s="150"/>
    </row>
    <row r="98" spans="2:21" s="30" customFormat="1" ht="23.25" hidden="1" customHeight="1">
      <c r="B98" s="165">
        <v>2013</v>
      </c>
      <c r="C98" s="484"/>
      <c r="D98" s="1"/>
      <c r="E98" s="13"/>
      <c r="F98" s="1"/>
      <c r="G98" s="1"/>
      <c r="H98" s="1"/>
      <c r="I98" s="482">
        <f>SUM('5.  2015-2021 LRAM'!Y569:AL569)</f>
        <v>0</v>
      </c>
      <c r="J98" s="481">
        <f>SUM('5.  2015-2021 LRAM'!Y753:AL753)</f>
        <v>0</v>
      </c>
      <c r="K98" s="481">
        <f>SUM('5.  2015-2021 LRAM'!Y937:AL937)</f>
        <v>0</v>
      </c>
      <c r="L98" s="481">
        <f>SUM('5.  2015-2021 LRAM'!Y1121:AL1121)</f>
        <v>0</v>
      </c>
      <c r="M98" s="481">
        <f>SUM(C98:L98)</f>
        <v>0</v>
      </c>
      <c r="T98" s="150"/>
      <c r="U98" s="150"/>
    </row>
    <row r="99" spans="2:21" s="30" customFormat="1" ht="23.25" hidden="1" customHeight="1">
      <c r="B99" s="165">
        <v>2014</v>
      </c>
      <c r="C99" s="484"/>
      <c r="D99" s="1"/>
      <c r="E99" s="13"/>
      <c r="F99" s="1"/>
      <c r="G99" s="1"/>
      <c r="H99" s="1"/>
      <c r="I99" s="482">
        <f>SUM('5.  2015-2021 LRAM'!Y570:AL570)</f>
        <v>0</v>
      </c>
      <c r="J99" s="481">
        <f>SUM('5.  2015-2021 LRAM'!Y754:AL754)</f>
        <v>0</v>
      </c>
      <c r="K99" s="481">
        <f>SUM('5.  2015-2021 LRAM'!Y938:AL938)</f>
        <v>0</v>
      </c>
      <c r="L99" s="481">
        <f>SUM('5.  2015-2021 LRAM'!Y1122:AL1122)</f>
        <v>0</v>
      </c>
      <c r="M99" s="481">
        <f>SUM(F99:L99)</f>
        <v>0</v>
      </c>
      <c r="T99" s="150"/>
      <c r="U99" s="150"/>
    </row>
    <row r="100" spans="2:21" s="30" customFormat="1" ht="23.25" hidden="1" customHeight="1">
      <c r="B100" s="165">
        <v>2015</v>
      </c>
      <c r="C100" s="484"/>
      <c r="D100" s="1"/>
      <c r="E100" s="13"/>
      <c r="F100" s="1"/>
      <c r="G100" s="1"/>
      <c r="H100" s="1"/>
      <c r="I100" s="482">
        <f>SUM('5.  2015-2021 LRAM'!Y571:AL571)</f>
        <v>0</v>
      </c>
      <c r="J100" s="481">
        <f>SUM('5.  2015-2021 LRAM'!Y755:AL755)</f>
        <v>0</v>
      </c>
      <c r="K100" s="481">
        <f>SUM('5.  2015-2021 LRAM'!Y939:AL939)</f>
        <v>34219.127154383117</v>
      </c>
      <c r="L100" s="481">
        <f>SUM('5.  2015-2021 LRAM'!Y1123:AL1123)</f>
        <v>30679.444196893721</v>
      </c>
      <c r="M100" s="481">
        <f>SUM(G100:L100)</f>
        <v>64898.571351276842</v>
      </c>
      <c r="T100" s="150"/>
      <c r="U100" s="150"/>
    </row>
    <row r="101" spans="2:21" s="30" customFormat="1" ht="23.25" hidden="1" customHeight="1">
      <c r="B101" s="165">
        <v>2016</v>
      </c>
      <c r="C101" s="484"/>
      <c r="D101" s="1"/>
      <c r="E101" s="13"/>
      <c r="F101" s="1"/>
      <c r="G101" s="1"/>
      <c r="H101" s="1"/>
      <c r="I101" s="482">
        <f>SUM('5.  2015-2021 LRAM'!Y572:AL572)</f>
        <v>0</v>
      </c>
      <c r="J101" s="481">
        <f>SUM('5.  2015-2021 LRAM'!Y756:AL756)</f>
        <v>0</v>
      </c>
      <c r="K101" s="481">
        <f>SUM('5.  2015-2021 LRAM'!Y940:AL940)</f>
        <v>12794.26778380508</v>
      </c>
      <c r="L101" s="481">
        <f>SUM('5.  2015-2021 LRAM'!Y1124:AL1124)</f>
        <v>10124.64277720121</v>
      </c>
      <c r="M101" s="481">
        <f>SUM(H101:L101)</f>
        <v>22918.910561006291</v>
      </c>
      <c r="T101" s="150"/>
      <c r="U101" s="150"/>
    </row>
    <row r="102" spans="2:21" s="30" customFormat="1" ht="23.25" hidden="1" customHeight="1">
      <c r="B102" s="165">
        <v>2017</v>
      </c>
      <c r="C102" s="484"/>
      <c r="D102" s="1"/>
      <c r="E102" s="13"/>
      <c r="F102" s="1"/>
      <c r="G102" s="1"/>
      <c r="H102" s="1"/>
      <c r="I102" s="481">
        <f>SUM('5.  2015-2021 LRAM'!Y573:AL573)</f>
        <v>0</v>
      </c>
      <c r="J102" s="481">
        <f>SUM('5.  2015-2021 LRAM'!Y757:AL757)</f>
        <v>0</v>
      </c>
      <c r="K102" s="481">
        <f>SUM('5.  2015-2021 LRAM'!Y941:AL941)</f>
        <v>36500.652717761564</v>
      </c>
      <c r="L102" s="481">
        <f>SUM('5.  2015-2021 LRAM'!Y1125:AL1125)</f>
        <v>31818.237355942227</v>
      </c>
      <c r="M102" s="481">
        <f>SUM(I102:L102)</f>
        <v>68318.890073703791</v>
      </c>
      <c r="T102" s="150"/>
      <c r="U102" s="150"/>
    </row>
    <row r="103" spans="2:21" s="30" customFormat="1" ht="23.25" hidden="1" customHeight="1">
      <c r="B103" s="165">
        <v>2018</v>
      </c>
      <c r="C103" s="484"/>
      <c r="D103" s="1"/>
      <c r="E103" s="13"/>
      <c r="F103" s="1"/>
      <c r="G103" s="1"/>
      <c r="H103" s="1"/>
      <c r="I103" s="484"/>
      <c r="J103" s="481">
        <f>SUM('5.  2015-2021 LRAM'!Y758:AL758)</f>
        <v>0</v>
      </c>
      <c r="K103" s="481">
        <f>SUM('5.  2015-2021 LRAM'!Y942:AL942)</f>
        <v>13237.628566733492</v>
      </c>
      <c r="L103" s="481">
        <f>SUM('5.  2015-2021 LRAM'!Y1126:AL1126)</f>
        <v>11718.289242205266</v>
      </c>
      <c r="M103" s="481">
        <f>SUM(J103:L103)</f>
        <v>24955.917808938757</v>
      </c>
      <c r="T103" s="150"/>
      <c r="U103" s="150"/>
    </row>
    <row r="104" spans="2:21" s="30" customFormat="1" ht="23.25" hidden="1" customHeight="1">
      <c r="B104" s="165">
        <v>2019</v>
      </c>
      <c r="C104" s="484"/>
      <c r="D104" s="1"/>
      <c r="E104" s="13"/>
      <c r="F104" s="1"/>
      <c r="G104" s="1"/>
      <c r="H104" s="1"/>
      <c r="I104" s="484"/>
      <c r="J104" s="484"/>
      <c r="K104" s="481">
        <f>SUM('5.  2015-2021 LRAM'!Y943:AL943)</f>
        <v>6399.0476247764072</v>
      </c>
      <c r="L104" s="481">
        <f>SUM('5.  2015-2021 LRAM'!Y1127:AL1127)</f>
        <v>6514.2721594820014</v>
      </c>
      <c r="M104" s="481">
        <f>SUM(K104:L104)</f>
        <v>12913.319784258409</v>
      </c>
      <c r="T104" s="150"/>
      <c r="U104" s="150"/>
    </row>
    <row r="105" spans="2:21" s="30" customFormat="1" ht="23.25" hidden="1" customHeight="1">
      <c r="B105" s="165">
        <v>2020</v>
      </c>
      <c r="C105" s="484"/>
      <c r="D105" s="1"/>
      <c r="E105" s="13"/>
      <c r="F105" s="1"/>
      <c r="G105" s="1"/>
      <c r="H105" s="1"/>
      <c r="I105" s="484"/>
      <c r="J105" s="484"/>
      <c r="K105" s="484"/>
      <c r="L105" s="483">
        <f>SUM('5.  2015-2021 LRAM'!Y1128:AL1128)</f>
        <v>1047.5784000000001</v>
      </c>
      <c r="M105" s="483">
        <f>L105</f>
        <v>1047.5784000000001</v>
      </c>
      <c r="T105" s="150"/>
      <c r="U105" s="150"/>
    </row>
    <row r="106" spans="2:21" s="164" customFormat="1" ht="24" hidden="1" customHeight="1">
      <c r="B106" s="494" t="s">
        <v>518</v>
      </c>
      <c r="C106" s="480">
        <f>C96</f>
        <v>0</v>
      </c>
      <c r="D106" s="1"/>
      <c r="E106" s="13"/>
      <c r="F106" s="1"/>
      <c r="G106" s="1"/>
      <c r="H106" s="1"/>
      <c r="I106" s="481">
        <f>I96+I97+I98+I99+I100+I101+I102</f>
        <v>0</v>
      </c>
      <c r="J106" s="481">
        <f>J96+J97+J98+J99+J100+J101+J102+J103</f>
        <v>0</v>
      </c>
      <c r="K106" s="481">
        <f>K96+K97+K98+K99+K100+K101+K102+K103+K104</f>
        <v>103150.72384745965</v>
      </c>
      <c r="L106" s="481">
        <f>SUM(L96:L105)</f>
        <v>91902.464131724424</v>
      </c>
      <c r="M106" s="481">
        <f>SUM(M96:M105)</f>
        <v>195053.18797918412</v>
      </c>
      <c r="T106" s="166"/>
      <c r="U106" s="166"/>
    </row>
    <row r="107" spans="2:21" s="20" customFormat="1" ht="24.75" hidden="1" customHeight="1">
      <c r="B107" s="495" t="s">
        <v>517</v>
      </c>
      <c r="C107" s="479">
        <f>'4.  2011-2014 LRAM'!AM132</f>
        <v>0</v>
      </c>
      <c r="D107" s="1"/>
      <c r="E107" s="13"/>
      <c r="F107" s="1"/>
      <c r="G107" s="1"/>
      <c r="H107" s="1"/>
      <c r="I107" s="479">
        <f>'5.  2015-2021 LRAM'!AM575</f>
        <v>0</v>
      </c>
      <c r="J107" s="479">
        <f>'5.  2015-2021 LRAM'!AM760</f>
        <v>0</v>
      </c>
      <c r="K107" s="479">
        <f>'5.  2015-2021 LRAM'!AM945</f>
        <v>30273.3292</v>
      </c>
      <c r="L107" s="479">
        <f>'5.  2015-2021 LRAM'!AM1130</f>
        <v>30055.776699999999</v>
      </c>
      <c r="M107" s="481">
        <f>SUM(C107:L107)</f>
        <v>60329.105899999995</v>
      </c>
      <c r="T107" s="72"/>
      <c r="U107" s="72"/>
    </row>
    <row r="108" spans="2:21" ht="24.75" hidden="1" customHeight="1">
      <c r="B108" s="495" t="s">
        <v>43</v>
      </c>
      <c r="C108" s="479">
        <f>'6.  Carrying Charges'!W27</f>
        <v>0</v>
      </c>
      <c r="I108" s="479">
        <f>'6.  Carrying Charges'!W117</f>
        <v>0</v>
      </c>
      <c r="J108" s="479">
        <f>'6.  Carrying Charges'!W132</f>
        <v>0</v>
      </c>
      <c r="K108" s="479">
        <f>'6.  Carrying Charges'!W147</f>
        <v>732.26598830145406</v>
      </c>
      <c r="L108" s="479">
        <f>'6.  Carrying Charges'!W162</f>
        <v>1999.6266843330261</v>
      </c>
      <c r="M108" s="481">
        <f>SUM(C108:L108)</f>
        <v>2731.8926726344803</v>
      </c>
    </row>
    <row r="109" spans="2:21" ht="23.25" hidden="1" customHeight="1">
      <c r="B109" s="494" t="s">
        <v>26</v>
      </c>
      <c r="C109" s="479">
        <f>C106-C107+C108</f>
        <v>0</v>
      </c>
      <c r="I109" s="479">
        <f t="shared" ref="I109:J109" si="3">I106-I107+I108</f>
        <v>0</v>
      </c>
      <c r="J109" s="479">
        <f t="shared" si="3"/>
        <v>0</v>
      </c>
      <c r="K109" s="479">
        <f>K106-K107+K108</f>
        <v>73609.660635761102</v>
      </c>
      <c r="L109" s="479">
        <f>L106-L107+L108</f>
        <v>63846.314116057445</v>
      </c>
      <c r="M109" s="479">
        <f>M106-M107+M108</f>
        <v>137455.97475181861</v>
      </c>
    </row>
    <row r="110" spans="2:21" hidden="1"/>
    <row r="111" spans="2:21">
      <c r="T111" s="1"/>
    </row>
    <row r="112" spans="2:21" ht="15" thickBot="1">
      <c r="D112" s="843" t="s">
        <v>873</v>
      </c>
      <c r="E112" s="843"/>
      <c r="F112" s="843"/>
      <c r="G112" s="843"/>
      <c r="H112" s="8"/>
      <c r="I112" s="8"/>
      <c r="J112" s="8"/>
      <c r="N112" s="8"/>
      <c r="O112" s="8"/>
      <c r="P112" s="8"/>
      <c r="Q112" s="8"/>
      <c r="R112" s="8"/>
      <c r="S112" s="8"/>
    </row>
    <row r="113" spans="2:20" ht="16.2" thickBot="1">
      <c r="B113" s="511" t="s">
        <v>525</v>
      </c>
      <c r="D113" s="722">
        <v>2019</v>
      </c>
      <c r="E113" s="723">
        <v>2020</v>
      </c>
      <c r="F113" s="723">
        <v>2021</v>
      </c>
      <c r="G113" s="789" t="s">
        <v>26</v>
      </c>
      <c r="H113" s="724" t="s">
        <v>43</v>
      </c>
      <c r="I113" s="724" t="s">
        <v>993</v>
      </c>
      <c r="L113" s="716"/>
      <c r="N113" s="8"/>
      <c r="O113" s="108"/>
      <c r="P113" s="8"/>
      <c r="Q113" s="13"/>
      <c r="R113" s="8"/>
      <c r="S113" s="8"/>
      <c r="T113" s="206"/>
    </row>
    <row r="114" spans="2:20" ht="15" thickBot="1">
      <c r="B114" s="833" t="s">
        <v>29</v>
      </c>
      <c r="C114" s="719" t="s">
        <v>820</v>
      </c>
      <c r="D114" s="786">
        <f>D78</f>
        <v>11074.804988034914</v>
      </c>
      <c r="E114" s="787">
        <f>D81</f>
        <v>0</v>
      </c>
      <c r="F114" s="787">
        <f>D84</f>
        <v>0</v>
      </c>
      <c r="G114" s="790">
        <f>SUM(D114:F115)</f>
        <v>10314.527888034914</v>
      </c>
      <c r="H114" s="728">
        <f>D87</f>
        <v>634.83770290878226</v>
      </c>
      <c r="I114" s="728">
        <f>G114+H114</f>
        <v>10949.365590943697</v>
      </c>
      <c r="L114" s="837"/>
      <c r="M114" s="727"/>
      <c r="N114" s="717"/>
      <c r="O114" s="717"/>
      <c r="P114" s="717"/>
      <c r="Q114" s="717"/>
      <c r="R114" s="717"/>
      <c r="S114" s="717"/>
      <c r="T114" s="717"/>
    </row>
    <row r="115" spans="2:20" ht="15" thickBot="1">
      <c r="B115" s="834"/>
      <c r="C115" s="720" t="s">
        <v>821</v>
      </c>
      <c r="D115" s="786">
        <f>D79</f>
        <v>-760.27710000000002</v>
      </c>
      <c r="E115" s="787">
        <f>D82</f>
        <v>0</v>
      </c>
      <c r="F115" s="787">
        <f>D85</f>
        <v>0</v>
      </c>
      <c r="G115" s="791"/>
      <c r="H115" s="729"/>
      <c r="I115" s="729"/>
      <c r="L115" s="837"/>
      <c r="M115" s="727"/>
      <c r="N115" s="717"/>
      <c r="O115" s="717"/>
      <c r="P115" s="717"/>
      <c r="Q115" s="717"/>
      <c r="R115" s="717"/>
      <c r="S115" s="717"/>
      <c r="T115" s="717"/>
    </row>
    <row r="116" spans="2:20" ht="15" thickBot="1">
      <c r="B116" s="833" t="s">
        <v>822</v>
      </c>
      <c r="C116" s="720" t="s">
        <v>820</v>
      </c>
      <c r="D116" s="786">
        <f>E78</f>
        <v>36184.474000855058</v>
      </c>
      <c r="E116" s="787">
        <f>E81</f>
        <v>36082.516010666863</v>
      </c>
      <c r="F116" s="787">
        <f>E84</f>
        <v>12729.112378793747</v>
      </c>
      <c r="G116" s="790">
        <f>SUM(D116:F117)</f>
        <v>83176.299690315675</v>
      </c>
      <c r="H116" s="728">
        <f>E87</f>
        <v>2912.1464263092171</v>
      </c>
      <c r="I116" s="728">
        <f>G116+H116</f>
        <v>86088.446116624895</v>
      </c>
      <c r="L116" s="837"/>
      <c r="M116" s="727"/>
      <c r="N116" s="717"/>
      <c r="O116" s="717"/>
      <c r="P116" s="717"/>
      <c r="Q116" s="717"/>
      <c r="R116" s="717"/>
      <c r="S116" s="717"/>
      <c r="T116" s="717"/>
    </row>
    <row r="117" spans="2:20" ht="15" thickBot="1">
      <c r="B117" s="834"/>
      <c r="C117" s="720" t="s">
        <v>821</v>
      </c>
      <c r="D117" s="786">
        <f>E79</f>
        <v>-771.35670000000005</v>
      </c>
      <c r="E117" s="787">
        <f>E82</f>
        <v>-786.33450000000005</v>
      </c>
      <c r="F117" s="787">
        <f>E85</f>
        <v>-262.11149999999998</v>
      </c>
      <c r="G117" s="791"/>
      <c r="H117" s="729"/>
      <c r="I117" s="729"/>
      <c r="L117" s="837"/>
      <c r="M117" s="727"/>
      <c r="N117" s="717"/>
      <c r="O117" s="717"/>
      <c r="P117" s="717"/>
      <c r="Q117" s="717"/>
      <c r="R117" s="717"/>
      <c r="S117" s="717"/>
      <c r="T117" s="717"/>
    </row>
    <row r="118" spans="2:20" ht="15" thickBot="1">
      <c r="B118" s="833" t="s">
        <v>823</v>
      </c>
      <c r="C118" s="720" t="s">
        <v>820</v>
      </c>
      <c r="D118" s="786">
        <f>F78</f>
        <v>29620.087566400929</v>
      </c>
      <c r="E118" s="787">
        <f>F81</f>
        <v>30091.457775444454</v>
      </c>
      <c r="F118" s="787">
        <f>F84</f>
        <v>10167.487540031027</v>
      </c>
      <c r="G118" s="790">
        <f>SUM(D118:F119)</f>
        <v>39789.393681876412</v>
      </c>
      <c r="H118" s="728">
        <f>F87</f>
        <v>1393.3975845440841</v>
      </c>
      <c r="I118" s="728">
        <f>G118+H118</f>
        <v>41182.7912664205</v>
      </c>
      <c r="L118" s="837"/>
      <c r="M118" s="727"/>
      <c r="N118" s="717"/>
      <c r="O118" s="717"/>
      <c r="P118" s="717"/>
      <c r="Q118" s="717"/>
      <c r="R118" s="717"/>
      <c r="S118" s="717"/>
      <c r="T118" s="717"/>
    </row>
    <row r="119" spans="2:20" ht="15" thickBot="1">
      <c r="B119" s="834"/>
      <c r="C119" s="720" t="s">
        <v>821</v>
      </c>
      <c r="D119" s="786">
        <f>F79</f>
        <v>-12749.6752</v>
      </c>
      <c r="E119" s="787">
        <f>F82</f>
        <v>-12983.6232</v>
      </c>
      <c r="F119" s="787">
        <f>F85</f>
        <v>-4356.3407999999999</v>
      </c>
      <c r="G119" s="791"/>
      <c r="H119" s="729"/>
      <c r="I119" s="729"/>
      <c r="L119" s="837"/>
      <c r="M119" s="727"/>
      <c r="N119" s="717"/>
      <c r="O119" s="717"/>
      <c r="P119" s="717"/>
      <c r="Q119" s="717"/>
      <c r="R119" s="717"/>
      <c r="S119" s="717"/>
      <c r="T119" s="717"/>
    </row>
    <row r="120" spans="2:20" ht="15" thickBot="1">
      <c r="B120" s="833" t="s">
        <v>824</v>
      </c>
      <c r="C120" s="720" t="s">
        <v>820</v>
      </c>
      <c r="D120" s="786">
        <f>G78</f>
        <v>19714.906793378359</v>
      </c>
      <c r="E120" s="787">
        <f>G81</f>
        <v>19051.599883584313</v>
      </c>
      <c r="F120" s="787">
        <f>G84</f>
        <v>6448.4727046142407</v>
      </c>
      <c r="G120" s="790">
        <f>SUM(D120:F121)</f>
        <v>21448.086881576917</v>
      </c>
      <c r="H120" s="728">
        <f>G87</f>
        <v>776.15339967634122</v>
      </c>
      <c r="I120" s="728">
        <f>G120+H120</f>
        <v>22224.24028125326</v>
      </c>
      <c r="L120" s="837"/>
      <c r="M120" s="727"/>
      <c r="N120" s="717"/>
      <c r="O120" s="717"/>
      <c r="P120" s="717"/>
      <c r="Q120" s="717"/>
      <c r="R120" s="717"/>
      <c r="S120" s="717"/>
      <c r="T120" s="717"/>
    </row>
    <row r="121" spans="2:20" ht="15" thickBot="1">
      <c r="B121" s="834"/>
      <c r="C121" s="720" t="s">
        <v>821</v>
      </c>
      <c r="D121" s="786">
        <f>G79</f>
        <v>-10070.4396</v>
      </c>
      <c r="E121" s="787">
        <f>G82</f>
        <v>-10255.460799999999</v>
      </c>
      <c r="F121" s="787">
        <f>G85</f>
        <v>-3440.9920999999999</v>
      </c>
      <c r="G121" s="791"/>
      <c r="H121" s="729"/>
      <c r="I121" s="729"/>
      <c r="L121" s="837"/>
      <c r="M121" s="727"/>
      <c r="N121" s="717"/>
      <c r="O121" s="717"/>
      <c r="P121" s="717"/>
      <c r="Q121" s="717"/>
      <c r="R121" s="717"/>
      <c r="S121" s="717"/>
      <c r="T121" s="717"/>
    </row>
    <row r="122" spans="2:20" ht="15" thickBot="1">
      <c r="B122" s="833" t="s">
        <v>774</v>
      </c>
      <c r="C122" s="720" t="s">
        <v>820</v>
      </c>
      <c r="D122" s="786">
        <f>H78</f>
        <v>0</v>
      </c>
      <c r="E122" s="787">
        <f>H81</f>
        <v>0</v>
      </c>
      <c r="F122" s="787">
        <f>H84</f>
        <v>0</v>
      </c>
      <c r="G122" s="790">
        <f>SUM(D122:F123)</f>
        <v>0</v>
      </c>
      <c r="H122" s="728">
        <f>H87</f>
        <v>0</v>
      </c>
      <c r="I122" s="728">
        <f>G122+H122</f>
        <v>0</v>
      </c>
      <c r="L122" s="837"/>
      <c r="M122" s="727"/>
      <c r="N122" s="717"/>
      <c r="O122" s="717"/>
      <c r="P122" s="717"/>
      <c r="Q122" s="717"/>
      <c r="R122" s="717"/>
      <c r="S122" s="717"/>
      <c r="T122" s="717"/>
    </row>
    <row r="123" spans="2:20" ht="15" thickBot="1">
      <c r="B123" s="834"/>
      <c r="C123" s="720" t="s">
        <v>821</v>
      </c>
      <c r="D123" s="786">
        <f>H79</f>
        <v>0</v>
      </c>
      <c r="E123" s="787">
        <f>H82</f>
        <v>0</v>
      </c>
      <c r="F123" s="787">
        <f>H85</f>
        <v>0</v>
      </c>
      <c r="G123" s="791"/>
      <c r="H123" s="729"/>
      <c r="I123" s="729"/>
      <c r="L123" s="837"/>
      <c r="M123" s="727"/>
      <c r="N123" s="717"/>
      <c r="O123" s="717"/>
      <c r="P123" s="717"/>
      <c r="Q123" s="717"/>
      <c r="R123" s="717"/>
      <c r="S123" s="717"/>
      <c r="T123" s="717"/>
    </row>
    <row r="124" spans="2:20" ht="15" thickBot="1">
      <c r="B124" s="833" t="s">
        <v>825</v>
      </c>
      <c r="C124" s="720" t="s">
        <v>820</v>
      </c>
      <c r="D124" s="786">
        <f>I78</f>
        <v>0</v>
      </c>
      <c r="E124" s="787">
        <f>I81</f>
        <v>0</v>
      </c>
      <c r="F124" s="787">
        <f>I84</f>
        <v>0</v>
      </c>
      <c r="G124" s="790">
        <f>SUM(D124:F125)</f>
        <v>0</v>
      </c>
      <c r="H124" s="728">
        <f>I87</f>
        <v>0</v>
      </c>
      <c r="I124" s="728">
        <f>G124+H124</f>
        <v>0</v>
      </c>
      <c r="L124" s="837"/>
      <c r="M124" s="727"/>
      <c r="N124" s="717"/>
      <c r="O124" s="717"/>
      <c r="P124" s="717"/>
      <c r="Q124" s="717"/>
      <c r="R124" s="717"/>
      <c r="S124" s="717"/>
      <c r="T124" s="717"/>
    </row>
    <row r="125" spans="2:20" ht="15" thickBot="1">
      <c r="B125" s="834"/>
      <c r="C125" s="720" t="s">
        <v>821</v>
      </c>
      <c r="D125" s="786">
        <f>I79</f>
        <v>0</v>
      </c>
      <c r="E125" s="787">
        <f>I82</f>
        <v>0</v>
      </c>
      <c r="F125" s="787">
        <f>I85</f>
        <v>0</v>
      </c>
      <c r="G125" s="791"/>
      <c r="H125" s="729"/>
      <c r="I125" s="729"/>
      <c r="L125" s="837"/>
      <c r="M125" s="727"/>
      <c r="N125" s="717"/>
      <c r="O125" s="717"/>
      <c r="P125" s="717"/>
      <c r="Q125" s="717"/>
      <c r="R125" s="717"/>
      <c r="S125" s="717"/>
      <c r="T125" s="717"/>
    </row>
    <row r="126" spans="2:20" ht="15" thickBot="1">
      <c r="B126" s="833" t="s">
        <v>31</v>
      </c>
      <c r="C126" s="720" t="s">
        <v>820</v>
      </c>
      <c r="D126" s="786">
        <f>J78</f>
        <v>6556.4504987904011</v>
      </c>
      <c r="E126" s="787">
        <f>J81</f>
        <v>6676.8904620288004</v>
      </c>
      <c r="F126" s="787">
        <f>J84</f>
        <v>2240.2669550976002</v>
      </c>
      <c r="G126" s="790">
        <f>SUM(D126:F127)</f>
        <v>1498.3302159168034</v>
      </c>
      <c r="H126" s="728">
        <f>J87</f>
        <v>52.493157946449422</v>
      </c>
      <c r="I126" s="728">
        <f>G126+H126</f>
        <v>1550.8233738632528</v>
      </c>
      <c r="L126" s="837"/>
      <c r="M126" s="727"/>
      <c r="N126" s="717"/>
      <c r="O126" s="717"/>
      <c r="P126" s="717"/>
      <c r="Q126" s="717"/>
      <c r="R126" s="717"/>
      <c r="S126" s="717"/>
      <c r="T126" s="717"/>
    </row>
    <row r="127" spans="2:20" ht="15" thickBot="1">
      <c r="B127" s="835"/>
      <c r="C127" s="721" t="s">
        <v>821</v>
      </c>
      <c r="D127" s="786">
        <f>J79</f>
        <v>-5921.5806000000002</v>
      </c>
      <c r="E127" s="787">
        <f>J82</f>
        <v>-6030.3581999999997</v>
      </c>
      <c r="F127" s="787">
        <f>J85</f>
        <v>-2023.3388999999997</v>
      </c>
      <c r="G127" s="791"/>
      <c r="H127" s="729"/>
      <c r="I127" s="729"/>
      <c r="L127" s="837"/>
      <c r="M127" s="727"/>
      <c r="N127" s="717"/>
      <c r="O127" s="717"/>
      <c r="P127" s="717"/>
      <c r="Q127" s="717"/>
      <c r="R127" s="717"/>
      <c r="S127" s="717"/>
      <c r="T127" s="717"/>
    </row>
    <row r="128" spans="2:20" thickTop="1" thickBot="1">
      <c r="B128" s="836" t="s">
        <v>26</v>
      </c>
      <c r="C128" s="720" t="s">
        <v>820</v>
      </c>
      <c r="D128" s="786">
        <f>D114+D116+D118+D120+D122+D124+D126</f>
        <v>103150.72384745967</v>
      </c>
      <c r="E128" s="787">
        <f>R81</f>
        <v>91902.46413172441</v>
      </c>
      <c r="F128" s="787">
        <f>R84</f>
        <v>31585.339578536612</v>
      </c>
      <c r="G128" s="792">
        <f>SUM(D128:F129)</f>
        <v>156226.63835772069</v>
      </c>
      <c r="H128" s="730">
        <f>R87</f>
        <v>5769.0282713848737</v>
      </c>
      <c r="I128" s="794">
        <f>G128+H128</f>
        <v>161995.66662910557</v>
      </c>
      <c r="L128" s="837"/>
      <c r="M128" s="727"/>
      <c r="N128" s="717"/>
      <c r="O128" s="717"/>
      <c r="P128" s="717"/>
      <c r="Q128" s="717"/>
      <c r="R128" s="717"/>
      <c r="S128" s="717"/>
      <c r="T128" s="718"/>
    </row>
    <row r="129" spans="2:20" ht="15" thickBot="1">
      <c r="B129" s="835"/>
      <c r="C129" s="721" t="s">
        <v>821</v>
      </c>
      <c r="D129" s="725">
        <f>D115+D117+D119+D121+D123+D125+D127</f>
        <v>-30273.3292</v>
      </c>
      <c r="E129" s="726">
        <f>R82</f>
        <v>-30055.776699999999</v>
      </c>
      <c r="F129" s="726">
        <f>R85</f>
        <v>-10082.783299999999</v>
      </c>
      <c r="G129" s="793"/>
      <c r="H129" s="788"/>
      <c r="I129" s="788"/>
      <c r="L129" s="837"/>
      <c r="M129" s="727"/>
      <c r="N129" s="717"/>
      <c r="O129" s="717"/>
      <c r="P129" s="717"/>
      <c r="Q129" s="717"/>
      <c r="R129" s="717"/>
      <c r="S129" s="717"/>
      <c r="T129" s="717"/>
    </row>
    <row r="130" spans="2:20" ht="16.2" thickTop="1">
      <c r="D130" s="698"/>
      <c r="J130" s="698"/>
      <c r="N130" s="698"/>
      <c r="O130" s="13"/>
      <c r="T130" s="698"/>
    </row>
    <row r="131" spans="2:20" ht="15.75" customHeight="1" thickBot="1">
      <c r="D131" s="8"/>
      <c r="E131" s="8"/>
      <c r="F131" s="8"/>
      <c r="G131" s="8"/>
      <c r="H131" s="8"/>
      <c r="I131" s="8"/>
      <c r="J131" s="8"/>
      <c r="N131" s="846"/>
      <c r="O131" s="846"/>
      <c r="P131" s="846"/>
      <c r="Q131" s="846"/>
      <c r="R131" s="846"/>
      <c r="S131" s="846"/>
      <c r="T131" s="846"/>
    </row>
    <row r="132" spans="2:20" ht="16.2" thickBot="1">
      <c r="C132" s="795" t="s">
        <v>994</v>
      </c>
      <c r="D132" s="796" t="s">
        <v>41</v>
      </c>
      <c r="E132" s="796" t="s">
        <v>995</v>
      </c>
      <c r="F132" s="796" t="s">
        <v>43</v>
      </c>
      <c r="G132" s="796" t="s">
        <v>996</v>
      </c>
      <c r="H132" s="796" t="s">
        <v>997</v>
      </c>
      <c r="I132" s="796" t="s">
        <v>998</v>
      </c>
      <c r="J132" s="206"/>
      <c r="N132" s="8"/>
      <c r="O132" s="108"/>
      <c r="P132" s="8"/>
      <c r="Q132" s="13"/>
      <c r="R132" s="8"/>
      <c r="S132" s="8"/>
      <c r="T132" s="206"/>
    </row>
    <row r="133" spans="2:20" ht="15" thickBot="1">
      <c r="B133" s="837"/>
      <c r="C133" s="797" t="s">
        <v>29</v>
      </c>
      <c r="D133" s="798" t="s">
        <v>27</v>
      </c>
      <c r="E133" s="799">
        <f>G114</f>
        <v>10314.527888034914</v>
      </c>
      <c r="F133" s="799">
        <f>H114</f>
        <v>634.83770290878226</v>
      </c>
      <c r="G133" s="799">
        <f>E133+F133</f>
        <v>10949.365590943697</v>
      </c>
      <c r="H133" s="804">
        <v>198793433.66028747</v>
      </c>
      <c r="I133" s="801">
        <f>G133/H133</f>
        <v>5.5079110961254188E-5</v>
      </c>
      <c r="J133" s="717"/>
      <c r="L133" s="837"/>
      <c r="M133" s="727"/>
      <c r="N133" s="717"/>
      <c r="O133" s="717"/>
      <c r="P133" s="717"/>
      <c r="Q133" s="717"/>
      <c r="R133" s="717"/>
      <c r="S133" s="717"/>
      <c r="T133" s="717"/>
    </row>
    <row r="134" spans="2:20" ht="15" thickBot="1">
      <c r="B134" s="837"/>
      <c r="C134" s="797" t="s">
        <v>822</v>
      </c>
      <c r="D134" s="798" t="s">
        <v>27</v>
      </c>
      <c r="E134" s="799">
        <f>G116</f>
        <v>83176.299690315675</v>
      </c>
      <c r="F134" s="799">
        <f>H116</f>
        <v>2912.1464263092171</v>
      </c>
      <c r="G134" s="799">
        <f t="shared" ref="G134:G140" si="4">E134+F134</f>
        <v>86088.446116624895</v>
      </c>
      <c r="H134" s="804">
        <v>50332120.752768181</v>
      </c>
      <c r="I134" s="801">
        <f t="shared" ref="I134:I139" si="5">G134/H134</f>
        <v>1.7104076845776497E-3</v>
      </c>
      <c r="J134" s="717"/>
      <c r="L134" s="837"/>
      <c r="M134" s="727"/>
      <c r="N134" s="717"/>
      <c r="O134" s="717"/>
      <c r="P134" s="717"/>
      <c r="Q134" s="717"/>
      <c r="R134" s="717"/>
      <c r="S134" s="717"/>
      <c r="T134" s="717"/>
    </row>
    <row r="135" spans="2:20" ht="15" thickBot="1">
      <c r="B135" s="837"/>
      <c r="C135" s="797" t="s">
        <v>772</v>
      </c>
      <c r="D135" s="798" t="s">
        <v>28</v>
      </c>
      <c r="E135" s="799">
        <f>G118</f>
        <v>39789.393681876412</v>
      </c>
      <c r="F135" s="799">
        <f>H118</f>
        <v>1393.3975845440841</v>
      </c>
      <c r="G135" s="799">
        <f t="shared" si="4"/>
        <v>41182.7912664205</v>
      </c>
      <c r="H135" s="804">
        <v>411665.9339154677</v>
      </c>
      <c r="I135" s="801">
        <f t="shared" si="5"/>
        <v>0.10003934713450702</v>
      </c>
      <c r="J135" s="717"/>
      <c r="L135" s="837"/>
      <c r="M135" s="727"/>
      <c r="N135" s="717"/>
      <c r="O135" s="717"/>
      <c r="P135" s="717"/>
      <c r="Q135" s="717"/>
      <c r="R135" s="717"/>
      <c r="S135" s="717"/>
      <c r="T135" s="717"/>
    </row>
    <row r="136" spans="2:20" ht="15" thickBot="1">
      <c r="B136" s="837"/>
      <c r="C136" s="797" t="s">
        <v>824</v>
      </c>
      <c r="D136" s="798" t="s">
        <v>28</v>
      </c>
      <c r="E136" s="799">
        <f>G120</f>
        <v>21448.086881576917</v>
      </c>
      <c r="F136" s="799">
        <f>H120</f>
        <v>776.15339967634122</v>
      </c>
      <c r="G136" s="799">
        <f t="shared" si="4"/>
        <v>22224.24028125326</v>
      </c>
      <c r="H136" s="804">
        <v>193028.92113586434</v>
      </c>
      <c r="I136" s="801">
        <f t="shared" si="5"/>
        <v>0.11513425112919023</v>
      </c>
      <c r="J136" s="717"/>
      <c r="L136" s="837"/>
      <c r="M136" s="727"/>
      <c r="N136" s="717"/>
      <c r="O136" s="717"/>
      <c r="P136" s="717"/>
      <c r="Q136" s="717"/>
      <c r="R136" s="717"/>
      <c r="S136" s="717"/>
      <c r="T136" s="717"/>
    </row>
    <row r="137" spans="2:20" ht="15" thickBot="1">
      <c r="B137" s="837"/>
      <c r="C137" s="797" t="s">
        <v>774</v>
      </c>
      <c r="D137" s="798" t="s">
        <v>27</v>
      </c>
      <c r="E137" s="799">
        <f>G122</f>
        <v>0</v>
      </c>
      <c r="F137" s="799">
        <f>H122</f>
        <v>0</v>
      </c>
      <c r="G137" s="799">
        <f t="shared" si="4"/>
        <v>0</v>
      </c>
      <c r="H137" s="804">
        <v>962029.40999999968</v>
      </c>
      <c r="I137" s="801">
        <f t="shared" si="5"/>
        <v>0</v>
      </c>
      <c r="J137" s="717"/>
      <c r="L137" s="837"/>
      <c r="M137" s="727"/>
      <c r="N137" s="717"/>
      <c r="O137" s="717"/>
      <c r="P137" s="717"/>
      <c r="Q137" s="717"/>
      <c r="R137" s="717"/>
      <c r="S137" s="717"/>
      <c r="T137" s="717"/>
    </row>
    <row r="138" spans="2:20" ht="15" thickBot="1">
      <c r="B138" s="837"/>
      <c r="C138" s="797" t="s">
        <v>30</v>
      </c>
      <c r="D138" s="798" t="s">
        <v>28</v>
      </c>
      <c r="E138" s="799">
        <f>G124</f>
        <v>0</v>
      </c>
      <c r="F138" s="799">
        <f>H124</f>
        <v>0</v>
      </c>
      <c r="G138" s="799">
        <f t="shared" si="4"/>
        <v>0</v>
      </c>
      <c r="H138" s="804">
        <v>679.7399999999999</v>
      </c>
      <c r="I138" s="801">
        <f t="shared" si="5"/>
        <v>0</v>
      </c>
      <c r="J138" s="717"/>
      <c r="L138" s="837"/>
      <c r="M138" s="727"/>
      <c r="N138" s="717"/>
      <c r="O138" s="717"/>
      <c r="P138" s="717"/>
      <c r="Q138" s="717"/>
      <c r="R138" s="717"/>
      <c r="S138" s="717"/>
      <c r="T138" s="717"/>
    </row>
    <row r="139" spans="2:20" ht="15" thickBot="1">
      <c r="B139" s="837"/>
      <c r="C139" s="797" t="s">
        <v>31</v>
      </c>
      <c r="D139" s="798" t="s">
        <v>28</v>
      </c>
      <c r="E139" s="799">
        <f>G126</f>
        <v>1498.3302159168034</v>
      </c>
      <c r="F139" s="799">
        <f>H126</f>
        <v>52.493157946449422</v>
      </c>
      <c r="G139" s="799">
        <f t="shared" si="4"/>
        <v>1550.8233738632528</v>
      </c>
      <c r="H139" s="804">
        <v>3104.73</v>
      </c>
      <c r="I139" s="801">
        <f t="shared" si="5"/>
        <v>0.49950345887186737</v>
      </c>
      <c r="J139" s="717"/>
      <c r="L139" s="837"/>
      <c r="M139" s="727"/>
      <c r="N139" s="717"/>
      <c r="O139" s="717"/>
      <c r="P139" s="717"/>
      <c r="Q139" s="717"/>
      <c r="R139" s="717"/>
      <c r="S139" s="717"/>
      <c r="T139" s="717"/>
    </row>
    <row r="140" spans="2:20" ht="15" thickBot="1">
      <c r="B140" s="837"/>
      <c r="C140" s="797" t="s">
        <v>26</v>
      </c>
      <c r="D140" s="798"/>
      <c r="E140" s="799">
        <f>G128</f>
        <v>156226.63835772069</v>
      </c>
      <c r="F140" s="799">
        <f>H128</f>
        <v>5769.0282713848737</v>
      </c>
      <c r="G140" s="799">
        <f t="shared" si="4"/>
        <v>161995.66662910557</v>
      </c>
      <c r="H140" s="803"/>
      <c r="I140" s="800"/>
      <c r="J140" s="717"/>
      <c r="L140" s="837"/>
      <c r="M140" s="727"/>
      <c r="N140" s="717"/>
      <c r="O140" s="717"/>
      <c r="P140" s="717"/>
      <c r="Q140" s="717"/>
      <c r="R140" s="717"/>
      <c r="S140" s="717"/>
      <c r="T140" s="717"/>
    </row>
    <row r="141" spans="2:20" ht="14.4">
      <c r="B141" s="837"/>
      <c r="C141" s="727"/>
      <c r="D141" s="717"/>
      <c r="E141" s="717"/>
      <c r="F141" s="717"/>
      <c r="G141" s="717"/>
      <c r="H141" s="717"/>
      <c r="I141" s="717"/>
      <c r="J141" s="717"/>
      <c r="L141" s="837"/>
      <c r="M141" s="727"/>
      <c r="N141" s="717"/>
      <c r="O141" s="717"/>
      <c r="P141" s="717"/>
      <c r="Q141" s="717"/>
      <c r="R141" s="717"/>
      <c r="S141" s="717"/>
      <c r="T141" s="717"/>
    </row>
    <row r="142" spans="2:20" ht="14.4">
      <c r="B142" s="837"/>
      <c r="C142" s="727"/>
      <c r="D142" s="717"/>
      <c r="E142" s="717"/>
      <c r="F142" s="717"/>
      <c r="G142" s="717"/>
      <c r="H142" s="717"/>
      <c r="I142" s="717"/>
      <c r="J142" s="717"/>
      <c r="L142" s="837"/>
      <c r="M142" s="727"/>
      <c r="N142" s="717"/>
      <c r="O142" s="717"/>
      <c r="P142" s="717"/>
      <c r="Q142" s="717"/>
      <c r="R142" s="717"/>
      <c r="S142" s="717"/>
      <c r="T142" s="717"/>
    </row>
    <row r="143" spans="2:20" ht="14.4">
      <c r="B143" s="837"/>
      <c r="C143" s="727"/>
      <c r="D143" s="717"/>
      <c r="E143" s="717"/>
      <c r="F143" s="717"/>
      <c r="G143" s="717"/>
      <c r="H143" s="717"/>
      <c r="I143" s="717"/>
      <c r="J143" s="717"/>
      <c r="L143" s="837"/>
      <c r="M143" s="727"/>
      <c r="N143" s="717"/>
      <c r="O143" s="717"/>
      <c r="P143" s="717"/>
      <c r="Q143" s="717"/>
      <c r="R143" s="717"/>
      <c r="S143" s="717"/>
      <c r="T143" s="717"/>
    </row>
    <row r="144" spans="2:20" ht="14.4">
      <c r="B144" s="837"/>
      <c r="C144" s="727"/>
      <c r="D144" s="717"/>
      <c r="E144" s="717"/>
      <c r="F144" s="717"/>
      <c r="G144" s="717"/>
      <c r="H144" s="717"/>
      <c r="I144" s="717"/>
      <c r="J144" s="717"/>
      <c r="L144" s="837"/>
      <c r="M144" s="727"/>
      <c r="N144" s="717"/>
      <c r="O144" s="717"/>
      <c r="P144" s="717"/>
      <c r="Q144" s="717"/>
      <c r="R144" s="717"/>
      <c r="S144" s="717"/>
      <c r="T144" s="717"/>
    </row>
    <row r="145" spans="2:20" ht="14.4">
      <c r="B145" s="837"/>
      <c r="C145" s="727"/>
      <c r="D145" s="717"/>
      <c r="E145" s="717"/>
      <c r="F145" s="717"/>
      <c r="G145" s="717"/>
      <c r="H145" s="717"/>
      <c r="I145" s="717"/>
      <c r="J145" s="717"/>
      <c r="L145" s="837"/>
      <c r="M145" s="727"/>
      <c r="N145" s="717"/>
      <c r="O145" s="717"/>
      <c r="P145" s="717"/>
      <c r="Q145" s="717"/>
      <c r="R145" s="717"/>
      <c r="S145" s="717"/>
      <c r="T145" s="717"/>
    </row>
    <row r="146" spans="2:20" ht="14.4">
      <c r="B146" s="837"/>
      <c r="C146" s="727"/>
      <c r="D146" s="717"/>
      <c r="E146" s="717"/>
      <c r="F146" s="717"/>
      <c r="G146" s="717"/>
      <c r="H146" s="717"/>
      <c r="I146" s="717"/>
      <c r="J146" s="717"/>
      <c r="L146" s="837"/>
      <c r="M146" s="727"/>
      <c r="N146" s="717"/>
      <c r="O146" s="717"/>
      <c r="P146" s="717"/>
      <c r="Q146" s="717"/>
      <c r="R146" s="717"/>
      <c r="S146" s="717"/>
      <c r="T146" s="717"/>
    </row>
    <row r="147" spans="2:20" ht="14.4">
      <c r="B147" s="837"/>
      <c r="C147" s="727"/>
      <c r="D147" s="717"/>
      <c r="E147" s="717"/>
      <c r="F147" s="717"/>
      <c r="G147" s="717"/>
      <c r="H147" s="717"/>
      <c r="I147" s="717"/>
      <c r="J147" s="718"/>
      <c r="L147" s="837"/>
      <c r="M147" s="727"/>
      <c r="N147" s="717"/>
      <c r="O147" s="717"/>
      <c r="P147" s="717"/>
      <c r="Q147" s="717"/>
      <c r="R147" s="717"/>
      <c r="S147" s="717"/>
      <c r="T147" s="718"/>
    </row>
    <row r="148" spans="2:20" ht="14.4">
      <c r="B148" s="837"/>
      <c r="C148" s="727"/>
      <c r="D148" s="717"/>
      <c r="E148" s="717"/>
      <c r="F148" s="717"/>
      <c r="G148" s="717"/>
      <c r="H148" s="717"/>
      <c r="I148" s="717"/>
      <c r="J148" s="717"/>
      <c r="L148" s="837"/>
      <c r="M148" s="727"/>
      <c r="N148" s="717"/>
      <c r="O148" s="717"/>
      <c r="P148" s="717"/>
      <c r="Q148" s="717"/>
      <c r="R148" s="717"/>
      <c r="S148" s="717"/>
      <c r="T148" s="717"/>
    </row>
    <row r="164" spans="4:4">
      <c r="D164" s="708"/>
    </row>
  </sheetData>
  <mergeCells count="54">
    <mergeCell ref="L124:L125"/>
    <mergeCell ref="L126:L127"/>
    <mergeCell ref="L128:L129"/>
    <mergeCell ref="N131:T131"/>
    <mergeCell ref="L133:L134"/>
    <mergeCell ref="L145:L146"/>
    <mergeCell ref="L147:L148"/>
    <mergeCell ref="L135:L136"/>
    <mergeCell ref="L137:L138"/>
    <mergeCell ref="L139:L140"/>
    <mergeCell ref="L141:L142"/>
    <mergeCell ref="L143:L144"/>
    <mergeCell ref="D112:G112"/>
    <mergeCell ref="B26:G26"/>
    <mergeCell ref="B28:C28"/>
    <mergeCell ref="B29:C29"/>
    <mergeCell ref="B30:C30"/>
    <mergeCell ref="B31:C31"/>
    <mergeCell ref="B37:C37"/>
    <mergeCell ref="B38:C38"/>
    <mergeCell ref="B32:C32"/>
    <mergeCell ref="B33:C33"/>
    <mergeCell ref="B34:C34"/>
    <mergeCell ref="B35:C35"/>
    <mergeCell ref="B36:C36"/>
    <mergeCell ref="L114:L115"/>
    <mergeCell ref="L116:L117"/>
    <mergeCell ref="L118:L119"/>
    <mergeCell ref="L120:L121"/>
    <mergeCell ref="L122:L123"/>
    <mergeCell ref="B39:C39"/>
    <mergeCell ref="B40:C40"/>
    <mergeCell ref="B48:L48"/>
    <mergeCell ref="B49:L49"/>
    <mergeCell ref="B50:L50"/>
    <mergeCell ref="B41:C41"/>
    <mergeCell ref="B42:C42"/>
    <mergeCell ref="B43:C43"/>
    <mergeCell ref="B143:B144"/>
    <mergeCell ref="B145:B146"/>
    <mergeCell ref="B147:B148"/>
    <mergeCell ref="B133:B134"/>
    <mergeCell ref="B135:B136"/>
    <mergeCell ref="B137:B138"/>
    <mergeCell ref="B139:B140"/>
    <mergeCell ref="B141:B142"/>
    <mergeCell ref="B124:B125"/>
    <mergeCell ref="B126:B127"/>
    <mergeCell ref="B128:B129"/>
    <mergeCell ref="B114:B115"/>
    <mergeCell ref="B116:B117"/>
    <mergeCell ref="B118:B119"/>
    <mergeCell ref="B120:B121"/>
    <mergeCell ref="B122:B123"/>
  </mergeCells>
  <hyperlinks>
    <hyperlink ref="B87" location="'6.  Carrying Charges'!A1" display="Carrying Charges"/>
    <hyperlink ref="B113"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157"/>
  <sheetViews>
    <sheetView topLeftCell="A14" zoomScale="80" zoomScaleNormal="80" workbookViewId="0">
      <selection activeCell="D30" sqref="D30"/>
    </sheetView>
  </sheetViews>
  <sheetFormatPr defaultColWidth="9" defaultRowHeight="14.4"/>
  <cols>
    <col min="1" max="1" width="5.44140625" style="1" customWidth="1"/>
    <col min="2" max="2" width="27" style="1" customWidth="1"/>
    <col min="3" max="3" width="24.33203125" style="1" customWidth="1"/>
    <col min="4" max="4" width="27.109375" style="1" customWidth="1"/>
    <col min="5" max="5" width="28.5546875" style="1" customWidth="1"/>
    <col min="6" max="6" width="44" style="1" customWidth="1"/>
    <col min="7" max="7" width="72.5546875" style="1" customWidth="1"/>
    <col min="8" max="16384" width="9" style="1"/>
  </cols>
  <sheetData>
    <row r="13" spans="2:3" ht="15" thickBot="1"/>
    <row r="14" spans="2:3" ht="26.25" customHeight="1" thickBot="1">
      <c r="B14" s="68" t="s">
        <v>171</v>
      </c>
      <c r="C14" s="99" t="s">
        <v>175</v>
      </c>
    </row>
    <row r="15" spans="2:3" ht="26.25" customHeight="1" thickBot="1">
      <c r="C15" s="101" t="s">
        <v>406</v>
      </c>
    </row>
    <row r="16" spans="2:3" ht="27" customHeight="1" thickBot="1">
      <c r="C16" s="492" t="s">
        <v>550</v>
      </c>
    </row>
    <row r="19" spans="2:8" ht="15.6">
      <c r="B19" s="68" t="s">
        <v>613</v>
      </c>
    </row>
    <row r="20" spans="2:8" ht="13.5" customHeight="1"/>
    <row r="21" spans="2:8" ht="41.1" customHeight="1">
      <c r="B21" s="840" t="s">
        <v>676</v>
      </c>
      <c r="C21" s="840"/>
      <c r="D21" s="840"/>
      <c r="E21" s="840"/>
      <c r="F21" s="840"/>
      <c r="G21" s="840"/>
      <c r="H21" s="840"/>
    </row>
    <row r="23" spans="2:8" s="530" customFormat="1" ht="15.6">
      <c r="B23" s="538" t="s">
        <v>545</v>
      </c>
      <c r="C23" s="538" t="s">
        <v>560</v>
      </c>
      <c r="D23" s="538" t="s">
        <v>544</v>
      </c>
      <c r="E23" s="851" t="s">
        <v>34</v>
      </c>
      <c r="F23" s="852"/>
      <c r="G23" s="851" t="s">
        <v>543</v>
      </c>
      <c r="H23" s="852"/>
    </row>
    <row r="24" spans="2:8">
      <c r="B24" s="529">
        <v>1</v>
      </c>
      <c r="C24" s="560" t="s">
        <v>369</v>
      </c>
      <c r="D24" s="528"/>
      <c r="E24" s="847" t="s">
        <v>818</v>
      </c>
      <c r="F24" s="848"/>
      <c r="G24" s="849" t="s">
        <v>819</v>
      </c>
      <c r="H24" s="850"/>
    </row>
    <row r="25" spans="2:8">
      <c r="B25" s="529">
        <v>2</v>
      </c>
      <c r="C25" s="560" t="s">
        <v>557</v>
      </c>
      <c r="D25" s="528"/>
      <c r="E25" s="847" t="s">
        <v>816</v>
      </c>
      <c r="F25" s="848"/>
      <c r="G25" s="849" t="s">
        <v>817</v>
      </c>
      <c r="H25" s="850"/>
    </row>
    <row r="26" spans="2:8">
      <c r="B26" s="529">
        <v>3</v>
      </c>
      <c r="C26" s="560" t="s">
        <v>370</v>
      </c>
      <c r="D26" s="528"/>
      <c r="E26" s="847" t="s">
        <v>878</v>
      </c>
      <c r="F26" s="848"/>
      <c r="G26" s="849" t="s">
        <v>815</v>
      </c>
      <c r="H26" s="850"/>
    </row>
    <row r="27" spans="2:8">
      <c r="B27" s="529">
        <v>4</v>
      </c>
      <c r="C27" s="560" t="s">
        <v>369</v>
      </c>
      <c r="D27" s="528" t="s">
        <v>841</v>
      </c>
      <c r="E27" s="847" t="s">
        <v>842</v>
      </c>
      <c r="F27" s="848"/>
      <c r="G27" s="849" t="s">
        <v>843</v>
      </c>
      <c r="H27" s="850"/>
    </row>
    <row r="28" spans="2:8">
      <c r="B28" s="529">
        <v>5</v>
      </c>
      <c r="C28" s="560" t="s">
        <v>369</v>
      </c>
      <c r="D28" s="528" t="s">
        <v>875</v>
      </c>
      <c r="E28" s="847" t="s">
        <v>876</v>
      </c>
      <c r="F28" s="848"/>
      <c r="G28" s="849" t="s">
        <v>877</v>
      </c>
      <c r="H28" s="850"/>
    </row>
    <row r="29" spans="2:8">
      <c r="B29" s="529">
        <v>6</v>
      </c>
      <c r="C29" s="560" t="s">
        <v>369</v>
      </c>
      <c r="D29" s="528" t="s">
        <v>879</v>
      </c>
      <c r="E29" s="847" t="s">
        <v>880</v>
      </c>
      <c r="F29" s="848"/>
      <c r="G29" s="849" t="s">
        <v>881</v>
      </c>
      <c r="H29" s="850"/>
    </row>
    <row r="30" spans="2:8">
      <c r="B30" s="529">
        <v>7</v>
      </c>
      <c r="C30" s="560" t="s">
        <v>169</v>
      </c>
      <c r="D30" s="528"/>
      <c r="E30" s="847"/>
      <c r="F30" s="848"/>
      <c r="G30" s="849"/>
      <c r="H30" s="850"/>
    </row>
    <row r="31" spans="2:8">
      <c r="B31" s="529">
        <v>8</v>
      </c>
      <c r="C31" s="560"/>
      <c r="D31" s="528"/>
      <c r="E31" s="847"/>
      <c r="F31" s="848"/>
      <c r="G31" s="849"/>
      <c r="H31" s="850"/>
    </row>
    <row r="32" spans="2:8">
      <c r="B32" s="529">
        <v>9</v>
      </c>
      <c r="C32" s="560"/>
      <c r="D32" s="528"/>
      <c r="E32" s="847"/>
      <c r="F32" s="848"/>
      <c r="G32" s="849"/>
      <c r="H32" s="850"/>
    </row>
    <row r="33" spans="2:8">
      <c r="B33" s="529">
        <v>10</v>
      </c>
      <c r="C33" s="560"/>
      <c r="D33" s="528"/>
      <c r="E33" s="847"/>
      <c r="F33" s="848"/>
      <c r="G33" s="849"/>
      <c r="H33" s="850"/>
    </row>
    <row r="34" spans="2:8">
      <c r="B34" s="529" t="s">
        <v>479</v>
      </c>
      <c r="C34" s="560"/>
      <c r="D34" s="528"/>
      <c r="E34" s="847"/>
      <c r="F34" s="848"/>
      <c r="G34" s="849"/>
      <c r="H34" s="850"/>
    </row>
    <row r="36" spans="2:8" ht="30.75" customHeight="1">
      <c r="B36" s="68" t="s">
        <v>609</v>
      </c>
    </row>
    <row r="37" spans="2:8" ht="23.25" customHeight="1">
      <c r="B37" s="491" t="s">
        <v>614</v>
      </c>
      <c r="C37" s="526"/>
      <c r="D37" s="526"/>
      <c r="E37" s="526"/>
      <c r="F37" s="526"/>
      <c r="G37" s="526"/>
      <c r="H37" s="526"/>
    </row>
    <row r="39" spans="2:8" s="30" customFormat="1" ht="15.6">
      <c r="B39" s="538" t="s">
        <v>545</v>
      </c>
      <c r="C39" s="538" t="s">
        <v>560</v>
      </c>
      <c r="D39" s="538" t="s">
        <v>544</v>
      </c>
      <c r="E39" s="851" t="s">
        <v>34</v>
      </c>
      <c r="F39" s="852"/>
      <c r="G39" s="851" t="s">
        <v>543</v>
      </c>
      <c r="H39" s="852"/>
    </row>
    <row r="40" spans="2:8">
      <c r="B40" s="529">
        <v>1</v>
      </c>
      <c r="C40" s="560"/>
      <c r="D40" s="528"/>
      <c r="E40" s="847"/>
      <c r="F40" s="848"/>
      <c r="G40" s="849"/>
      <c r="H40" s="850"/>
    </row>
    <row r="41" spans="2:8">
      <c r="B41" s="529">
        <v>2</v>
      </c>
      <c r="C41" s="560"/>
      <c r="D41" s="528"/>
      <c r="E41" s="847"/>
      <c r="F41" s="848"/>
      <c r="G41" s="849"/>
      <c r="H41" s="850"/>
    </row>
    <row r="42" spans="2:8">
      <c r="B42" s="529">
        <v>3</v>
      </c>
      <c r="C42" s="560"/>
      <c r="D42" s="528"/>
      <c r="E42" s="847"/>
      <c r="F42" s="848"/>
      <c r="G42" s="849"/>
      <c r="H42" s="850"/>
    </row>
    <row r="43" spans="2:8">
      <c r="B43" s="529">
        <v>4</v>
      </c>
      <c r="C43" s="560"/>
      <c r="D43" s="528"/>
      <c r="E43" s="847"/>
      <c r="F43" s="848"/>
      <c r="G43" s="849"/>
      <c r="H43" s="850"/>
    </row>
    <row r="44" spans="2:8">
      <c r="B44" s="529">
        <v>5</v>
      </c>
      <c r="C44" s="560"/>
      <c r="D44" s="528"/>
      <c r="E44" s="847"/>
      <c r="F44" s="848"/>
      <c r="G44" s="849"/>
      <c r="H44" s="850"/>
    </row>
    <row r="45" spans="2:8">
      <c r="B45" s="529">
        <v>6</v>
      </c>
      <c r="C45" s="560"/>
      <c r="D45" s="528"/>
      <c r="E45" s="847"/>
      <c r="F45" s="848"/>
      <c r="G45" s="849"/>
      <c r="H45" s="850"/>
    </row>
    <row r="46" spans="2:8">
      <c r="B46" s="529">
        <v>7</v>
      </c>
      <c r="C46" s="560"/>
      <c r="D46" s="528"/>
      <c r="E46" s="847"/>
      <c r="F46" s="848"/>
      <c r="G46" s="849"/>
      <c r="H46" s="850"/>
    </row>
    <row r="47" spans="2:8">
      <c r="B47" s="529">
        <v>8</v>
      </c>
      <c r="C47" s="560"/>
      <c r="D47" s="528"/>
      <c r="E47" s="847"/>
      <c r="F47" s="848"/>
      <c r="G47" s="849"/>
      <c r="H47" s="850"/>
    </row>
    <row r="48" spans="2:8">
      <c r="B48" s="529">
        <v>9</v>
      </c>
      <c r="C48" s="560"/>
      <c r="D48" s="528"/>
      <c r="E48" s="847"/>
      <c r="F48" s="848"/>
      <c r="G48" s="849"/>
      <c r="H48" s="850"/>
    </row>
    <row r="49" spans="2:8">
      <c r="B49" s="529">
        <v>10</v>
      </c>
      <c r="C49" s="560"/>
      <c r="D49" s="528"/>
      <c r="E49" s="847"/>
      <c r="F49" s="848"/>
      <c r="G49" s="849"/>
      <c r="H49" s="850"/>
    </row>
    <row r="50" spans="2:8">
      <c r="B50" s="529" t="s">
        <v>479</v>
      </c>
      <c r="C50" s="560"/>
      <c r="D50" s="528"/>
      <c r="E50" s="847"/>
      <c r="F50" s="848"/>
      <c r="G50" s="849"/>
      <c r="H50" s="850"/>
    </row>
    <row r="157" spans="4:4">
      <c r="D157" s="70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C42:C50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158"/>
  <sheetViews>
    <sheetView topLeftCell="E27" zoomScale="90" zoomScaleNormal="90" workbookViewId="0">
      <selection activeCell="K57" sqref="K57"/>
    </sheetView>
  </sheetViews>
  <sheetFormatPr defaultColWidth="9" defaultRowHeight="14.4"/>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44140625" style="1" customWidth="1"/>
    <col min="8" max="8" width="24" style="1" customWidth="1"/>
    <col min="9" max="13" width="22" style="1" customWidth="1"/>
    <col min="14" max="14" width="26" style="1" customWidth="1"/>
    <col min="15" max="16" width="22" style="1" customWidth="1"/>
    <col min="17" max="17" width="16.33203125" style="1" customWidth="1"/>
    <col min="18" max="18" width="13.554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4"/>
      <c r="C2" s="74"/>
      <c r="D2" s="74"/>
      <c r="E2" s="74"/>
      <c r="F2" s="74"/>
      <c r="G2" s="74"/>
      <c r="H2" s="74"/>
      <c r="I2" s="74"/>
      <c r="J2" s="74"/>
      <c r="K2" s="74"/>
      <c r="L2" s="74"/>
      <c r="M2" s="74"/>
      <c r="N2" s="74"/>
      <c r="O2" s="74"/>
      <c r="P2" s="74"/>
      <c r="Q2" s="74"/>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4"/>
      <c r="D4" s="222" t="s">
        <v>175</v>
      </c>
      <c r="E4" s="389"/>
      <c r="F4" s="389"/>
      <c r="G4" s="389"/>
      <c r="H4" s="389"/>
      <c r="I4" s="389"/>
      <c r="J4" s="389"/>
      <c r="K4" s="389"/>
      <c r="L4" s="389"/>
      <c r="M4" s="389"/>
      <c r="N4" s="389"/>
      <c r="O4" s="389"/>
      <c r="P4" s="389"/>
      <c r="Q4" s="389"/>
    </row>
    <row r="5" spans="2:17" s="2" customFormat="1" ht="24" customHeight="1" thickBot="1">
      <c r="B5" s="405"/>
      <c r="C5" s="404"/>
      <c r="D5" s="406" t="s">
        <v>406</v>
      </c>
      <c r="F5" s="389"/>
      <c r="G5" s="389"/>
      <c r="H5" s="389"/>
      <c r="I5" s="389"/>
      <c r="J5" s="389"/>
      <c r="K5" s="389"/>
      <c r="L5" s="389"/>
      <c r="M5" s="389"/>
      <c r="N5" s="389"/>
      <c r="O5" s="389"/>
      <c r="P5" s="389"/>
      <c r="Q5" s="389"/>
    </row>
    <row r="6" spans="2:17" s="2" customFormat="1" ht="28.5" customHeight="1" thickBot="1">
      <c r="B6" s="405"/>
      <c r="C6" s="404"/>
      <c r="D6" s="225" t="s">
        <v>172</v>
      </c>
      <c r="E6" s="389"/>
      <c r="F6" s="389"/>
      <c r="G6" s="389"/>
      <c r="H6" s="389"/>
      <c r="I6" s="389"/>
      <c r="J6" s="389"/>
      <c r="K6" s="389"/>
      <c r="L6" s="389"/>
      <c r="M6" s="389"/>
      <c r="N6" s="389"/>
      <c r="O6" s="389"/>
      <c r="P6" s="389"/>
      <c r="Q6" s="389"/>
    </row>
    <row r="7" spans="2:17" s="84" customFormat="1" ht="29.25" customHeight="1" thickBot="1">
      <c r="D7" s="492" t="s">
        <v>550</v>
      </c>
      <c r="P7" s="85"/>
      <c r="Q7" s="85"/>
    </row>
    <row r="8" spans="2:17" s="84" customFormat="1" ht="30" customHeight="1">
      <c r="D8" s="496"/>
      <c r="P8" s="85"/>
      <c r="Q8" s="85"/>
    </row>
    <row r="9" spans="2:17" s="2" customFormat="1" ht="24.75" customHeight="1">
      <c r="B9" s="93" t="s">
        <v>411</v>
      </c>
      <c r="C9" s="13"/>
      <c r="D9" s="403">
        <v>2016</v>
      </c>
    </row>
    <row r="10" spans="2:17" s="13" customFormat="1" ht="16.5" customHeight="1"/>
    <row r="11" spans="2:17" s="13" customFormat="1" ht="36.75" customHeight="1">
      <c r="B11" s="853" t="s">
        <v>741</v>
      </c>
      <c r="C11" s="853"/>
      <c r="D11" s="853"/>
      <c r="E11" s="853"/>
      <c r="F11" s="853"/>
      <c r="G11" s="853"/>
      <c r="H11" s="853"/>
      <c r="I11" s="853"/>
      <c r="J11" s="853"/>
      <c r="K11" s="853"/>
      <c r="L11" s="853"/>
      <c r="M11" s="853"/>
      <c r="N11" s="534"/>
      <c r="O11" s="534"/>
      <c r="P11" s="534"/>
      <c r="Q11" s="534"/>
    </row>
    <row r="12" spans="2:17" s="2" customFormat="1" ht="15.75" customHeight="1"/>
    <row r="13" spans="2:17" s="13" customFormat="1" ht="48" customHeight="1">
      <c r="C13" s="210" t="str">
        <f>'1.  LRAMVA Summary'!R52</f>
        <v>Total</v>
      </c>
      <c r="D13" s="210" t="str">
        <f>'1.  LRAMVA Summary'!D52</f>
        <v>Residential</v>
      </c>
      <c r="E13" s="210" t="str">
        <f>'1.  LRAMVA Summary'!E52</f>
        <v>GS&lt;50 kW</v>
      </c>
      <c r="F13" s="210" t="str">
        <f>'1.  LRAMVA Summary'!F52</f>
        <v>GS 50 - 999 kW</v>
      </c>
      <c r="G13" s="210" t="str">
        <f>'1.  LRAMVA Summary'!G52</f>
        <v>GS 1,000 - 4,999 kW</v>
      </c>
      <c r="H13" s="210" t="str">
        <f>'1.  LRAMVA Summary'!H52</f>
        <v>USL</v>
      </c>
      <c r="I13" s="210" t="str">
        <f>'1.  LRAMVA Summary'!I52</f>
        <v>Sentinel Lighting</v>
      </c>
      <c r="J13" s="210" t="str">
        <f>'1.  LRAMVA Summary'!J52</f>
        <v>Street Lighting</v>
      </c>
      <c r="K13" s="210" t="str">
        <f>'1.  LRAMVA Summary'!K52</f>
        <v/>
      </c>
      <c r="L13" s="210" t="str">
        <f>'1.  LRAMVA Summary'!L52</f>
        <v/>
      </c>
      <c r="M13" s="210" t="str">
        <f>'1.  LRAMVA Summary'!M52</f>
        <v/>
      </c>
      <c r="N13" s="210" t="str">
        <f>'1.  LRAMVA Summary'!N52</f>
        <v/>
      </c>
      <c r="O13" s="210" t="str">
        <f>'1.  LRAMVA Summary'!O52</f>
        <v/>
      </c>
      <c r="P13" s="210" t="str">
        <f>'1.  LRAMVA Summary'!P52</f>
        <v/>
      </c>
      <c r="Q13" s="210" t="str">
        <f>'1.  LRAMVA Summary'!Q52</f>
        <v/>
      </c>
    </row>
    <row r="14" spans="2:17" s="2" customFormat="1" ht="15.75" customHeight="1">
      <c r="B14" s="67"/>
      <c r="C14" s="500"/>
      <c r="D14" s="501" t="str">
        <f>'1.  LRAMVA Summary'!D53</f>
        <v>kWh</v>
      </c>
      <c r="E14" s="501" t="str">
        <f>'1.  LRAMVA Summary'!E53</f>
        <v>kWh</v>
      </c>
      <c r="F14" s="501" t="str">
        <f>'1.  LRAMVA Summary'!F53</f>
        <v>kW</v>
      </c>
      <c r="G14" s="501" t="str">
        <f>'1.  LRAMVA Summary'!G53</f>
        <v>kW</v>
      </c>
      <c r="H14" s="501" t="str">
        <f>'1.  LRAMVA Summary'!H53</f>
        <v>kWh</v>
      </c>
      <c r="I14" s="501" t="str">
        <f>'1.  LRAMVA Summary'!I53</f>
        <v>kW</v>
      </c>
      <c r="J14" s="501" t="str">
        <f>'1.  LRAMVA Summary'!J53</f>
        <v>kW</v>
      </c>
      <c r="K14" s="501">
        <f>'1.  LRAMVA Summary'!K53</f>
        <v>0</v>
      </c>
      <c r="L14" s="501">
        <f>'1.  LRAMVA Summary'!L53</f>
        <v>0</v>
      </c>
      <c r="M14" s="501">
        <f>'1.  LRAMVA Summary'!M53</f>
        <v>0</v>
      </c>
      <c r="N14" s="501">
        <f>'1.  LRAMVA Summary'!N53</f>
        <v>0</v>
      </c>
      <c r="O14" s="501">
        <f>'1.  LRAMVA Summary'!O53</f>
        <v>0</v>
      </c>
      <c r="P14" s="501">
        <f>'1.  LRAMVA Summary'!P53</f>
        <v>0</v>
      </c>
      <c r="Q14" s="502">
        <f>'1.  LRAMVA Summary'!Q53</f>
        <v>0</v>
      </c>
    </row>
    <row r="15" spans="2:17" s="404" customFormat="1" ht="15.75" customHeight="1">
      <c r="B15" s="408" t="s">
        <v>27</v>
      </c>
      <c r="C15" s="545">
        <f>SUM(D15:Q15)</f>
        <v>4420000</v>
      </c>
      <c r="D15" s="651">
        <v>691161</v>
      </c>
      <c r="E15" s="651">
        <v>74889</v>
      </c>
      <c r="F15" s="651">
        <v>1234311</v>
      </c>
      <c r="G15" s="651">
        <v>1064997</v>
      </c>
      <c r="H15" s="651"/>
      <c r="I15" s="651"/>
      <c r="J15" s="651">
        <v>1354642</v>
      </c>
      <c r="K15" s="401"/>
      <c r="L15" s="401"/>
      <c r="M15" s="401"/>
      <c r="N15" s="401"/>
      <c r="O15" s="401"/>
      <c r="P15" s="402"/>
      <c r="Q15" s="402"/>
    </row>
    <row r="16" spans="2:17" s="404" customFormat="1" ht="15.75" customHeight="1">
      <c r="B16" s="408" t="s">
        <v>28</v>
      </c>
      <c r="C16" s="545">
        <f>SUM(D16:Q16)</f>
        <v>9922</v>
      </c>
      <c r="D16" s="402"/>
      <c r="E16" s="402"/>
      <c r="F16" s="402">
        <v>3272</v>
      </c>
      <c r="G16" s="402">
        <v>2873</v>
      </c>
      <c r="H16" s="402"/>
      <c r="I16" s="402"/>
      <c r="J16" s="402">
        <v>3777</v>
      </c>
      <c r="K16" s="402"/>
      <c r="L16" s="402"/>
      <c r="M16" s="402"/>
      <c r="N16" s="402"/>
      <c r="O16" s="402"/>
      <c r="P16" s="402"/>
      <c r="Q16" s="402"/>
    </row>
    <row r="17" spans="2:17" s="13" customFormat="1" ht="15.75" customHeight="1"/>
    <row r="18" spans="2:17" s="19" customFormat="1" ht="15.75" customHeight="1">
      <c r="B18" s="160" t="s">
        <v>450</v>
      </c>
      <c r="C18" s="161"/>
      <c r="D18" s="161">
        <f t="shared" ref="D18:E18" si="0">IF(D14="kw",HLOOKUP(D14,D14:D16,3,FALSE),HLOOKUP(D14,D14:D16,2,FALSE))</f>
        <v>691161</v>
      </c>
      <c r="E18" s="161">
        <f t="shared" si="0"/>
        <v>74889</v>
      </c>
      <c r="F18" s="161">
        <f>IF(F14="kw",HLOOKUP(F14,F14:F16,3,FALSE),HLOOKUP(F14,F14:F16,2,FALSE))</f>
        <v>3272</v>
      </c>
      <c r="G18" s="161">
        <f t="shared" ref="G18:Q18" si="1">IF(G14="kw",HLOOKUP(G14,G14:G16,3,FALSE),HLOOKUP(G14,G14:G16,2,FALSE))</f>
        <v>2873</v>
      </c>
      <c r="H18" s="161">
        <f t="shared" si="1"/>
        <v>0</v>
      </c>
      <c r="I18" s="161">
        <f t="shared" si="1"/>
        <v>0</v>
      </c>
      <c r="J18" s="161">
        <f t="shared" si="1"/>
        <v>3777</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6"/>
      <c r="C19" s="56"/>
      <c r="D19" s="56"/>
      <c r="E19" s="56"/>
      <c r="F19" s="56"/>
      <c r="G19" s="56"/>
      <c r="H19" s="56"/>
      <c r="I19" s="56"/>
      <c r="J19" s="56"/>
      <c r="K19" s="56"/>
      <c r="L19" s="56"/>
      <c r="M19" s="56"/>
      <c r="N19" s="56"/>
      <c r="O19" s="56"/>
      <c r="P19" s="56"/>
      <c r="Q19" s="56"/>
    </row>
    <row r="20" spans="2:17" s="389" customFormat="1" ht="21" customHeight="1">
      <c r="B20" s="407" t="s">
        <v>670</v>
      </c>
      <c r="C20" s="324" t="s">
        <v>775</v>
      </c>
      <c r="D20" s="324"/>
    </row>
    <row r="21" spans="2:17" s="389" customFormat="1" ht="21" customHeight="1">
      <c r="B21" s="407" t="s">
        <v>366</v>
      </c>
      <c r="C21" s="324" t="s">
        <v>776</v>
      </c>
      <c r="D21" s="324"/>
      <c r="E21" s="389" t="s">
        <v>777</v>
      </c>
    </row>
    <row r="22" spans="2:17" s="13" customFormat="1" ht="15.75" customHeight="1">
      <c r="B22" s="136"/>
      <c r="C22" s="137"/>
      <c r="E22" s="13" t="s">
        <v>778</v>
      </c>
    </row>
    <row r="23" spans="2:17" s="13" customFormat="1" ht="23.25" customHeight="1">
      <c r="B23" s="138"/>
      <c r="C23" s="138"/>
    </row>
    <row r="24" spans="2:17" s="13" customFormat="1" ht="22.5" customHeight="1">
      <c r="B24" s="93" t="s">
        <v>412</v>
      </c>
      <c r="C24" s="93"/>
      <c r="D24" s="403">
        <v>2012</v>
      </c>
    </row>
    <row r="25" spans="2:17" s="2" customFormat="1" ht="15.75" customHeight="1"/>
    <row r="26" spans="2:17" s="2" customFormat="1" ht="42" customHeight="1">
      <c r="B26" s="853" t="s">
        <v>741</v>
      </c>
      <c r="C26" s="853"/>
      <c r="D26" s="853"/>
      <c r="E26" s="853"/>
      <c r="F26" s="853"/>
      <c r="G26" s="853"/>
      <c r="H26" s="853"/>
      <c r="I26" s="853"/>
      <c r="J26" s="853"/>
      <c r="K26" s="853"/>
      <c r="L26" s="853"/>
      <c r="M26" s="853"/>
      <c r="N26" s="534"/>
      <c r="O26" s="534"/>
      <c r="P26" s="534"/>
      <c r="Q26" s="534"/>
    </row>
    <row r="27" spans="2:17" s="2" customFormat="1" ht="15.75" customHeight="1"/>
    <row r="28" spans="2:17" s="13" customFormat="1" ht="44.25" customHeight="1">
      <c r="C28" s="210" t="str">
        <f>'1.  LRAMVA Summary'!R52</f>
        <v>Total</v>
      </c>
      <c r="D28" s="210" t="str">
        <f>'1.  LRAMVA Summary'!D52</f>
        <v>Residential</v>
      </c>
      <c r="E28" s="210" t="str">
        <f>'1.  LRAMVA Summary'!E52</f>
        <v>GS&lt;50 kW</v>
      </c>
      <c r="F28" s="210" t="str">
        <f>'1.  LRAMVA Summary'!F52</f>
        <v>GS 50 - 999 kW</v>
      </c>
      <c r="G28" s="210" t="str">
        <f>'1.  LRAMVA Summary'!G52</f>
        <v>GS 1,000 - 4,999 kW</v>
      </c>
      <c r="H28" s="210" t="str">
        <f>'1.  LRAMVA Summary'!H52</f>
        <v>USL</v>
      </c>
      <c r="I28" s="210" t="str">
        <f>'1.  LRAMVA Summary'!I52</f>
        <v>Sentinel Lighting</v>
      </c>
      <c r="J28" s="210" t="str">
        <f>'1.  LRAMVA Summary'!J52</f>
        <v>Street Lighting</v>
      </c>
      <c r="K28" s="210" t="str">
        <f>'1.  LRAMVA Summary'!K52</f>
        <v/>
      </c>
      <c r="L28" s="210" t="str">
        <f>'1.  LRAMVA Summary'!L52</f>
        <v/>
      </c>
      <c r="M28" s="210" t="str">
        <f>'1.  LRAMVA Summary'!M52</f>
        <v/>
      </c>
      <c r="N28" s="210" t="str">
        <f>'1.  LRAMVA Summary'!N52</f>
        <v/>
      </c>
      <c r="O28" s="210" t="str">
        <f>'1.  LRAMVA Summary'!O52</f>
        <v/>
      </c>
      <c r="P28" s="210" t="str">
        <f>'1.  LRAMVA Summary'!P52</f>
        <v/>
      </c>
      <c r="Q28" s="210" t="str">
        <f>'1.  LRAMVA Summary'!Q52</f>
        <v/>
      </c>
    </row>
    <row r="29" spans="2:17" s="2" customFormat="1" ht="15.75" customHeight="1">
      <c r="B29" s="67"/>
      <c r="C29" s="500"/>
      <c r="D29" s="501" t="str">
        <f>'1.  LRAMVA Summary'!D53</f>
        <v>kWh</v>
      </c>
      <c r="E29" s="501" t="str">
        <f>'1.  LRAMVA Summary'!E53</f>
        <v>kWh</v>
      </c>
      <c r="F29" s="501" t="str">
        <f>'1.  LRAMVA Summary'!F53</f>
        <v>kW</v>
      </c>
      <c r="G29" s="501" t="str">
        <f>'1.  LRAMVA Summary'!G53</f>
        <v>kW</v>
      </c>
      <c r="H29" s="501" t="str">
        <f>'1.  LRAMVA Summary'!H53</f>
        <v>kWh</v>
      </c>
      <c r="I29" s="501" t="str">
        <f>'1.  LRAMVA Summary'!I53</f>
        <v>kW</v>
      </c>
      <c r="J29" s="501" t="str">
        <f>'1.  LRAMVA Summary'!J53</f>
        <v>kW</v>
      </c>
      <c r="K29" s="501">
        <f>'1.  LRAMVA Summary'!K53</f>
        <v>0</v>
      </c>
      <c r="L29" s="501">
        <f>'1.  LRAMVA Summary'!L53</f>
        <v>0</v>
      </c>
      <c r="M29" s="501">
        <f>'1.  LRAMVA Summary'!M53</f>
        <v>0</v>
      </c>
      <c r="N29" s="501">
        <f>'1.  LRAMVA Summary'!N53</f>
        <v>0</v>
      </c>
      <c r="O29" s="501">
        <f>'1.  LRAMVA Summary'!O53</f>
        <v>0</v>
      </c>
      <c r="P29" s="501">
        <f>'1.  LRAMVA Summary'!P53</f>
        <v>0</v>
      </c>
      <c r="Q29" s="502">
        <f>'1.  LRAMVA Summary'!Q53</f>
        <v>0</v>
      </c>
    </row>
    <row r="30" spans="2:17" s="404" customFormat="1" ht="15.75" customHeight="1">
      <c r="B30" s="408" t="s">
        <v>27</v>
      </c>
      <c r="C30" s="545">
        <f>SUM(D30:Q30)</f>
        <v>4229656</v>
      </c>
      <c r="D30" s="652">
        <v>2396997</v>
      </c>
      <c r="E30" s="652">
        <v>619006</v>
      </c>
      <c r="F30" s="652">
        <v>990030</v>
      </c>
      <c r="G30" s="652">
        <v>223623</v>
      </c>
      <c r="H30" s="409"/>
      <c r="I30" s="409"/>
      <c r="J30" s="409"/>
      <c r="K30" s="409"/>
      <c r="L30" s="409"/>
      <c r="M30" s="409"/>
      <c r="N30" s="409"/>
      <c r="O30" s="409"/>
      <c r="P30" s="409"/>
      <c r="Q30" s="402"/>
    </row>
    <row r="31" spans="2:17" s="404" customFormat="1" ht="15" customHeight="1">
      <c r="B31" s="408" t="s">
        <v>28</v>
      </c>
      <c r="C31" s="545">
        <f>SUM(D31:Q31)</f>
        <v>3377</v>
      </c>
      <c r="D31" s="402"/>
      <c r="E31" s="402"/>
      <c r="F31" s="402">
        <v>2770</v>
      </c>
      <c r="G31" s="402">
        <v>607</v>
      </c>
      <c r="H31" s="400"/>
      <c r="I31" s="400"/>
      <c r="J31" s="400"/>
      <c r="K31" s="402"/>
      <c r="L31" s="402"/>
      <c r="M31" s="402"/>
      <c r="N31" s="402"/>
      <c r="O31" s="402"/>
      <c r="P31" s="402"/>
      <c r="Q31" s="402"/>
    </row>
    <row r="32" spans="2:17" s="13" customFormat="1" ht="15.75" customHeight="1"/>
    <row r="33" spans="2:18" s="19" customFormat="1" ht="15.75" customHeight="1">
      <c r="B33" s="160" t="s">
        <v>450</v>
      </c>
      <c r="C33" s="161"/>
      <c r="D33" s="161">
        <f>IF(D29="kw",HLOOKUP(D29,D29:D31,3,FALSE),HLOOKUP(D29,D29:D31,2,FALSE))</f>
        <v>2396997</v>
      </c>
      <c r="E33" s="161">
        <f>IF(E29="kw",HLOOKUP(E29,E29:E31,3,FALSE),HLOOKUP(E29,E29:E31,2,FALSE))</f>
        <v>619006</v>
      </c>
      <c r="F33" s="161">
        <f>IF(F29="kw",HLOOKUP(F29,F29:F31,3,FALSE),HLOOKUP(F29,F29:F31,2,FALSE))</f>
        <v>2770</v>
      </c>
      <c r="G33" s="161">
        <f>IF(G29="kw",HLOOKUP(G29,G29:G31,3,FALSE),HLOOKUP(G29,G29:G31,2,FALSE))</f>
        <v>607</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7" t="s">
        <v>670</v>
      </c>
      <c r="C35" s="324" t="s">
        <v>779</v>
      </c>
      <c r="D35" s="324"/>
      <c r="E35" s="56"/>
      <c r="F35" s="56"/>
      <c r="G35" s="56"/>
      <c r="H35" s="56"/>
      <c r="I35" s="56"/>
      <c r="J35" s="56"/>
      <c r="K35" s="56"/>
      <c r="L35" s="56"/>
      <c r="M35" s="56"/>
      <c r="N35" s="56"/>
      <c r="O35" s="56"/>
      <c r="P35" s="56"/>
      <c r="Q35" s="56"/>
    </row>
    <row r="36" spans="2:18" s="389" customFormat="1" ht="21" customHeight="1">
      <c r="B36" s="407" t="s">
        <v>366</v>
      </c>
      <c r="C36" s="324" t="s">
        <v>780</v>
      </c>
      <c r="D36" s="324"/>
    </row>
    <row r="37" spans="2:18" s="13" customFormat="1" ht="15.75" customHeight="1">
      <c r="B37" s="136"/>
      <c r="C37" s="137"/>
    </row>
    <row r="38" spans="2:18" s="13" customFormat="1" ht="15.75" customHeight="1">
      <c r="B38" s="136"/>
      <c r="C38" s="136"/>
    </row>
    <row r="39" spans="2:18" s="2" customFormat="1" ht="15.6">
      <c r="B39" s="93" t="s">
        <v>452</v>
      </c>
      <c r="C39" s="27"/>
      <c r="D39" s="26"/>
      <c r="E39" s="29"/>
      <c r="F39" s="30"/>
    </row>
    <row r="40" spans="2:18" s="3" customFormat="1" ht="39" customHeight="1">
      <c r="B40" s="853" t="s">
        <v>607</v>
      </c>
      <c r="C40" s="853"/>
      <c r="D40" s="853"/>
      <c r="E40" s="853"/>
      <c r="F40" s="853"/>
      <c r="G40" s="853"/>
      <c r="H40" s="853"/>
      <c r="I40" s="853"/>
      <c r="J40" s="853"/>
      <c r="K40" s="853"/>
      <c r="L40" s="853"/>
      <c r="M40" s="853"/>
      <c r="N40" s="534"/>
      <c r="O40" s="534"/>
      <c r="P40" s="534"/>
      <c r="Q40" s="534"/>
    </row>
    <row r="41" spans="2:18" s="2" customFormat="1" ht="16.5" customHeight="1">
      <c r="B41" s="9"/>
      <c r="C41" s="9"/>
      <c r="D41" s="16"/>
    </row>
    <row r="42" spans="2:18" s="13" customFormat="1" ht="56.25" customHeight="1">
      <c r="B42" s="210" t="s">
        <v>234</v>
      </c>
      <c r="C42" s="210" t="s">
        <v>604</v>
      </c>
      <c r="D42" s="210" t="str">
        <f>'1.  LRAMVA Summary'!D52</f>
        <v>Residential</v>
      </c>
      <c r="E42" s="210" t="str">
        <f>'1.  LRAMVA Summary'!E52</f>
        <v>GS&lt;50 kW</v>
      </c>
      <c r="F42" s="210" t="str">
        <f>'1.  LRAMVA Summary'!F52</f>
        <v>GS 50 - 999 kW</v>
      </c>
      <c r="G42" s="210" t="str">
        <f>'1.  LRAMVA Summary'!G52</f>
        <v>GS 1,000 - 4,999 kW</v>
      </c>
      <c r="H42" s="210" t="str">
        <f>'1.  LRAMVA Summary'!H52</f>
        <v>USL</v>
      </c>
      <c r="I42" s="210" t="str">
        <f>'1.  LRAMVA Summary'!I52</f>
        <v>Sentinel Lighting</v>
      </c>
      <c r="J42" s="210" t="str">
        <f>'1.  LRAMVA Summary'!J52</f>
        <v>Street Lighting</v>
      </c>
      <c r="K42" s="210" t="str">
        <f>'1.  LRAMVA Summary'!K52</f>
        <v/>
      </c>
      <c r="L42" s="210" t="str">
        <f>'1.  LRAMVA Summary'!L52</f>
        <v/>
      </c>
      <c r="M42" s="210" t="str">
        <f>'1.  LRAMVA Summary'!M52</f>
        <v/>
      </c>
      <c r="N42" s="210" t="str">
        <f>'1.  LRAMVA Summary'!N52</f>
        <v/>
      </c>
      <c r="O42" s="210" t="str">
        <f>'1.  LRAMVA Summary'!O52</f>
        <v/>
      </c>
      <c r="P42" s="210" t="str">
        <f>'1.  LRAMVA Summary'!P52</f>
        <v/>
      </c>
      <c r="Q42" s="210" t="str">
        <f>'1.  LRAMVA Summary'!Q52</f>
        <v/>
      </c>
      <c r="R42" s="162"/>
    </row>
    <row r="43" spans="2:18" s="118" customFormat="1" ht="18" customHeight="1">
      <c r="B43" s="503"/>
      <c r="C43" s="504"/>
      <c r="D43" s="505" t="str">
        <f>'1.  LRAMVA Summary'!D53</f>
        <v>kWh</v>
      </c>
      <c r="E43" s="505" t="str">
        <f>'1.  LRAMVA Summary'!E53</f>
        <v>kWh</v>
      </c>
      <c r="F43" s="505" t="str">
        <f>'1.  LRAMVA Summary'!F53</f>
        <v>kW</v>
      </c>
      <c r="G43" s="505" t="str">
        <f>'1.  LRAMVA Summary'!G53</f>
        <v>kW</v>
      </c>
      <c r="H43" s="505" t="str">
        <f>'1.  LRAMVA Summary'!H53</f>
        <v>kWh</v>
      </c>
      <c r="I43" s="505" t="str">
        <f>'1.  LRAMVA Summary'!I53</f>
        <v>kW</v>
      </c>
      <c r="J43" s="505" t="str">
        <f>'1.  LRAMVA Summary'!J53</f>
        <v>kW</v>
      </c>
      <c r="K43" s="505">
        <f>'1.  LRAMVA Summary'!K53</f>
        <v>0</v>
      </c>
      <c r="L43" s="505">
        <f>'1.  LRAMVA Summary'!L53</f>
        <v>0</v>
      </c>
      <c r="M43" s="505">
        <f>'1.  LRAMVA Summary'!M53</f>
        <v>0</v>
      </c>
      <c r="N43" s="505">
        <f>'1.  LRAMVA Summary'!N53</f>
        <v>0</v>
      </c>
      <c r="O43" s="505">
        <f>'1.  LRAMVA Summary'!O53</f>
        <v>0</v>
      </c>
      <c r="P43" s="505">
        <f>'1.  LRAMVA Summary'!P53</f>
        <v>0</v>
      </c>
      <c r="Q43" s="506">
        <f>'1.  LRAMVA Summary'!Q53</f>
        <v>0</v>
      </c>
      <c r="R43" s="139"/>
    </row>
    <row r="44" spans="2:18" s="13" customFormat="1" ht="15.6">
      <c r="B44" s="140">
        <v>2011</v>
      </c>
      <c r="C44" s="468"/>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6">
      <c r="B45" s="140">
        <v>2012</v>
      </c>
      <c r="C45" s="468"/>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6">
      <c r="B46" s="141">
        <v>2013</v>
      </c>
      <c r="C46" s="468"/>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6">
      <c r="B47" s="141">
        <v>2014</v>
      </c>
      <c r="C47" s="468"/>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6">
      <c r="B48" s="141">
        <v>2015</v>
      </c>
      <c r="C48" s="468">
        <v>2012</v>
      </c>
      <c r="D48" s="159">
        <f t="shared" ref="D48:Q48" si="7">IF(ISBLANK($C$48),0,IF($C$48=$D$9,HLOOKUP(D43,D14:D18,5,FALSE),HLOOKUP(D43,D29:D33,5,FALSE)))</f>
        <v>2396997</v>
      </c>
      <c r="E48" s="159">
        <f t="shared" si="7"/>
        <v>619006</v>
      </c>
      <c r="F48" s="159">
        <f t="shared" si="7"/>
        <v>2770</v>
      </c>
      <c r="G48" s="159">
        <f t="shared" si="7"/>
        <v>607</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6">
      <c r="B49" s="141">
        <v>2016</v>
      </c>
      <c r="C49" s="468">
        <v>2016</v>
      </c>
      <c r="D49" s="159">
        <f t="shared" ref="D49:Q49" si="8">IF(ISBLANK($C$49),0,IF($C$49=$D$9,HLOOKUP(D43,D14:D18,5,FALSE),HLOOKUP(D43,D29:D33,5,FALSE)))</f>
        <v>691161</v>
      </c>
      <c r="E49" s="159">
        <f t="shared" si="8"/>
        <v>74889</v>
      </c>
      <c r="F49" s="159">
        <f t="shared" si="8"/>
        <v>3272</v>
      </c>
      <c r="G49" s="159">
        <f t="shared" si="8"/>
        <v>2873</v>
      </c>
      <c r="H49" s="159">
        <f t="shared" si="8"/>
        <v>0</v>
      </c>
      <c r="I49" s="159">
        <f t="shared" si="8"/>
        <v>0</v>
      </c>
      <c r="J49" s="159">
        <f t="shared" si="8"/>
        <v>3777</v>
      </c>
      <c r="K49" s="159">
        <f t="shared" si="8"/>
        <v>0</v>
      </c>
      <c r="L49" s="159">
        <f t="shared" si="8"/>
        <v>0</v>
      </c>
      <c r="M49" s="159">
        <f t="shared" si="8"/>
        <v>0</v>
      </c>
      <c r="N49" s="159">
        <f t="shared" si="8"/>
        <v>0</v>
      </c>
      <c r="O49" s="159">
        <f t="shared" si="8"/>
        <v>0</v>
      </c>
      <c r="P49" s="159">
        <f t="shared" si="8"/>
        <v>0</v>
      </c>
      <c r="Q49" s="159">
        <f t="shared" si="8"/>
        <v>0</v>
      </c>
    </row>
    <row r="50" spans="2:17" s="13" customFormat="1" ht="15.6">
      <c r="B50" s="141">
        <v>2017</v>
      </c>
      <c r="C50" s="468">
        <v>2016</v>
      </c>
      <c r="D50" s="159">
        <f t="shared" ref="D50:I50" si="9">IF(ISBLANK($C$50),0,IF($C$50=$D$9,HLOOKUP(D43,D14:D18,5,FALSE),HLOOKUP(D43,D29:D33,5,FALSE)))</f>
        <v>691161</v>
      </c>
      <c r="E50" s="159">
        <f t="shared" si="9"/>
        <v>74889</v>
      </c>
      <c r="F50" s="159">
        <f t="shared" si="9"/>
        <v>3272</v>
      </c>
      <c r="G50" s="159">
        <f t="shared" si="9"/>
        <v>2873</v>
      </c>
      <c r="H50" s="159">
        <f t="shared" si="9"/>
        <v>0</v>
      </c>
      <c r="I50" s="159">
        <f t="shared" si="9"/>
        <v>0</v>
      </c>
      <c r="J50" s="159">
        <f t="shared" ref="J50:Q50" si="10">IF(ISBLANK($C$50),0,IF($C$50=$D$9,HLOOKUP(J43,J14:J18,5,FALSE),HLOOKUP(J43,J29:J33,5,FALSE)))</f>
        <v>3777</v>
      </c>
      <c r="K50" s="159">
        <f t="shared" si="10"/>
        <v>0</v>
      </c>
      <c r="L50" s="159">
        <f t="shared" si="10"/>
        <v>0</v>
      </c>
      <c r="M50" s="159">
        <f t="shared" si="10"/>
        <v>0</v>
      </c>
      <c r="N50" s="159">
        <f t="shared" si="10"/>
        <v>0</v>
      </c>
      <c r="O50" s="159">
        <f t="shared" si="10"/>
        <v>0</v>
      </c>
      <c r="P50" s="159">
        <f t="shared" si="10"/>
        <v>0</v>
      </c>
      <c r="Q50" s="159">
        <f t="shared" si="10"/>
        <v>0</v>
      </c>
    </row>
    <row r="51" spans="2:17" s="13" customFormat="1" ht="15.6">
      <c r="B51" s="141">
        <v>2018</v>
      </c>
      <c r="C51" s="468">
        <v>2016</v>
      </c>
      <c r="D51" s="159">
        <f t="shared" ref="D51:Q51" si="11">IF(ISBLANK($C$51),0,IF($C$51=$D$9,HLOOKUP(D43,D14:D18,5,FALSE),HLOOKUP(D43,D29:D33,5,FALSE)))</f>
        <v>691161</v>
      </c>
      <c r="E51" s="159">
        <f t="shared" si="11"/>
        <v>74889</v>
      </c>
      <c r="F51" s="159">
        <f t="shared" si="11"/>
        <v>3272</v>
      </c>
      <c r="G51" s="159">
        <f t="shared" si="11"/>
        <v>2873</v>
      </c>
      <c r="H51" s="159">
        <f t="shared" si="11"/>
        <v>0</v>
      </c>
      <c r="I51" s="159">
        <f t="shared" si="11"/>
        <v>0</v>
      </c>
      <c r="J51" s="159">
        <f t="shared" si="11"/>
        <v>3777</v>
      </c>
      <c r="K51" s="159">
        <f t="shared" si="11"/>
        <v>0</v>
      </c>
      <c r="L51" s="159">
        <f t="shared" si="11"/>
        <v>0</v>
      </c>
      <c r="M51" s="159">
        <f t="shared" si="11"/>
        <v>0</v>
      </c>
      <c r="N51" s="159">
        <f t="shared" si="11"/>
        <v>0</v>
      </c>
      <c r="O51" s="159">
        <f t="shared" si="11"/>
        <v>0</v>
      </c>
      <c r="P51" s="159">
        <f t="shared" si="11"/>
        <v>0</v>
      </c>
      <c r="Q51" s="159">
        <f t="shared" si="11"/>
        <v>0</v>
      </c>
    </row>
    <row r="52" spans="2:17" s="13" customFormat="1" ht="15.6">
      <c r="B52" s="141">
        <v>2019</v>
      </c>
      <c r="C52" s="468">
        <v>2016</v>
      </c>
      <c r="D52" s="159">
        <f t="shared" ref="D52:Q52" si="12">IF(ISBLANK($C$52),0,IF($C$52=$D$9,HLOOKUP(D43,D14:D18,5,FALSE),HLOOKUP(D43,D29:D33,5,FALSE)))</f>
        <v>691161</v>
      </c>
      <c r="E52" s="159">
        <f t="shared" si="12"/>
        <v>74889</v>
      </c>
      <c r="F52" s="159">
        <f t="shared" si="12"/>
        <v>3272</v>
      </c>
      <c r="G52" s="159">
        <f t="shared" si="12"/>
        <v>2873</v>
      </c>
      <c r="H52" s="159">
        <f t="shared" si="12"/>
        <v>0</v>
      </c>
      <c r="I52" s="159">
        <f t="shared" si="12"/>
        <v>0</v>
      </c>
      <c r="J52" s="159">
        <f t="shared" si="12"/>
        <v>3777</v>
      </c>
      <c r="K52" s="159">
        <f t="shared" si="12"/>
        <v>0</v>
      </c>
      <c r="L52" s="159">
        <f t="shared" si="12"/>
        <v>0</v>
      </c>
      <c r="M52" s="159">
        <f t="shared" si="12"/>
        <v>0</v>
      </c>
      <c r="N52" s="159">
        <f t="shared" si="12"/>
        <v>0</v>
      </c>
      <c r="O52" s="159">
        <f t="shared" si="12"/>
        <v>0</v>
      </c>
      <c r="P52" s="159">
        <f t="shared" si="12"/>
        <v>0</v>
      </c>
      <c r="Q52" s="159">
        <f t="shared" si="12"/>
        <v>0</v>
      </c>
    </row>
    <row r="53" spans="2:17" s="13" customFormat="1" ht="15.6">
      <c r="B53" s="141">
        <v>2020</v>
      </c>
      <c r="C53" s="468">
        <v>2016</v>
      </c>
      <c r="D53" s="159">
        <f>IF(ISBLANK($C$53),0,IF($C$53=$D$9,HLOOKUP(D43,D14:D18,5,FALSE),HLOOKUP(D43,D29:D33,5,FALSE)))</f>
        <v>691161</v>
      </c>
      <c r="E53" s="159">
        <f t="shared" ref="E53:Q53" si="13">IF(ISBLANK($C$53),0,IF($C$53=$D$9,HLOOKUP(E43,E14:E18,5,FALSE),HLOOKUP(E43,E29:E33,5,FALSE)))</f>
        <v>74889</v>
      </c>
      <c r="F53" s="159">
        <f t="shared" si="13"/>
        <v>3272</v>
      </c>
      <c r="G53" s="159">
        <f t="shared" si="13"/>
        <v>2873</v>
      </c>
      <c r="H53" s="159">
        <f t="shared" si="13"/>
        <v>0</v>
      </c>
      <c r="I53" s="159">
        <f t="shared" si="13"/>
        <v>0</v>
      </c>
      <c r="J53" s="159">
        <f t="shared" si="13"/>
        <v>3777</v>
      </c>
      <c r="K53" s="159">
        <f t="shared" si="13"/>
        <v>0</v>
      </c>
      <c r="L53" s="159">
        <f t="shared" si="13"/>
        <v>0</v>
      </c>
      <c r="M53" s="159">
        <f t="shared" si="13"/>
        <v>0</v>
      </c>
      <c r="N53" s="159">
        <f t="shared" si="13"/>
        <v>0</v>
      </c>
      <c r="O53" s="159">
        <f t="shared" si="13"/>
        <v>0</v>
      </c>
      <c r="P53" s="159">
        <f t="shared" si="13"/>
        <v>0</v>
      </c>
      <c r="Q53" s="159">
        <f t="shared" si="13"/>
        <v>0</v>
      </c>
    </row>
    <row r="54" spans="2:17" s="13" customFormat="1" ht="15.6">
      <c r="B54" s="141">
        <v>2021</v>
      </c>
      <c r="C54" s="468">
        <v>2016</v>
      </c>
      <c r="D54" s="159">
        <f>IF(ISBLANK($C$54),0,IF($C$54=$D$9,HLOOKUP(D43,D14:D18,5,FALSE),HLOOKUP(D43,D29:D33,5,FALSE)))</f>
        <v>691161</v>
      </c>
      <c r="E54" s="159">
        <f t="shared" ref="E54:Q54" si="14">IF(ISBLANK($C$54),0,IF($C$54=$D$9,HLOOKUP(E43,E14:E18,5,FALSE),HLOOKUP(E43,E29:E33,5,FALSE)))</f>
        <v>74889</v>
      </c>
      <c r="F54" s="159">
        <f t="shared" si="14"/>
        <v>3272</v>
      </c>
      <c r="G54" s="159">
        <f t="shared" si="14"/>
        <v>2873</v>
      </c>
      <c r="H54" s="159">
        <f t="shared" si="14"/>
        <v>0</v>
      </c>
      <c r="I54" s="159">
        <f t="shared" si="14"/>
        <v>0</v>
      </c>
      <c r="J54" s="159">
        <f t="shared" si="14"/>
        <v>3777</v>
      </c>
      <c r="K54" s="159">
        <f>IF(ISBLANK($C$54),0,IF($C$54=$D$9,HLOOKUP(K43,K14:K18,5,FALSE),HLOOKUP(K43,K29:K33,5,FALSE)))</f>
        <v>0</v>
      </c>
      <c r="L54" s="159">
        <f t="shared" si="14"/>
        <v>0</v>
      </c>
      <c r="M54" s="159">
        <f t="shared" si="14"/>
        <v>0</v>
      </c>
      <c r="N54" s="159">
        <f t="shared" si="14"/>
        <v>0</v>
      </c>
      <c r="O54" s="159">
        <f t="shared" si="14"/>
        <v>0</v>
      </c>
      <c r="P54" s="159">
        <f t="shared" si="14"/>
        <v>0</v>
      </c>
      <c r="Q54" s="159">
        <f t="shared" si="14"/>
        <v>0</v>
      </c>
    </row>
    <row r="55" spans="2:17" s="389" customFormat="1" ht="15.6">
      <c r="B55" s="324" t="s">
        <v>535</v>
      </c>
      <c r="C55" s="410"/>
      <c r="D55" s="411"/>
      <c r="E55" s="411"/>
      <c r="F55" s="411"/>
      <c r="G55" s="411"/>
      <c r="H55" s="411"/>
      <c r="I55" s="411"/>
      <c r="J55" s="411"/>
      <c r="K55" s="411"/>
      <c r="L55" s="411"/>
      <c r="M55" s="411"/>
      <c r="N55" s="411"/>
      <c r="O55" s="411"/>
      <c r="P55" s="411"/>
      <c r="Q55" s="411"/>
    </row>
    <row r="56" spans="2:17" s="13" customFormat="1" ht="15.75" customHeight="1">
      <c r="B56" s="138"/>
      <c r="C56" s="138"/>
    </row>
    <row r="57" spans="2:17" s="13" customFormat="1" ht="15.75" customHeight="1">
      <c r="B57" s="138"/>
      <c r="C57" s="138"/>
    </row>
    <row r="58" spans="2:17" s="2" customFormat="1" ht="15.75" customHeight="1">
      <c r="B58" s="67"/>
      <c r="C58" s="67"/>
    </row>
    <row r="59" spans="2:17" s="2" customFormat="1" ht="15.75" customHeight="1">
      <c r="B59" s="67"/>
      <c r="C59" s="67"/>
    </row>
    <row r="60" spans="2:17" s="2" customFormat="1" ht="15.75" customHeight="1">
      <c r="B60" s="67"/>
      <c r="C60" s="67"/>
    </row>
    <row r="61" spans="2:17" s="2" customFormat="1" ht="15.75" customHeight="1">
      <c r="B61" s="67"/>
      <c r="C61" s="67"/>
    </row>
    <row r="62" spans="2:17" s="2" customFormat="1" ht="15.75" customHeight="1">
      <c r="B62" s="67"/>
      <c r="C62" s="67"/>
    </row>
    <row r="63" spans="2:17" s="2" customFormat="1" ht="15.75" customHeight="1">
      <c r="B63" s="67"/>
      <c r="C63" s="67"/>
    </row>
    <row r="158" spans="4:4">
      <c r="D158" s="70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58"/>
  <sheetViews>
    <sheetView zoomScale="80" zoomScaleNormal="80" workbookViewId="0">
      <pane ySplit="14" topLeftCell="A95" activePane="bottomLeft" state="frozen"/>
      <selection activeCell="D157" sqref="D157"/>
      <selection pane="bottomLeft" activeCell="Q113" sqref="Q113"/>
    </sheetView>
  </sheetViews>
  <sheetFormatPr defaultColWidth="9" defaultRowHeight="14.4" outlineLevelRow="1"/>
  <cols>
    <col min="1" max="1" width="6.5546875" style="4" customWidth="1"/>
    <col min="2" max="2" width="36.5546875" style="5" customWidth="1"/>
    <col min="3" max="3" width="17" style="63"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4"/>
      <c r="D3" s="36"/>
      <c r="E3" s="36"/>
      <c r="F3" s="36"/>
      <c r="G3" s="36"/>
      <c r="H3" s="36"/>
      <c r="I3" s="36"/>
      <c r="J3" s="36"/>
      <c r="K3" s="36"/>
    </row>
    <row r="4" spans="1:26" ht="26.25" hidden="1" customHeight="1" outlineLevel="1" thickBot="1">
      <c r="B4" s="859" t="s">
        <v>171</v>
      </c>
      <c r="C4" s="69" t="s">
        <v>175</v>
      </c>
      <c r="D4" s="69"/>
      <c r="E4" s="38"/>
    </row>
    <row r="5" spans="1:26" ht="26.25" hidden="1" customHeight="1" outlineLevel="1" thickBot="1">
      <c r="B5" s="859"/>
      <c r="C5" s="70" t="s">
        <v>172</v>
      </c>
      <c r="D5" s="70"/>
      <c r="E5" s="38"/>
    </row>
    <row r="6" spans="1:26" ht="26.25" hidden="1" customHeight="1" outlineLevel="1" thickBot="1">
      <c r="B6" s="859"/>
      <c r="C6" s="862" t="s">
        <v>550</v>
      </c>
      <c r="D6" s="863"/>
      <c r="M6" s="6"/>
      <c r="N6" s="6"/>
      <c r="O6" s="6"/>
      <c r="P6" s="6"/>
      <c r="Q6" s="6"/>
      <c r="R6" s="6"/>
      <c r="S6" s="6"/>
      <c r="T6" s="6"/>
      <c r="U6" s="6"/>
      <c r="V6" s="6"/>
      <c r="W6" s="6"/>
      <c r="X6" s="6"/>
      <c r="Y6" s="6"/>
      <c r="Z6" s="6"/>
    </row>
    <row r="7" spans="1:26" ht="26.25" hidden="1" customHeight="1" outlineLevel="1">
      <c r="B7" s="92"/>
      <c r="C7" s="5"/>
      <c r="M7" s="6"/>
      <c r="N7" s="6"/>
      <c r="O7" s="6"/>
      <c r="P7" s="6"/>
      <c r="Q7" s="6"/>
      <c r="R7" s="6"/>
      <c r="S7" s="6"/>
      <c r="T7" s="6"/>
      <c r="U7" s="6"/>
      <c r="V7" s="6"/>
      <c r="W7" s="6"/>
      <c r="X7" s="6"/>
      <c r="Y7" s="6"/>
      <c r="Z7" s="6"/>
    </row>
    <row r="8" spans="1:26" ht="19.5" hidden="1" customHeight="1" outlineLevel="1">
      <c r="B8" s="92" t="s">
        <v>526</v>
      </c>
      <c r="C8" s="516" t="s">
        <v>481</v>
      </c>
      <c r="D8" s="515"/>
      <c r="M8" s="6"/>
      <c r="N8" s="6"/>
      <c r="O8" s="6"/>
      <c r="P8" s="6"/>
      <c r="Q8" s="6"/>
      <c r="R8" s="6"/>
      <c r="S8" s="6"/>
      <c r="T8" s="6"/>
      <c r="U8" s="6"/>
      <c r="V8" s="6"/>
      <c r="W8" s="6"/>
      <c r="X8" s="6"/>
      <c r="Y8" s="6"/>
      <c r="Z8" s="6"/>
    </row>
    <row r="9" spans="1:26" ht="19.5" hidden="1" customHeight="1" outlineLevel="1">
      <c r="B9" s="92"/>
      <c r="C9" s="516" t="s">
        <v>527</v>
      </c>
      <c r="D9" s="515"/>
      <c r="M9" s="6"/>
      <c r="N9" s="6"/>
      <c r="O9" s="6"/>
      <c r="P9" s="6"/>
      <c r="Q9" s="6"/>
      <c r="R9" s="6"/>
      <c r="S9" s="6"/>
      <c r="T9" s="6"/>
      <c r="U9" s="6"/>
      <c r="V9" s="6"/>
      <c r="W9" s="6"/>
      <c r="X9" s="6"/>
      <c r="Y9" s="6"/>
      <c r="Z9" s="6"/>
    </row>
    <row r="10" spans="1:26" hidden="1" outlineLevel="1">
      <c r="B10" s="81"/>
      <c r="C10" s="71"/>
      <c r="D10" s="71"/>
      <c r="E10" s="71"/>
      <c r="M10" s="6"/>
      <c r="N10" s="6"/>
      <c r="O10" s="6"/>
      <c r="P10" s="6"/>
      <c r="Q10" s="6"/>
      <c r="R10" s="6"/>
      <c r="S10" s="6"/>
      <c r="T10" s="6"/>
      <c r="U10" s="6"/>
      <c r="V10" s="6"/>
      <c r="W10" s="6"/>
      <c r="X10" s="6"/>
      <c r="Y10" s="6"/>
      <c r="Z10" s="6"/>
    </row>
    <row r="11" spans="1:26" ht="32.25" customHeight="1" collapsed="1">
      <c r="A11" s="12"/>
      <c r="B11" s="93" t="s">
        <v>482</v>
      </c>
      <c r="C11" s="5"/>
      <c r="O11" s="477"/>
    </row>
    <row r="12" spans="1:26" ht="58.5" customHeight="1">
      <c r="B12" s="857" t="s">
        <v>615</v>
      </c>
      <c r="C12" s="857"/>
      <c r="D12" s="857"/>
      <c r="E12" s="857"/>
      <c r="F12" s="857"/>
      <c r="G12" s="857"/>
      <c r="H12" s="857"/>
      <c r="I12" s="857"/>
      <c r="J12" s="857"/>
      <c r="K12" s="857"/>
      <c r="L12" s="857"/>
      <c r="M12" s="857"/>
      <c r="N12" s="857"/>
      <c r="O12" s="857"/>
    </row>
    <row r="13" spans="1:26" ht="15.75" customHeight="1">
      <c r="A13" s="6"/>
      <c r="C13" s="5"/>
      <c r="P13" s="7"/>
      <c r="Q13" s="6"/>
      <c r="R13" s="6"/>
      <c r="S13" s="6"/>
      <c r="T13" s="6"/>
      <c r="U13" s="6"/>
      <c r="V13" s="6"/>
      <c r="W13" s="6"/>
      <c r="X13" s="6"/>
      <c r="Y13" s="6"/>
      <c r="Z13" s="6"/>
    </row>
    <row r="14" spans="1:26" s="43" customFormat="1" ht="46.5" customHeight="1">
      <c r="A14" s="42"/>
      <c r="B14" s="478"/>
      <c r="C14" s="413" t="s">
        <v>41</v>
      </c>
      <c r="D14" s="414" t="s">
        <v>562</v>
      </c>
      <c r="E14" s="414" t="s">
        <v>563</v>
      </c>
      <c r="F14" s="414" t="s">
        <v>564</v>
      </c>
      <c r="G14" s="414" t="s">
        <v>565</v>
      </c>
      <c r="H14" s="414" t="s">
        <v>781</v>
      </c>
      <c r="I14" s="414" t="s">
        <v>782</v>
      </c>
      <c r="J14" s="414" t="s">
        <v>783</v>
      </c>
      <c r="K14" s="414" t="s">
        <v>784</v>
      </c>
      <c r="L14" s="414" t="s">
        <v>785</v>
      </c>
      <c r="M14" s="414" t="s">
        <v>786</v>
      </c>
      <c r="N14" s="414" t="s">
        <v>787</v>
      </c>
      <c r="O14" s="805" t="s">
        <v>813</v>
      </c>
      <c r="P14" s="7"/>
    </row>
    <row r="15" spans="1:26" s="7" customFormat="1" ht="18.75" customHeight="1">
      <c r="B15" s="415" t="s">
        <v>188</v>
      </c>
      <c r="C15" s="860"/>
      <c r="D15" s="416">
        <v>2010</v>
      </c>
      <c r="E15" s="416">
        <v>2011</v>
      </c>
      <c r="F15" s="416">
        <v>2012</v>
      </c>
      <c r="G15" s="416">
        <v>2013</v>
      </c>
      <c r="H15" s="416">
        <v>2014</v>
      </c>
      <c r="I15" s="416">
        <v>2015</v>
      </c>
      <c r="J15" s="416">
        <v>2016</v>
      </c>
      <c r="K15" s="416">
        <v>2017</v>
      </c>
      <c r="L15" s="416">
        <v>2018</v>
      </c>
      <c r="M15" s="416">
        <v>2019</v>
      </c>
      <c r="N15" s="416">
        <v>2020</v>
      </c>
      <c r="O15" s="417">
        <v>2021</v>
      </c>
    </row>
    <row r="16" spans="1:26" s="88" customFormat="1" ht="18" customHeight="1">
      <c r="B16" s="418" t="s">
        <v>558</v>
      </c>
      <c r="C16" s="855"/>
      <c r="D16" s="419"/>
      <c r="E16" s="419"/>
      <c r="F16" s="419"/>
      <c r="G16" s="419"/>
      <c r="H16" s="419">
        <v>4</v>
      </c>
      <c r="I16" s="419">
        <v>4</v>
      </c>
      <c r="J16" s="419">
        <v>4</v>
      </c>
      <c r="K16" s="419">
        <v>4</v>
      </c>
      <c r="L16" s="419">
        <v>4</v>
      </c>
      <c r="M16" s="419">
        <v>4</v>
      </c>
      <c r="N16" s="419">
        <v>4</v>
      </c>
      <c r="O16" s="420">
        <v>4</v>
      </c>
    </row>
    <row r="17" spans="1:15" s="88" customFormat="1" ht="17.25" customHeight="1">
      <c r="B17" s="421" t="s">
        <v>559</v>
      </c>
      <c r="C17" s="861"/>
      <c r="D17" s="89">
        <f>12-D16</f>
        <v>12</v>
      </c>
      <c r="E17" s="89">
        <f>12-E16</f>
        <v>12</v>
      </c>
      <c r="F17" s="89">
        <f t="shared" ref="F17:K17" si="0">12-F16</f>
        <v>12</v>
      </c>
      <c r="G17" s="89">
        <f t="shared" si="0"/>
        <v>12</v>
      </c>
      <c r="H17" s="89">
        <f t="shared" si="0"/>
        <v>8</v>
      </c>
      <c r="I17" s="89">
        <f t="shared" si="0"/>
        <v>8</v>
      </c>
      <c r="J17" s="89">
        <f t="shared" si="0"/>
        <v>8</v>
      </c>
      <c r="K17" s="89">
        <f t="shared" si="0"/>
        <v>8</v>
      </c>
      <c r="L17" s="89">
        <f t="shared" ref="L17:N17" si="1">12-L16</f>
        <v>8</v>
      </c>
      <c r="M17" s="89">
        <f t="shared" si="1"/>
        <v>8</v>
      </c>
      <c r="N17" s="89">
        <f t="shared" si="1"/>
        <v>8</v>
      </c>
      <c r="O17" s="714">
        <v>0</v>
      </c>
    </row>
    <row r="18" spans="1:15" s="7" customFormat="1" ht="17.25" customHeight="1">
      <c r="B18" s="422" t="str">
        <f>'1.  LRAMVA Summary'!B29</f>
        <v>Residential</v>
      </c>
      <c r="C18" s="854" t="str">
        <f>'2. LRAMVA Threshold'!D43</f>
        <v>kWh</v>
      </c>
      <c r="D18" s="35"/>
      <c r="E18" s="35"/>
      <c r="F18" s="35"/>
      <c r="G18" s="35"/>
      <c r="H18" s="35">
        <v>1.18E-2</v>
      </c>
      <c r="I18" s="35">
        <v>1.2E-2</v>
      </c>
      <c r="J18" s="35">
        <v>0.01</v>
      </c>
      <c r="K18" s="35">
        <v>6.7999999999999996E-3</v>
      </c>
      <c r="L18" s="35">
        <v>3.3999999999999998E-3</v>
      </c>
      <c r="M18" s="35">
        <v>0</v>
      </c>
      <c r="N18" s="35" t="s">
        <v>788</v>
      </c>
      <c r="O18" s="57"/>
    </row>
    <row r="19" spans="1:15" s="7" customFormat="1" ht="15" hidden="1" customHeight="1" outlineLevel="1">
      <c r="B19" s="470" t="s">
        <v>510</v>
      </c>
      <c r="C19" s="855"/>
      <c r="D19" s="35"/>
      <c r="E19" s="35"/>
      <c r="F19" s="35"/>
      <c r="G19" s="35"/>
      <c r="H19" s="35"/>
      <c r="I19" s="35"/>
      <c r="J19" s="35"/>
      <c r="K19" s="35"/>
      <c r="L19" s="35"/>
      <c r="M19" s="35"/>
      <c r="N19" s="35"/>
      <c r="O19" s="57"/>
    </row>
    <row r="20" spans="1:15" s="7" customFormat="1" ht="15" hidden="1" customHeight="1" outlineLevel="1">
      <c r="B20" s="470" t="s">
        <v>511</v>
      </c>
      <c r="C20" s="855"/>
      <c r="D20" s="35"/>
      <c r="E20" s="35"/>
      <c r="F20" s="35"/>
      <c r="G20" s="35"/>
      <c r="H20" s="35"/>
      <c r="I20" s="35"/>
      <c r="J20" s="35"/>
      <c r="K20" s="35"/>
      <c r="L20" s="35"/>
      <c r="M20" s="35"/>
      <c r="N20" s="35"/>
      <c r="O20" s="57"/>
    </row>
    <row r="21" spans="1:15" s="7" customFormat="1" ht="15" hidden="1" customHeight="1" outlineLevel="1">
      <c r="B21" s="470" t="s">
        <v>489</v>
      </c>
      <c r="C21" s="855"/>
      <c r="D21" s="35"/>
      <c r="E21" s="35"/>
      <c r="F21" s="35"/>
      <c r="G21" s="35"/>
      <c r="H21" s="35"/>
      <c r="I21" s="35"/>
      <c r="J21" s="35"/>
      <c r="K21" s="35"/>
      <c r="L21" s="35"/>
      <c r="M21" s="35"/>
      <c r="N21" s="35"/>
      <c r="O21" s="57"/>
    </row>
    <row r="22" spans="1:15" s="7" customFormat="1" ht="14.25" customHeight="1" collapsed="1">
      <c r="B22" s="470" t="s">
        <v>512</v>
      </c>
      <c r="C22" s="856"/>
      <c r="D22" s="54">
        <f>SUM(D18:D21)</f>
        <v>0</v>
      </c>
      <c r="E22" s="54">
        <f>SUM(E18:E21)</f>
        <v>0</v>
      </c>
      <c r="F22" s="54">
        <f>SUM(F18:F21)</f>
        <v>0</v>
      </c>
      <c r="G22" s="54">
        <f t="shared" ref="G22:N22" si="2">SUM(G18:G21)</f>
        <v>0</v>
      </c>
      <c r="H22" s="54">
        <f t="shared" si="2"/>
        <v>1.18E-2</v>
      </c>
      <c r="I22" s="54">
        <f t="shared" si="2"/>
        <v>1.2E-2</v>
      </c>
      <c r="J22" s="54">
        <f t="shared" si="2"/>
        <v>0.01</v>
      </c>
      <c r="K22" s="54">
        <f t="shared" si="2"/>
        <v>6.7999999999999996E-3</v>
      </c>
      <c r="L22" s="54">
        <f t="shared" si="2"/>
        <v>3.3999999999999998E-3</v>
      </c>
      <c r="M22" s="54">
        <f t="shared" si="2"/>
        <v>0</v>
      </c>
      <c r="N22" s="54">
        <f t="shared" si="2"/>
        <v>0</v>
      </c>
      <c r="O22" s="806">
        <f t="shared" ref="O22" si="3">SUM(O18:O21)</f>
        <v>0</v>
      </c>
    </row>
    <row r="23" spans="1:15" s="52" customFormat="1">
      <c r="A23" s="51"/>
      <c r="B23" s="434" t="s">
        <v>513</v>
      </c>
      <c r="C23" s="424"/>
      <c r="D23" s="425"/>
      <c r="E23" s="426">
        <f>ROUND(SUM(D22*E16+E22*E17)/12,4)</f>
        <v>0</v>
      </c>
      <c r="F23" s="426">
        <f>ROUND(SUM(E22*F16+F22*F17)/12,4)</f>
        <v>0</v>
      </c>
      <c r="G23" s="426">
        <f>ROUND(SUM(F22*G16+G22*G17)/12,4)</f>
        <v>0</v>
      </c>
      <c r="H23" s="426">
        <f>ROUND(SUM(G22*H16+H22*H17)/12,4)</f>
        <v>7.9000000000000008E-3</v>
      </c>
      <c r="I23" s="426">
        <f>ROUND(SUM(H22*I16+I22*I17)/12,4)</f>
        <v>1.1900000000000001E-2</v>
      </c>
      <c r="J23" s="426">
        <f t="shared" ref="J23:M23" si="4">ROUND(SUM(I22*J16+J22*J17)/12,4)</f>
        <v>1.0699999999999999E-2</v>
      </c>
      <c r="K23" s="426">
        <f t="shared" si="4"/>
        <v>7.9000000000000008E-3</v>
      </c>
      <c r="L23" s="426">
        <f t="shared" si="4"/>
        <v>4.4999999999999997E-3</v>
      </c>
      <c r="M23" s="426">
        <f t="shared" si="4"/>
        <v>1.1000000000000001E-3</v>
      </c>
      <c r="N23" s="426">
        <f>ROUND(SUM(M22*N16+N22*N17)/12,4)</f>
        <v>0</v>
      </c>
      <c r="O23" s="807">
        <f>ROUND(SUM(N22*O16+O22*O17)/12,4)</f>
        <v>0</v>
      </c>
    </row>
    <row r="24" spans="1:15" s="52" customFormat="1">
      <c r="A24" s="51"/>
      <c r="B24" s="423"/>
      <c r="C24" s="428"/>
      <c r="D24" s="425"/>
      <c r="E24" s="426"/>
      <c r="F24" s="426"/>
      <c r="G24" s="426"/>
      <c r="H24" s="426"/>
      <c r="I24" s="426"/>
      <c r="J24" s="426"/>
      <c r="K24" s="426"/>
      <c r="L24" s="429"/>
      <c r="M24" s="429"/>
      <c r="N24" s="429"/>
      <c r="O24" s="427"/>
    </row>
    <row r="25" spans="1:15" s="52" customFormat="1" ht="15.75" customHeight="1">
      <c r="A25" s="51"/>
      <c r="B25" s="525" t="str">
        <f>'1.  LRAMVA Summary'!B30</f>
        <v>GS&lt;50 kW</v>
      </c>
      <c r="C25" s="854" t="str">
        <f>'2. LRAMVA Threshold'!E43</f>
        <v>kWh</v>
      </c>
      <c r="D25" s="35"/>
      <c r="E25" s="35"/>
      <c r="F25" s="35"/>
      <c r="G25" s="35"/>
      <c r="H25" s="35">
        <v>8.3999999999999995E-3</v>
      </c>
      <c r="I25" s="35">
        <v>8.5000000000000006E-3</v>
      </c>
      <c r="J25" s="35">
        <v>9.9000000000000008E-3</v>
      </c>
      <c r="K25" s="35">
        <v>1.01E-2</v>
      </c>
      <c r="L25" s="35">
        <v>1.0200000000000001E-2</v>
      </c>
      <c r="M25" s="35">
        <v>1.04E-2</v>
      </c>
      <c r="N25" s="35">
        <v>1.06E-2</v>
      </c>
      <c r="O25" s="57">
        <v>0.02</v>
      </c>
    </row>
    <row r="26" spans="1:15" hidden="1" outlineLevel="1">
      <c r="B26" s="470" t="s">
        <v>510</v>
      </c>
      <c r="C26" s="855"/>
      <c r="D26" s="35"/>
      <c r="E26" s="35"/>
      <c r="F26" s="35"/>
      <c r="G26" s="35"/>
      <c r="H26" s="35"/>
      <c r="I26" s="35"/>
      <c r="J26" s="35"/>
      <c r="K26" s="35"/>
      <c r="L26" s="35"/>
      <c r="M26" s="35"/>
      <c r="N26" s="35"/>
      <c r="O26" s="57"/>
    </row>
    <row r="27" spans="1:15" hidden="1" outlineLevel="1">
      <c r="B27" s="470" t="s">
        <v>511</v>
      </c>
      <c r="C27" s="855"/>
      <c r="D27" s="35"/>
      <c r="E27" s="35"/>
      <c r="F27" s="35"/>
      <c r="G27" s="35"/>
      <c r="H27" s="35"/>
      <c r="I27" s="35"/>
      <c r="J27" s="35"/>
      <c r="K27" s="35"/>
      <c r="L27" s="35"/>
      <c r="M27" s="35"/>
      <c r="N27" s="35"/>
      <c r="O27" s="57"/>
    </row>
    <row r="28" spans="1:15" hidden="1" outlineLevel="1">
      <c r="B28" s="470" t="s">
        <v>489</v>
      </c>
      <c r="C28" s="855"/>
      <c r="D28" s="35"/>
      <c r="E28" s="35"/>
      <c r="F28" s="35"/>
      <c r="G28" s="35"/>
      <c r="H28" s="35"/>
      <c r="I28" s="35"/>
      <c r="J28" s="35"/>
      <c r="K28" s="35"/>
      <c r="L28" s="35"/>
      <c r="M28" s="35"/>
      <c r="N28" s="35"/>
      <c r="O28" s="57"/>
    </row>
    <row r="29" spans="1:15" collapsed="1">
      <c r="B29" s="470" t="s">
        <v>512</v>
      </c>
      <c r="C29" s="856"/>
      <c r="D29" s="54">
        <f>SUM(D25:D28)</f>
        <v>0</v>
      </c>
      <c r="E29" s="54">
        <f t="shared" ref="E29:N29" si="5">SUM(E25:E28)</f>
        <v>0</v>
      </c>
      <c r="F29" s="54">
        <f t="shared" si="5"/>
        <v>0</v>
      </c>
      <c r="G29" s="54">
        <f t="shared" si="5"/>
        <v>0</v>
      </c>
      <c r="H29" s="54">
        <f t="shared" si="5"/>
        <v>8.3999999999999995E-3</v>
      </c>
      <c r="I29" s="54">
        <f t="shared" si="5"/>
        <v>8.5000000000000006E-3</v>
      </c>
      <c r="J29" s="54">
        <f t="shared" si="5"/>
        <v>9.9000000000000008E-3</v>
      </c>
      <c r="K29" s="54">
        <f t="shared" si="5"/>
        <v>1.01E-2</v>
      </c>
      <c r="L29" s="54">
        <f t="shared" si="5"/>
        <v>1.0200000000000001E-2</v>
      </c>
      <c r="M29" s="54">
        <f t="shared" si="5"/>
        <v>1.04E-2</v>
      </c>
      <c r="N29" s="54">
        <f t="shared" si="5"/>
        <v>1.06E-2</v>
      </c>
      <c r="O29" s="806">
        <f t="shared" ref="O29" si="6">SUM(O25:O28)</f>
        <v>0.02</v>
      </c>
    </row>
    <row r="30" spans="1:15">
      <c r="B30" s="434" t="s">
        <v>513</v>
      </c>
      <c r="C30" s="430"/>
      <c r="D30" s="58"/>
      <c r="E30" s="426">
        <f>ROUND(SUM(D29*E16+E29*E17)/12,4)</f>
        <v>0</v>
      </c>
      <c r="F30" s="426">
        <f t="shared" ref="F30:O30" si="7">ROUND(SUM(E29*F16+F29*F17)/12,4)</f>
        <v>0</v>
      </c>
      <c r="G30" s="426">
        <f t="shared" si="7"/>
        <v>0</v>
      </c>
      <c r="H30" s="426">
        <f t="shared" si="7"/>
        <v>5.5999999999999999E-3</v>
      </c>
      <c r="I30" s="426">
        <f t="shared" si="7"/>
        <v>8.5000000000000006E-3</v>
      </c>
      <c r="J30" s="426">
        <f>ROUND(SUM(I29*J16+J29*J17)/12,4)</f>
        <v>9.4000000000000004E-3</v>
      </c>
      <c r="K30" s="426">
        <f t="shared" si="7"/>
        <v>0.01</v>
      </c>
      <c r="L30" s="426">
        <f t="shared" si="7"/>
        <v>1.0200000000000001E-2</v>
      </c>
      <c r="M30" s="426">
        <f t="shared" si="7"/>
        <v>1.03E-2</v>
      </c>
      <c r="N30" s="426">
        <f t="shared" si="7"/>
        <v>1.0500000000000001E-2</v>
      </c>
      <c r="O30" s="807">
        <f t="shared" si="7"/>
        <v>3.5000000000000001E-3</v>
      </c>
    </row>
    <row r="31" spans="1:15">
      <c r="B31" s="423"/>
      <c r="C31" s="432"/>
      <c r="D31" s="433"/>
      <c r="E31" s="433"/>
      <c r="F31" s="433"/>
      <c r="G31" s="433"/>
      <c r="H31" s="433"/>
      <c r="I31" s="433"/>
      <c r="J31" s="433"/>
      <c r="K31" s="433"/>
      <c r="L31" s="433"/>
      <c r="M31" s="433"/>
      <c r="N31" s="429"/>
      <c r="O31" s="431"/>
    </row>
    <row r="32" spans="1:15" s="53" customFormat="1">
      <c r="B32" s="525" t="str">
        <f>'1.  LRAMVA Summary'!B31</f>
        <v>GS 50 - 999 kW</v>
      </c>
      <c r="C32" s="854" t="str">
        <f>'2. LRAMVA Threshold'!F43</f>
        <v>kW</v>
      </c>
      <c r="D32" s="35"/>
      <c r="E32" s="35"/>
      <c r="F32" s="35"/>
      <c r="G32" s="35"/>
      <c r="H32" s="35">
        <v>3.4016000000000002</v>
      </c>
      <c r="I32" s="35">
        <v>3.456</v>
      </c>
      <c r="J32" s="35">
        <v>3.7412000000000001</v>
      </c>
      <c r="K32" s="35">
        <v>3.8123</v>
      </c>
      <c r="L32" s="35">
        <v>3.8580000000000001</v>
      </c>
      <c r="M32" s="35">
        <v>3.9159000000000002</v>
      </c>
      <c r="N32" s="35">
        <v>3.9942000000000002</v>
      </c>
      <c r="O32" s="57">
        <v>5.5522999999999998</v>
      </c>
    </row>
    <row r="33" spans="1:15" hidden="1" outlineLevel="1">
      <c r="B33" s="470" t="s">
        <v>510</v>
      </c>
      <c r="C33" s="855"/>
      <c r="D33" s="35"/>
      <c r="E33" s="35"/>
      <c r="F33" s="35"/>
      <c r="G33" s="35"/>
      <c r="H33" s="35"/>
      <c r="I33" s="35"/>
      <c r="J33" s="35"/>
      <c r="K33" s="35"/>
      <c r="L33" s="35"/>
      <c r="M33" s="35"/>
      <c r="N33" s="35"/>
      <c r="O33" s="57"/>
    </row>
    <row r="34" spans="1:15" hidden="1" outlineLevel="1">
      <c r="B34" s="470" t="s">
        <v>511</v>
      </c>
      <c r="C34" s="855"/>
      <c r="D34" s="35"/>
      <c r="E34" s="35"/>
      <c r="F34" s="35"/>
      <c r="G34" s="35"/>
      <c r="H34" s="35"/>
      <c r="I34" s="35"/>
      <c r="J34" s="35"/>
      <c r="K34" s="35"/>
      <c r="L34" s="35"/>
      <c r="M34" s="35"/>
      <c r="N34" s="35"/>
      <c r="O34" s="57"/>
    </row>
    <row r="35" spans="1:15" hidden="1" outlineLevel="1">
      <c r="B35" s="470" t="s">
        <v>489</v>
      </c>
      <c r="C35" s="855"/>
      <c r="D35" s="35"/>
      <c r="E35" s="35"/>
      <c r="F35" s="35"/>
      <c r="G35" s="35"/>
      <c r="H35" s="35"/>
      <c r="I35" s="35"/>
      <c r="J35" s="35"/>
      <c r="K35" s="35"/>
      <c r="L35" s="35"/>
      <c r="M35" s="35"/>
      <c r="N35" s="35"/>
      <c r="O35" s="57"/>
    </row>
    <row r="36" spans="1:15" collapsed="1">
      <c r="B36" s="470" t="s">
        <v>512</v>
      </c>
      <c r="C36" s="856"/>
      <c r="D36" s="54">
        <f>SUM(D32:D35)</f>
        <v>0</v>
      </c>
      <c r="E36" s="54">
        <f>SUM(E32:E35)</f>
        <v>0</v>
      </c>
      <c r="F36" s="54">
        <f t="shared" ref="F36:M36" si="8">SUM(F32:F35)</f>
        <v>0</v>
      </c>
      <c r="G36" s="54">
        <f t="shared" si="8"/>
        <v>0</v>
      </c>
      <c r="H36" s="54">
        <f t="shared" si="8"/>
        <v>3.4016000000000002</v>
      </c>
      <c r="I36" s="54">
        <f t="shared" si="8"/>
        <v>3.456</v>
      </c>
      <c r="J36" s="54">
        <f t="shared" si="8"/>
        <v>3.7412000000000001</v>
      </c>
      <c r="K36" s="54">
        <f t="shared" si="8"/>
        <v>3.8123</v>
      </c>
      <c r="L36" s="54">
        <f t="shared" si="8"/>
        <v>3.8580000000000001</v>
      </c>
      <c r="M36" s="54">
        <f t="shared" si="8"/>
        <v>3.9159000000000002</v>
      </c>
      <c r="N36" s="54">
        <f>SUM(N32:N35)</f>
        <v>3.9942000000000002</v>
      </c>
      <c r="O36" s="806">
        <f>SUM(O32:O35)</f>
        <v>5.5522999999999998</v>
      </c>
    </row>
    <row r="37" spans="1:15">
      <c r="B37" s="434" t="s">
        <v>513</v>
      </c>
      <c r="C37" s="430"/>
      <c r="D37" s="58"/>
      <c r="E37" s="426">
        <f t="shared" ref="E37:O37" si="9">ROUND(SUM(D36*E16+E36*E17)/12,4)</f>
        <v>0</v>
      </c>
      <c r="F37" s="426">
        <f t="shared" si="9"/>
        <v>0</v>
      </c>
      <c r="G37" s="426">
        <f t="shared" si="9"/>
        <v>0</v>
      </c>
      <c r="H37" s="426">
        <f t="shared" si="9"/>
        <v>2.2677</v>
      </c>
      <c r="I37" s="426">
        <f t="shared" si="9"/>
        <v>3.4379</v>
      </c>
      <c r="J37" s="426">
        <f t="shared" si="9"/>
        <v>3.6461000000000001</v>
      </c>
      <c r="K37" s="426">
        <f t="shared" si="9"/>
        <v>3.7886000000000002</v>
      </c>
      <c r="L37" s="426">
        <f t="shared" si="9"/>
        <v>3.8428</v>
      </c>
      <c r="M37" s="426">
        <f t="shared" si="9"/>
        <v>3.8965999999999998</v>
      </c>
      <c r="N37" s="426">
        <f t="shared" si="9"/>
        <v>3.9681000000000002</v>
      </c>
      <c r="O37" s="807">
        <f t="shared" si="9"/>
        <v>1.3313999999999999</v>
      </c>
    </row>
    <row r="38" spans="1:15" s="3" customFormat="1" ht="15.75" customHeight="1">
      <c r="B38" s="434"/>
      <c r="C38" s="430"/>
      <c r="D38" s="58"/>
      <c r="E38" s="58"/>
      <c r="F38" s="58"/>
      <c r="G38" s="58"/>
      <c r="H38" s="58"/>
      <c r="I38" s="58"/>
      <c r="J38" s="58"/>
      <c r="K38" s="58"/>
      <c r="L38" s="429"/>
      <c r="M38" s="429"/>
      <c r="N38" s="429"/>
      <c r="O38" s="435"/>
    </row>
    <row r="39" spans="1:15" s="53" customFormat="1">
      <c r="A39" s="51"/>
      <c r="B39" s="525" t="str">
        <f>'1.  LRAMVA Summary'!B32</f>
        <v>GS 1,000 - 4,999 kW</v>
      </c>
      <c r="C39" s="854" t="str">
        <f>'2. LRAMVA Threshold'!G43</f>
        <v>kW</v>
      </c>
      <c r="D39" s="35"/>
      <c r="E39" s="35"/>
      <c r="F39" s="35"/>
      <c r="G39" s="35"/>
      <c r="H39" s="35">
        <v>3.1183999999999998</v>
      </c>
      <c r="I39" s="35">
        <v>3.1682999999999999</v>
      </c>
      <c r="J39" s="35">
        <v>3.3654000000000002</v>
      </c>
      <c r="K39" s="35">
        <v>3.4293</v>
      </c>
      <c r="L39" s="35">
        <v>3.4704999999999999</v>
      </c>
      <c r="M39" s="35">
        <v>3.5226000000000002</v>
      </c>
      <c r="N39" s="35">
        <v>3.5931000000000002</v>
      </c>
      <c r="O39" s="57">
        <v>4.9614000000000003</v>
      </c>
    </row>
    <row r="40" spans="1:15" hidden="1" outlineLevel="1">
      <c r="B40" s="470" t="s">
        <v>510</v>
      </c>
      <c r="C40" s="855"/>
      <c r="D40" s="35"/>
      <c r="E40" s="35"/>
      <c r="F40" s="35"/>
      <c r="G40" s="35"/>
      <c r="H40" s="35"/>
      <c r="I40" s="35"/>
      <c r="J40" s="35"/>
      <c r="K40" s="35"/>
      <c r="L40" s="35"/>
      <c r="M40" s="35"/>
      <c r="N40" s="35"/>
      <c r="O40" s="57"/>
    </row>
    <row r="41" spans="1:15" hidden="1" outlineLevel="1">
      <c r="B41" s="470" t="s">
        <v>511</v>
      </c>
      <c r="C41" s="855"/>
      <c r="D41" s="35"/>
      <c r="E41" s="35"/>
      <c r="F41" s="35"/>
      <c r="G41" s="35"/>
      <c r="H41" s="35"/>
      <c r="I41" s="35"/>
      <c r="J41" s="35"/>
      <c r="K41" s="35"/>
      <c r="L41" s="35"/>
      <c r="M41" s="35"/>
      <c r="N41" s="35"/>
      <c r="O41" s="57"/>
    </row>
    <row r="42" spans="1:15" hidden="1" outlineLevel="1">
      <c r="B42" s="470" t="s">
        <v>489</v>
      </c>
      <c r="C42" s="855"/>
      <c r="D42" s="35"/>
      <c r="E42" s="35"/>
      <c r="F42" s="35"/>
      <c r="G42" s="35"/>
      <c r="H42" s="35"/>
      <c r="I42" s="35"/>
      <c r="J42" s="35"/>
      <c r="K42" s="35"/>
      <c r="L42" s="35"/>
      <c r="M42" s="35"/>
      <c r="N42" s="35"/>
      <c r="O42" s="57"/>
    </row>
    <row r="43" spans="1:15" collapsed="1">
      <c r="B43" s="470" t="s">
        <v>512</v>
      </c>
      <c r="C43" s="856"/>
      <c r="D43" s="54">
        <f>SUM(D39:D42)</f>
        <v>0</v>
      </c>
      <c r="E43" s="54">
        <f t="shared" ref="E43:N43" si="10">SUM(E39:E42)</f>
        <v>0</v>
      </c>
      <c r="F43" s="54">
        <f t="shared" si="10"/>
        <v>0</v>
      </c>
      <c r="G43" s="54">
        <f t="shared" si="10"/>
        <v>0</v>
      </c>
      <c r="H43" s="54">
        <f t="shared" si="10"/>
        <v>3.1183999999999998</v>
      </c>
      <c r="I43" s="54">
        <f t="shared" si="10"/>
        <v>3.1682999999999999</v>
      </c>
      <c r="J43" s="54">
        <f t="shared" si="10"/>
        <v>3.3654000000000002</v>
      </c>
      <c r="K43" s="54">
        <f t="shared" si="10"/>
        <v>3.4293</v>
      </c>
      <c r="L43" s="54">
        <f t="shared" si="10"/>
        <v>3.4704999999999999</v>
      </c>
      <c r="M43" s="54">
        <f t="shared" si="10"/>
        <v>3.5226000000000002</v>
      </c>
      <c r="N43" s="54">
        <f t="shared" si="10"/>
        <v>3.5931000000000002</v>
      </c>
      <c r="O43" s="806">
        <f t="shared" ref="O43" si="11">SUM(O39:O42)</f>
        <v>4.9614000000000003</v>
      </c>
    </row>
    <row r="44" spans="1:15">
      <c r="B44" s="434" t="s">
        <v>513</v>
      </c>
      <c r="C44" s="430"/>
      <c r="D44" s="58"/>
      <c r="E44" s="426">
        <f t="shared" ref="E44:O44" si="12">ROUND(SUM(D43*E16+E43*E17)/12,4)</f>
        <v>0</v>
      </c>
      <c r="F44" s="426">
        <f t="shared" si="12"/>
        <v>0</v>
      </c>
      <c r="G44" s="426">
        <f t="shared" si="12"/>
        <v>0</v>
      </c>
      <c r="H44" s="426">
        <f t="shared" si="12"/>
        <v>2.0789</v>
      </c>
      <c r="I44" s="426">
        <f t="shared" si="12"/>
        <v>3.1516999999999999</v>
      </c>
      <c r="J44" s="426">
        <f t="shared" si="12"/>
        <v>3.2997000000000001</v>
      </c>
      <c r="K44" s="426">
        <f t="shared" si="12"/>
        <v>3.4079999999999999</v>
      </c>
      <c r="L44" s="426">
        <f t="shared" si="12"/>
        <v>3.4567999999999999</v>
      </c>
      <c r="M44" s="426">
        <f t="shared" si="12"/>
        <v>3.5051999999999999</v>
      </c>
      <c r="N44" s="426">
        <f t="shared" si="12"/>
        <v>3.5695999999999999</v>
      </c>
      <c r="O44" s="807">
        <f t="shared" si="12"/>
        <v>1.1977</v>
      </c>
    </row>
    <row r="45" spans="1:15" s="3" customFormat="1">
      <c r="A45" s="4"/>
      <c r="B45" s="434"/>
      <c r="C45" s="430"/>
      <c r="D45" s="58"/>
      <c r="E45" s="58"/>
      <c r="F45" s="58"/>
      <c r="G45" s="58"/>
      <c r="H45" s="58"/>
      <c r="I45" s="58"/>
      <c r="J45" s="58"/>
      <c r="K45" s="58"/>
      <c r="L45" s="429"/>
      <c r="M45" s="429"/>
      <c r="N45" s="429"/>
      <c r="O45" s="435"/>
    </row>
    <row r="46" spans="1:15" s="53" customFormat="1">
      <c r="A46" s="51"/>
      <c r="B46" s="525" t="str">
        <f>'1.  LRAMVA Summary'!B33</f>
        <v>USL</v>
      </c>
      <c r="C46" s="854" t="str">
        <f>'2. LRAMVA Threshold'!H43</f>
        <v>kWh</v>
      </c>
      <c r="D46" s="35"/>
      <c r="E46" s="35"/>
      <c r="F46" s="35"/>
      <c r="G46" s="35"/>
      <c r="H46" s="35">
        <v>4.4000000000000003E-3</v>
      </c>
      <c r="I46" s="35">
        <v>4.4999999999999997E-3</v>
      </c>
      <c r="J46" s="35">
        <v>5.1999999999999998E-3</v>
      </c>
      <c r="K46" s="35">
        <v>5.3E-3</v>
      </c>
      <c r="L46" s="35">
        <v>5.4000000000000003E-3</v>
      </c>
      <c r="M46" s="35">
        <v>5.4999999999999997E-3</v>
      </c>
      <c r="N46" s="35">
        <v>5.5999999999999999E-3</v>
      </c>
      <c r="O46" s="57">
        <v>1.2200000000000001E-2</v>
      </c>
    </row>
    <row r="47" spans="1:15" hidden="1" outlineLevel="1">
      <c r="B47" s="470" t="s">
        <v>510</v>
      </c>
      <c r="C47" s="855"/>
      <c r="D47" s="35"/>
      <c r="E47" s="35"/>
      <c r="F47" s="35"/>
      <c r="G47" s="35"/>
      <c r="H47" s="35"/>
      <c r="I47" s="35"/>
      <c r="J47" s="35"/>
      <c r="K47" s="35"/>
      <c r="L47" s="35"/>
      <c r="M47" s="35"/>
      <c r="N47" s="35"/>
      <c r="O47" s="57"/>
    </row>
    <row r="48" spans="1:15" hidden="1" outlineLevel="1">
      <c r="B48" s="470" t="s">
        <v>511</v>
      </c>
      <c r="C48" s="855"/>
      <c r="D48" s="35"/>
      <c r="E48" s="35"/>
      <c r="F48" s="35"/>
      <c r="G48" s="35"/>
      <c r="H48" s="35"/>
      <c r="I48" s="35"/>
      <c r="J48" s="35"/>
      <c r="K48" s="35"/>
      <c r="L48" s="35"/>
      <c r="M48" s="35"/>
      <c r="N48" s="35"/>
      <c r="O48" s="57"/>
    </row>
    <row r="49" spans="1:15" hidden="1" outlineLevel="1">
      <c r="B49" s="470" t="s">
        <v>489</v>
      </c>
      <c r="C49" s="855"/>
      <c r="D49" s="35"/>
      <c r="E49" s="35"/>
      <c r="F49" s="35"/>
      <c r="G49" s="35"/>
      <c r="H49" s="35"/>
      <c r="I49" s="35"/>
      <c r="J49" s="35"/>
      <c r="K49" s="35"/>
      <c r="L49" s="35"/>
      <c r="M49" s="35"/>
      <c r="N49" s="35"/>
      <c r="O49" s="57"/>
    </row>
    <row r="50" spans="1:15" collapsed="1">
      <c r="B50" s="470" t="s">
        <v>512</v>
      </c>
      <c r="C50" s="856"/>
      <c r="D50" s="54">
        <f>SUM(D46:D49)</f>
        <v>0</v>
      </c>
      <c r="E50" s="54">
        <f t="shared" ref="E50:N50" si="13">SUM(E46:E49)</f>
        <v>0</v>
      </c>
      <c r="F50" s="54">
        <f t="shared" si="13"/>
        <v>0</v>
      </c>
      <c r="G50" s="54">
        <f t="shared" si="13"/>
        <v>0</v>
      </c>
      <c r="H50" s="54">
        <f t="shared" si="13"/>
        <v>4.4000000000000003E-3</v>
      </c>
      <c r="I50" s="54">
        <f t="shared" si="13"/>
        <v>4.4999999999999997E-3</v>
      </c>
      <c r="J50" s="54">
        <f t="shared" si="13"/>
        <v>5.1999999999999998E-3</v>
      </c>
      <c r="K50" s="54">
        <f t="shared" si="13"/>
        <v>5.3E-3</v>
      </c>
      <c r="L50" s="54">
        <f t="shared" si="13"/>
        <v>5.4000000000000003E-3</v>
      </c>
      <c r="M50" s="54">
        <f t="shared" si="13"/>
        <v>5.4999999999999997E-3</v>
      </c>
      <c r="N50" s="54">
        <f t="shared" si="13"/>
        <v>5.5999999999999999E-3</v>
      </c>
      <c r="O50" s="806">
        <f t="shared" ref="O50" si="14">SUM(O46:O49)</f>
        <v>1.2200000000000001E-2</v>
      </c>
    </row>
    <row r="51" spans="1:15">
      <c r="B51" s="434" t="s">
        <v>513</v>
      </c>
      <c r="C51" s="430"/>
      <c r="D51" s="58"/>
      <c r="E51" s="426">
        <f t="shared" ref="E51:O51" si="15">ROUND(SUM(D50*E16+E50*E17)/12,4)</f>
        <v>0</v>
      </c>
      <c r="F51" s="426">
        <f t="shared" si="15"/>
        <v>0</v>
      </c>
      <c r="G51" s="426">
        <f t="shared" si="15"/>
        <v>0</v>
      </c>
      <c r="H51" s="426">
        <f t="shared" si="15"/>
        <v>2.8999999999999998E-3</v>
      </c>
      <c r="I51" s="426">
        <f t="shared" si="15"/>
        <v>4.4999999999999997E-3</v>
      </c>
      <c r="J51" s="426">
        <f t="shared" si="15"/>
        <v>5.0000000000000001E-3</v>
      </c>
      <c r="K51" s="426">
        <f t="shared" si="15"/>
        <v>5.3E-3</v>
      </c>
      <c r="L51" s="426">
        <f t="shared" si="15"/>
        <v>5.4000000000000003E-3</v>
      </c>
      <c r="M51" s="426">
        <f t="shared" si="15"/>
        <v>5.4999999999999997E-3</v>
      </c>
      <c r="N51" s="426">
        <f t="shared" si="15"/>
        <v>5.5999999999999999E-3</v>
      </c>
      <c r="O51" s="807">
        <f t="shared" si="15"/>
        <v>1.9E-3</v>
      </c>
    </row>
    <row r="52" spans="1:15" s="3" customFormat="1">
      <c r="A52" s="4"/>
      <c r="B52" s="434"/>
      <c r="C52" s="430"/>
      <c r="D52" s="58"/>
      <c r="E52" s="58"/>
      <c r="F52" s="58"/>
      <c r="G52" s="58"/>
      <c r="H52" s="58"/>
      <c r="I52" s="58"/>
      <c r="J52" s="58"/>
      <c r="K52" s="58"/>
      <c r="L52" s="436"/>
      <c r="M52" s="436"/>
      <c r="N52" s="436"/>
      <c r="O52" s="435"/>
    </row>
    <row r="53" spans="1:15" s="53" customFormat="1">
      <c r="A53" s="51"/>
      <c r="B53" s="525" t="str">
        <f>'1.  LRAMVA Summary'!B34</f>
        <v>Sentinel Lighting</v>
      </c>
      <c r="C53" s="854" t="str">
        <f>'2. LRAMVA Threshold'!I43</f>
        <v>kW</v>
      </c>
      <c r="D53" s="35"/>
      <c r="E53" s="35"/>
      <c r="F53" s="35"/>
      <c r="G53" s="35"/>
      <c r="H53" s="35">
        <v>18.8596</v>
      </c>
      <c r="I53" s="35">
        <v>19.1614</v>
      </c>
      <c r="J53" s="35">
        <v>34.817700000000002</v>
      </c>
      <c r="K53" s="35">
        <v>35.479199999999999</v>
      </c>
      <c r="L53" s="35">
        <v>35.905000000000001</v>
      </c>
      <c r="M53" s="35">
        <v>36.443600000000004</v>
      </c>
      <c r="N53" s="35">
        <v>37.172499999999999</v>
      </c>
      <c r="O53" s="57">
        <v>46.273499999999999</v>
      </c>
    </row>
    <row r="54" spans="1:15" hidden="1" outlineLevel="1">
      <c r="B54" s="470" t="s">
        <v>510</v>
      </c>
      <c r="C54" s="855"/>
      <c r="D54" s="35"/>
      <c r="E54" s="35"/>
      <c r="F54" s="35"/>
      <c r="G54" s="35"/>
      <c r="H54" s="35"/>
      <c r="I54" s="35"/>
      <c r="J54" s="35"/>
      <c r="K54" s="35"/>
      <c r="L54" s="35"/>
      <c r="M54" s="35"/>
      <c r="N54" s="35"/>
      <c r="O54" s="57"/>
    </row>
    <row r="55" spans="1:15" hidden="1" outlineLevel="1">
      <c r="B55" s="470" t="s">
        <v>511</v>
      </c>
      <c r="C55" s="855"/>
      <c r="D55" s="35"/>
      <c r="E55" s="35"/>
      <c r="F55" s="35"/>
      <c r="G55" s="35"/>
      <c r="H55" s="35"/>
      <c r="I55" s="35"/>
      <c r="J55" s="35"/>
      <c r="K55" s="35"/>
      <c r="L55" s="35"/>
      <c r="M55" s="35"/>
      <c r="N55" s="35"/>
      <c r="O55" s="57"/>
    </row>
    <row r="56" spans="1:15" hidden="1" outlineLevel="1">
      <c r="B56" s="470" t="s">
        <v>489</v>
      </c>
      <c r="C56" s="855"/>
      <c r="D56" s="35"/>
      <c r="E56" s="35"/>
      <c r="F56" s="35"/>
      <c r="G56" s="35"/>
      <c r="H56" s="35"/>
      <c r="I56" s="35"/>
      <c r="J56" s="35"/>
      <c r="K56" s="35"/>
      <c r="L56" s="35"/>
      <c r="M56" s="35"/>
      <c r="N56" s="35"/>
      <c r="O56" s="57"/>
    </row>
    <row r="57" spans="1:15" collapsed="1">
      <c r="B57" s="470" t="s">
        <v>512</v>
      </c>
      <c r="C57" s="856"/>
      <c r="D57" s="54">
        <f>SUM(D53:D56)</f>
        <v>0</v>
      </c>
      <c r="E57" s="54">
        <f t="shared" ref="E57:N57" si="16">SUM(E53:E56)</f>
        <v>0</v>
      </c>
      <c r="F57" s="54">
        <f t="shared" si="16"/>
        <v>0</v>
      </c>
      <c r="G57" s="54">
        <f t="shared" si="16"/>
        <v>0</v>
      </c>
      <c r="H57" s="54">
        <f t="shared" si="16"/>
        <v>18.8596</v>
      </c>
      <c r="I57" s="54">
        <f t="shared" si="16"/>
        <v>19.1614</v>
      </c>
      <c r="J57" s="54">
        <f t="shared" si="16"/>
        <v>34.817700000000002</v>
      </c>
      <c r="K57" s="54">
        <f t="shared" si="16"/>
        <v>35.479199999999999</v>
      </c>
      <c r="L57" s="54">
        <f t="shared" si="16"/>
        <v>35.905000000000001</v>
      </c>
      <c r="M57" s="54">
        <f t="shared" si="16"/>
        <v>36.443600000000004</v>
      </c>
      <c r="N57" s="54">
        <f t="shared" si="16"/>
        <v>37.172499999999999</v>
      </c>
      <c r="O57" s="806">
        <f t="shared" ref="O57" si="17">SUM(O53:O56)</f>
        <v>46.273499999999999</v>
      </c>
    </row>
    <row r="58" spans="1:15">
      <c r="B58" s="434" t="s">
        <v>513</v>
      </c>
      <c r="C58" s="430"/>
      <c r="D58" s="58"/>
      <c r="E58" s="426">
        <f t="shared" ref="E58:O58" si="18">ROUND(SUM(D57*E16+E57*E17)/12,4)</f>
        <v>0</v>
      </c>
      <c r="F58" s="426">
        <f t="shared" si="18"/>
        <v>0</v>
      </c>
      <c r="G58" s="426">
        <f t="shared" si="18"/>
        <v>0</v>
      </c>
      <c r="H58" s="426">
        <f t="shared" si="18"/>
        <v>12.5731</v>
      </c>
      <c r="I58" s="426">
        <f t="shared" si="18"/>
        <v>19.0608</v>
      </c>
      <c r="J58" s="426">
        <f t="shared" si="18"/>
        <v>29.5989</v>
      </c>
      <c r="K58" s="426">
        <f t="shared" si="18"/>
        <v>35.258699999999997</v>
      </c>
      <c r="L58" s="426">
        <f t="shared" si="18"/>
        <v>35.763100000000001</v>
      </c>
      <c r="M58" s="426">
        <f t="shared" si="18"/>
        <v>36.264099999999999</v>
      </c>
      <c r="N58" s="426">
        <f t="shared" si="18"/>
        <v>36.929499999999997</v>
      </c>
      <c r="O58" s="807">
        <f t="shared" si="18"/>
        <v>12.3908</v>
      </c>
    </row>
    <row r="59" spans="1:15" s="3" customFormat="1">
      <c r="A59" s="4"/>
      <c r="B59" s="434"/>
      <c r="C59" s="430"/>
      <c r="D59" s="58"/>
      <c r="E59" s="58"/>
      <c r="F59" s="58"/>
      <c r="G59" s="58"/>
      <c r="H59" s="58"/>
      <c r="I59" s="58"/>
      <c r="J59" s="58"/>
      <c r="K59" s="58"/>
      <c r="L59" s="436"/>
      <c r="M59" s="436"/>
      <c r="N59" s="436"/>
      <c r="O59" s="435"/>
    </row>
    <row r="60" spans="1:15" s="53" customFormat="1">
      <c r="A60" s="51"/>
      <c r="B60" s="525" t="str">
        <f>'1.  LRAMVA Summary'!B35</f>
        <v>Street Lighting</v>
      </c>
      <c r="C60" s="854" t="str">
        <f>'2. LRAMVA Threshold'!J43</f>
        <v>kW</v>
      </c>
      <c r="D60" s="35"/>
      <c r="E60" s="35"/>
      <c r="F60" s="35"/>
      <c r="G60" s="35"/>
      <c r="H60" s="35">
        <v>29.587399999999999</v>
      </c>
      <c r="I60" s="35">
        <v>30.0608</v>
      </c>
      <c r="J60" s="35">
        <v>1.5053000000000001</v>
      </c>
      <c r="K60" s="35">
        <v>1.5339</v>
      </c>
      <c r="L60" s="35">
        <v>1.5523</v>
      </c>
      <c r="M60" s="35">
        <v>1.5755999999999999</v>
      </c>
      <c r="N60" s="35">
        <v>1.6071</v>
      </c>
      <c r="O60" s="57">
        <v>1.5812999999999999</v>
      </c>
    </row>
    <row r="61" spans="1:15" hidden="1" outlineLevel="1">
      <c r="B61" s="470" t="s">
        <v>510</v>
      </c>
      <c r="C61" s="855"/>
      <c r="D61" s="35"/>
      <c r="E61" s="35"/>
      <c r="F61" s="35"/>
      <c r="G61" s="35"/>
      <c r="H61" s="35"/>
      <c r="I61" s="35"/>
      <c r="J61" s="35"/>
      <c r="K61" s="35"/>
      <c r="L61" s="35"/>
      <c r="M61" s="35"/>
      <c r="N61" s="35"/>
      <c r="O61" s="57"/>
    </row>
    <row r="62" spans="1:15" hidden="1" outlineLevel="1">
      <c r="B62" s="470" t="s">
        <v>511</v>
      </c>
      <c r="C62" s="855"/>
      <c r="D62" s="35"/>
      <c r="E62" s="35"/>
      <c r="F62" s="35"/>
      <c r="G62" s="35"/>
      <c r="H62" s="35"/>
      <c r="I62" s="35"/>
      <c r="J62" s="35"/>
      <c r="K62" s="35"/>
      <c r="L62" s="35"/>
      <c r="M62" s="35"/>
      <c r="N62" s="35"/>
      <c r="O62" s="57"/>
    </row>
    <row r="63" spans="1:15" hidden="1" outlineLevel="1">
      <c r="B63" s="470" t="s">
        <v>489</v>
      </c>
      <c r="C63" s="855"/>
      <c r="D63" s="35"/>
      <c r="E63" s="35"/>
      <c r="F63" s="35"/>
      <c r="G63" s="35"/>
      <c r="H63" s="35"/>
      <c r="I63" s="35"/>
      <c r="J63" s="35"/>
      <c r="K63" s="35"/>
      <c r="L63" s="35"/>
      <c r="M63" s="35"/>
      <c r="N63" s="35"/>
      <c r="O63" s="57"/>
    </row>
    <row r="64" spans="1:15" collapsed="1">
      <c r="B64" s="470" t="s">
        <v>512</v>
      </c>
      <c r="C64" s="856"/>
      <c r="D64" s="54">
        <f>SUM(D60:D63)</f>
        <v>0</v>
      </c>
      <c r="E64" s="54">
        <f t="shared" ref="E64:N64" si="19">SUM(E60:E63)</f>
        <v>0</v>
      </c>
      <c r="F64" s="54">
        <f t="shared" si="19"/>
        <v>0</v>
      </c>
      <c r="G64" s="54">
        <f t="shared" si="19"/>
        <v>0</v>
      </c>
      <c r="H64" s="54">
        <f t="shared" si="19"/>
        <v>29.587399999999999</v>
      </c>
      <c r="I64" s="54">
        <f t="shared" si="19"/>
        <v>30.0608</v>
      </c>
      <c r="J64" s="54">
        <f t="shared" si="19"/>
        <v>1.5053000000000001</v>
      </c>
      <c r="K64" s="54">
        <f t="shared" si="19"/>
        <v>1.5339</v>
      </c>
      <c r="L64" s="54">
        <f t="shared" si="19"/>
        <v>1.5523</v>
      </c>
      <c r="M64" s="54">
        <f t="shared" si="19"/>
        <v>1.5755999999999999</v>
      </c>
      <c r="N64" s="54">
        <f t="shared" si="19"/>
        <v>1.6071</v>
      </c>
      <c r="O64" s="806">
        <f t="shared" ref="O64" si="20">SUM(O60:O63)</f>
        <v>1.5812999999999999</v>
      </c>
    </row>
    <row r="65" spans="1:15">
      <c r="B65" s="434" t="s">
        <v>513</v>
      </c>
      <c r="C65" s="430"/>
      <c r="D65" s="58"/>
      <c r="E65" s="426">
        <f t="shared" ref="E65:O65" si="21">ROUND(SUM(D64*E16+E64*E17)/12,4)</f>
        <v>0</v>
      </c>
      <c r="F65" s="426">
        <f t="shared" si="21"/>
        <v>0</v>
      </c>
      <c r="G65" s="426">
        <f t="shared" si="21"/>
        <v>0</v>
      </c>
      <c r="H65" s="426">
        <f t="shared" si="21"/>
        <v>19.724900000000002</v>
      </c>
      <c r="I65" s="426">
        <f>ROUND(SUM(H64*I16+I64*I17)/12,4)</f>
        <v>29.902999999999999</v>
      </c>
      <c r="J65" s="426">
        <f t="shared" si="21"/>
        <v>11.0238</v>
      </c>
      <c r="K65" s="426">
        <f t="shared" si="21"/>
        <v>1.5244</v>
      </c>
      <c r="L65" s="426">
        <f t="shared" si="21"/>
        <v>1.5462</v>
      </c>
      <c r="M65" s="426">
        <f t="shared" si="21"/>
        <v>1.5678000000000001</v>
      </c>
      <c r="N65" s="426">
        <f t="shared" si="21"/>
        <v>1.5966</v>
      </c>
      <c r="O65" s="807">
        <f t="shared" si="21"/>
        <v>0.53569999999999995</v>
      </c>
    </row>
    <row r="66" spans="1:15">
      <c r="B66" s="59"/>
      <c r="C66" s="65"/>
      <c r="D66" s="58"/>
      <c r="E66" s="58"/>
      <c r="F66" s="58"/>
      <c r="G66" s="58"/>
      <c r="H66" s="58"/>
      <c r="I66" s="58"/>
      <c r="J66" s="58"/>
      <c r="K66" s="58"/>
      <c r="L66" s="429"/>
      <c r="M66" s="429"/>
      <c r="N66" s="429"/>
      <c r="O66" s="431"/>
    </row>
    <row r="67" spans="1:15" s="53" customFormat="1">
      <c r="A67" s="51"/>
      <c r="B67" s="525">
        <f>'1.  LRAMVA Summary'!B36</f>
        <v>0</v>
      </c>
      <c r="C67" s="854">
        <f>'2. LRAMVA Threshold'!K43</f>
        <v>0</v>
      </c>
      <c r="D67" s="35"/>
      <c r="E67" s="35"/>
      <c r="F67" s="35"/>
      <c r="G67" s="35"/>
      <c r="H67" s="35"/>
      <c r="I67" s="35"/>
      <c r="J67" s="35"/>
      <c r="K67" s="35"/>
      <c r="L67" s="35"/>
      <c r="M67" s="35"/>
      <c r="N67" s="35"/>
      <c r="O67" s="57"/>
    </row>
    <row r="68" spans="1:15" hidden="1" outlineLevel="1">
      <c r="B68" s="470" t="s">
        <v>510</v>
      </c>
      <c r="C68" s="855"/>
      <c r="D68" s="35"/>
      <c r="E68" s="35"/>
      <c r="F68" s="35"/>
      <c r="G68" s="35"/>
      <c r="H68" s="35"/>
      <c r="I68" s="35"/>
      <c r="J68" s="35"/>
      <c r="K68" s="35"/>
      <c r="L68" s="35"/>
      <c r="M68" s="35"/>
      <c r="N68" s="35"/>
      <c r="O68" s="57"/>
    </row>
    <row r="69" spans="1:15" hidden="1" outlineLevel="1">
      <c r="B69" s="470" t="s">
        <v>511</v>
      </c>
      <c r="C69" s="855"/>
      <c r="D69" s="35"/>
      <c r="E69" s="35"/>
      <c r="F69" s="35"/>
      <c r="G69" s="35"/>
      <c r="H69" s="35"/>
      <c r="I69" s="35"/>
      <c r="J69" s="35"/>
      <c r="K69" s="35"/>
      <c r="L69" s="35"/>
      <c r="M69" s="35"/>
      <c r="N69" s="35"/>
      <c r="O69" s="57"/>
    </row>
    <row r="70" spans="1:15" hidden="1" outlineLevel="1">
      <c r="B70" s="470" t="s">
        <v>489</v>
      </c>
      <c r="C70" s="855"/>
      <c r="D70" s="35"/>
      <c r="E70" s="35"/>
      <c r="F70" s="35"/>
      <c r="G70" s="35"/>
      <c r="H70" s="35"/>
      <c r="I70" s="35"/>
      <c r="J70" s="35"/>
      <c r="K70" s="35"/>
      <c r="L70" s="35"/>
      <c r="M70" s="35"/>
      <c r="N70" s="35"/>
      <c r="O70" s="57"/>
    </row>
    <row r="71" spans="1:15" collapsed="1">
      <c r="B71" s="470" t="s">
        <v>512</v>
      </c>
      <c r="C71" s="856"/>
      <c r="D71" s="54">
        <f>SUM(D67:D70)</f>
        <v>0</v>
      </c>
      <c r="E71" s="54">
        <f t="shared" ref="E71:N71" si="22">SUM(E67:E70)</f>
        <v>0</v>
      </c>
      <c r="F71" s="54">
        <f>SUM(F67:F70)</f>
        <v>0</v>
      </c>
      <c r="G71" s="54">
        <f t="shared" si="22"/>
        <v>0</v>
      </c>
      <c r="H71" s="54">
        <f t="shared" si="22"/>
        <v>0</v>
      </c>
      <c r="I71" s="54">
        <f t="shared" si="22"/>
        <v>0</v>
      </c>
      <c r="J71" s="54">
        <f t="shared" si="22"/>
        <v>0</v>
      </c>
      <c r="K71" s="54">
        <f t="shared" si="22"/>
        <v>0</v>
      </c>
      <c r="L71" s="54">
        <f t="shared" si="22"/>
        <v>0</v>
      </c>
      <c r="M71" s="54">
        <f t="shared" si="22"/>
        <v>0</v>
      </c>
      <c r="N71" s="54">
        <f t="shared" si="22"/>
        <v>0</v>
      </c>
      <c r="O71" s="62"/>
    </row>
    <row r="72" spans="1:15">
      <c r="B72" s="434" t="s">
        <v>513</v>
      </c>
      <c r="C72" s="430"/>
      <c r="D72" s="58"/>
      <c r="E72" s="426">
        <f t="shared" ref="E72:N72" si="23">ROUND(SUM(D71*E16+E71*E17)/12,4)</f>
        <v>0</v>
      </c>
      <c r="F72" s="426">
        <f t="shared" si="23"/>
        <v>0</v>
      </c>
      <c r="G72" s="426">
        <f t="shared" si="23"/>
        <v>0</v>
      </c>
      <c r="H72" s="426">
        <f t="shared" si="23"/>
        <v>0</v>
      </c>
      <c r="I72" s="426">
        <f t="shared" si="23"/>
        <v>0</v>
      </c>
      <c r="J72" s="426">
        <f t="shared" si="23"/>
        <v>0</v>
      </c>
      <c r="K72" s="426">
        <f t="shared" si="23"/>
        <v>0</v>
      </c>
      <c r="L72" s="426">
        <f t="shared" si="23"/>
        <v>0</v>
      </c>
      <c r="M72" s="426">
        <f t="shared" si="23"/>
        <v>0</v>
      </c>
      <c r="N72" s="426">
        <f t="shared" si="23"/>
        <v>0</v>
      </c>
      <c r="O72" s="431"/>
    </row>
    <row r="73" spans="1:15">
      <c r="B73" s="423"/>
      <c r="C73" s="430"/>
      <c r="D73" s="58"/>
      <c r="E73" s="426"/>
      <c r="F73" s="426"/>
      <c r="G73" s="426"/>
      <c r="H73" s="426"/>
      <c r="I73" s="426"/>
      <c r="J73" s="426"/>
      <c r="K73" s="426"/>
      <c r="L73" s="426"/>
      <c r="M73" s="426"/>
      <c r="N73" s="426"/>
      <c r="O73" s="431"/>
    </row>
    <row r="74" spans="1:15" s="53" customFormat="1">
      <c r="A74" s="51"/>
      <c r="B74" s="525">
        <f>'1.  LRAMVA Summary'!B37</f>
        <v>0</v>
      </c>
      <c r="C74" s="854">
        <f>'2. LRAMVA Threshold'!L43</f>
        <v>0</v>
      </c>
      <c r="D74" s="35"/>
      <c r="E74" s="35"/>
      <c r="F74" s="35"/>
      <c r="G74" s="35"/>
      <c r="H74" s="35"/>
      <c r="I74" s="35"/>
      <c r="J74" s="35"/>
      <c r="K74" s="35"/>
      <c r="L74" s="35"/>
      <c r="M74" s="35"/>
      <c r="N74" s="35"/>
      <c r="O74" s="57"/>
    </row>
    <row r="75" spans="1:15" hidden="1" outlineLevel="1">
      <c r="B75" s="470" t="s">
        <v>510</v>
      </c>
      <c r="C75" s="855"/>
      <c r="D75" s="35"/>
      <c r="E75" s="35"/>
      <c r="F75" s="35"/>
      <c r="G75" s="35"/>
      <c r="H75" s="35"/>
      <c r="I75" s="35"/>
      <c r="J75" s="35"/>
      <c r="K75" s="35"/>
      <c r="L75" s="35"/>
      <c r="M75" s="35"/>
      <c r="N75" s="35"/>
      <c r="O75" s="57"/>
    </row>
    <row r="76" spans="1:15" hidden="1" outlineLevel="1">
      <c r="B76" s="470" t="s">
        <v>511</v>
      </c>
      <c r="C76" s="855"/>
      <c r="D76" s="35"/>
      <c r="E76" s="35"/>
      <c r="F76" s="35"/>
      <c r="G76" s="35"/>
      <c r="H76" s="35"/>
      <c r="I76" s="35"/>
      <c r="J76" s="35"/>
      <c r="K76" s="35"/>
      <c r="L76" s="35"/>
      <c r="M76" s="35"/>
      <c r="N76" s="35"/>
      <c r="O76" s="57"/>
    </row>
    <row r="77" spans="1:15" hidden="1" outlineLevel="1">
      <c r="B77" s="470" t="s">
        <v>489</v>
      </c>
      <c r="C77" s="855"/>
      <c r="D77" s="35"/>
      <c r="E77" s="35"/>
      <c r="F77" s="35"/>
      <c r="G77" s="35"/>
      <c r="H77" s="35"/>
      <c r="I77" s="35"/>
      <c r="J77" s="35"/>
      <c r="K77" s="35"/>
      <c r="L77" s="35"/>
      <c r="M77" s="35"/>
      <c r="N77" s="35"/>
      <c r="O77" s="57"/>
    </row>
    <row r="78" spans="1:15" collapsed="1">
      <c r="B78" s="470" t="s">
        <v>512</v>
      </c>
      <c r="C78" s="856"/>
      <c r="D78" s="54">
        <f>SUM(D74:D77)</f>
        <v>0</v>
      </c>
      <c r="E78" s="54">
        <f>SUM(E74:E77)</f>
        <v>0</v>
      </c>
      <c r="F78" s="54">
        <f t="shared" ref="F78:N78" si="24">SUM(F74:F77)</f>
        <v>0</v>
      </c>
      <c r="G78" s="54">
        <f t="shared" si="24"/>
        <v>0</v>
      </c>
      <c r="H78" s="54">
        <f t="shared" si="24"/>
        <v>0</v>
      </c>
      <c r="I78" s="54">
        <f t="shared" si="24"/>
        <v>0</v>
      </c>
      <c r="J78" s="54">
        <f t="shared" si="24"/>
        <v>0</v>
      </c>
      <c r="K78" s="54">
        <f t="shared" si="24"/>
        <v>0</v>
      </c>
      <c r="L78" s="54">
        <f t="shared" si="24"/>
        <v>0</v>
      </c>
      <c r="M78" s="54">
        <f t="shared" si="24"/>
        <v>0</v>
      </c>
      <c r="N78" s="54">
        <f t="shared" si="24"/>
        <v>0</v>
      </c>
      <c r="O78" s="62"/>
    </row>
    <row r="79" spans="1:15">
      <c r="B79" s="434" t="s">
        <v>513</v>
      </c>
      <c r="C79" s="430"/>
      <c r="D79" s="58"/>
      <c r="E79" s="426">
        <f t="shared" ref="E79:N79" si="25">ROUND(SUM(D78*E16+E78*E17)/12,4)</f>
        <v>0</v>
      </c>
      <c r="F79" s="426">
        <f t="shared" si="25"/>
        <v>0</v>
      </c>
      <c r="G79" s="426">
        <f t="shared" si="25"/>
        <v>0</v>
      </c>
      <c r="H79" s="426">
        <f t="shared" si="25"/>
        <v>0</v>
      </c>
      <c r="I79" s="426">
        <f t="shared" si="25"/>
        <v>0</v>
      </c>
      <c r="J79" s="426">
        <f t="shared" si="25"/>
        <v>0</v>
      </c>
      <c r="K79" s="426">
        <f t="shared" si="25"/>
        <v>0</v>
      </c>
      <c r="L79" s="426">
        <f t="shared" si="25"/>
        <v>0</v>
      </c>
      <c r="M79" s="426">
        <f t="shared" si="25"/>
        <v>0</v>
      </c>
      <c r="N79" s="426">
        <f t="shared" si="25"/>
        <v>0</v>
      </c>
      <c r="O79" s="431"/>
    </row>
    <row r="80" spans="1:15">
      <c r="B80" s="423"/>
      <c r="C80" s="430"/>
      <c r="D80" s="58"/>
      <c r="E80" s="426"/>
      <c r="F80" s="426"/>
      <c r="G80" s="426"/>
      <c r="H80" s="426"/>
      <c r="I80" s="426"/>
      <c r="J80" s="426"/>
      <c r="K80" s="426"/>
      <c r="L80" s="426"/>
      <c r="M80" s="426"/>
      <c r="N80" s="426"/>
      <c r="O80" s="431"/>
    </row>
    <row r="81" spans="1:15" s="53" customFormat="1">
      <c r="A81" s="51"/>
      <c r="B81" s="525">
        <f>'1.  LRAMVA Summary'!B38</f>
        <v>0</v>
      </c>
      <c r="C81" s="854">
        <f>'2. LRAMVA Threshold'!M43</f>
        <v>0</v>
      </c>
      <c r="D81" s="35"/>
      <c r="E81" s="35"/>
      <c r="F81" s="35"/>
      <c r="G81" s="35"/>
      <c r="H81" s="35"/>
      <c r="I81" s="35"/>
      <c r="J81" s="35"/>
      <c r="K81" s="35"/>
      <c r="L81" s="35"/>
      <c r="M81" s="35"/>
      <c r="N81" s="35"/>
      <c r="O81" s="57"/>
    </row>
    <row r="82" spans="1:15" hidden="1" outlineLevel="1">
      <c r="B82" s="470" t="s">
        <v>510</v>
      </c>
      <c r="C82" s="855"/>
      <c r="D82" s="35"/>
      <c r="E82" s="35"/>
      <c r="F82" s="35"/>
      <c r="G82" s="35"/>
      <c r="H82" s="35"/>
      <c r="I82" s="35"/>
      <c r="J82" s="35"/>
      <c r="K82" s="35"/>
      <c r="L82" s="35"/>
      <c r="M82" s="35"/>
      <c r="N82" s="35"/>
      <c r="O82" s="57"/>
    </row>
    <row r="83" spans="1:15" hidden="1" outlineLevel="1">
      <c r="B83" s="470" t="s">
        <v>511</v>
      </c>
      <c r="C83" s="855"/>
      <c r="D83" s="35"/>
      <c r="E83" s="35"/>
      <c r="F83" s="35"/>
      <c r="G83" s="35"/>
      <c r="H83" s="35"/>
      <c r="I83" s="35"/>
      <c r="J83" s="35"/>
      <c r="K83" s="35"/>
      <c r="L83" s="35"/>
      <c r="M83" s="35"/>
      <c r="N83" s="35"/>
      <c r="O83" s="57"/>
    </row>
    <row r="84" spans="1:15" hidden="1" outlineLevel="1">
      <c r="B84" s="470" t="s">
        <v>489</v>
      </c>
      <c r="C84" s="855"/>
      <c r="D84" s="35"/>
      <c r="E84" s="35"/>
      <c r="F84" s="35"/>
      <c r="G84" s="35"/>
      <c r="H84" s="35"/>
      <c r="I84" s="35"/>
      <c r="J84" s="35"/>
      <c r="K84" s="35"/>
      <c r="L84" s="35"/>
      <c r="M84" s="35"/>
      <c r="N84" s="35"/>
      <c r="O84" s="57"/>
    </row>
    <row r="85" spans="1:15" collapsed="1">
      <c r="B85" s="470" t="s">
        <v>512</v>
      </c>
      <c r="C85" s="856"/>
      <c r="D85" s="54">
        <f>SUM(D81:D84)</f>
        <v>0</v>
      </c>
      <c r="E85" s="54">
        <f>SUM(E81:E84)</f>
        <v>0</v>
      </c>
      <c r="F85" s="54">
        <f t="shared" ref="F85:N85" si="26">SUM(F81:F84)</f>
        <v>0</v>
      </c>
      <c r="G85" s="54">
        <f t="shared" si="26"/>
        <v>0</v>
      </c>
      <c r="H85" s="54">
        <f t="shared" si="26"/>
        <v>0</v>
      </c>
      <c r="I85" s="54">
        <f t="shared" si="26"/>
        <v>0</v>
      </c>
      <c r="J85" s="54">
        <f t="shared" si="26"/>
        <v>0</v>
      </c>
      <c r="K85" s="54">
        <f t="shared" si="26"/>
        <v>0</v>
      </c>
      <c r="L85" s="54">
        <f t="shared" si="26"/>
        <v>0</v>
      </c>
      <c r="M85" s="54">
        <f t="shared" si="26"/>
        <v>0</v>
      </c>
      <c r="N85" s="54">
        <f t="shared" si="26"/>
        <v>0</v>
      </c>
      <c r="O85" s="62"/>
    </row>
    <row r="86" spans="1:15">
      <c r="B86" s="434" t="s">
        <v>513</v>
      </c>
      <c r="C86" s="430"/>
      <c r="D86" s="58"/>
      <c r="E86" s="426">
        <f t="shared" ref="E86:N86" si="27">ROUND(SUM(D85*E16+E85*E17)/12,4)</f>
        <v>0</v>
      </c>
      <c r="F86" s="426">
        <f t="shared" si="27"/>
        <v>0</v>
      </c>
      <c r="G86" s="426">
        <f t="shared" si="27"/>
        <v>0</v>
      </c>
      <c r="H86" s="426">
        <f t="shared" si="27"/>
        <v>0</v>
      </c>
      <c r="I86" s="426">
        <f t="shared" si="27"/>
        <v>0</v>
      </c>
      <c r="J86" s="426">
        <f t="shared" si="27"/>
        <v>0</v>
      </c>
      <c r="K86" s="426">
        <f t="shared" si="27"/>
        <v>0</v>
      </c>
      <c r="L86" s="426">
        <f t="shared" si="27"/>
        <v>0</v>
      </c>
      <c r="M86" s="426">
        <f t="shared" si="27"/>
        <v>0</v>
      </c>
      <c r="N86" s="426">
        <f t="shared" si="27"/>
        <v>0</v>
      </c>
      <c r="O86" s="431"/>
    </row>
    <row r="87" spans="1:15">
      <c r="B87" s="423"/>
      <c r="C87" s="430"/>
      <c r="D87" s="58"/>
      <c r="E87" s="426"/>
      <c r="F87" s="426"/>
      <c r="G87" s="426"/>
      <c r="H87" s="426"/>
      <c r="I87" s="426"/>
      <c r="J87" s="426"/>
      <c r="K87" s="426"/>
      <c r="L87" s="426"/>
      <c r="M87" s="426"/>
      <c r="N87" s="426"/>
      <c r="O87" s="431"/>
    </row>
    <row r="88" spans="1:15" s="53" customFormat="1">
      <c r="A88" s="51"/>
      <c r="B88" s="525">
        <f>'1.  LRAMVA Summary'!B39</f>
        <v>0</v>
      </c>
      <c r="C88" s="854">
        <f>'2. LRAMVA Threshold'!N43</f>
        <v>0</v>
      </c>
      <c r="D88" s="35"/>
      <c r="E88" s="35"/>
      <c r="F88" s="35"/>
      <c r="G88" s="35"/>
      <c r="H88" s="35"/>
      <c r="I88" s="35"/>
      <c r="J88" s="35"/>
      <c r="K88" s="35"/>
      <c r="L88" s="35"/>
      <c r="M88" s="35"/>
      <c r="N88" s="35"/>
      <c r="O88" s="57"/>
    </row>
    <row r="89" spans="1:15" hidden="1" outlineLevel="1">
      <c r="B89" s="470" t="s">
        <v>510</v>
      </c>
      <c r="C89" s="855"/>
      <c r="D89" s="35"/>
      <c r="E89" s="35"/>
      <c r="F89" s="35"/>
      <c r="G89" s="35"/>
      <c r="H89" s="35"/>
      <c r="I89" s="35"/>
      <c r="J89" s="35"/>
      <c r="K89" s="35"/>
      <c r="L89" s="35"/>
      <c r="M89" s="35"/>
      <c r="N89" s="35"/>
      <c r="O89" s="57"/>
    </row>
    <row r="90" spans="1:15" hidden="1" outlineLevel="1">
      <c r="B90" s="470" t="s">
        <v>511</v>
      </c>
      <c r="C90" s="855"/>
      <c r="D90" s="35"/>
      <c r="E90" s="35"/>
      <c r="F90" s="35"/>
      <c r="G90" s="35"/>
      <c r="H90" s="35"/>
      <c r="I90" s="35"/>
      <c r="J90" s="35"/>
      <c r="K90" s="35"/>
      <c r="L90" s="35"/>
      <c r="M90" s="35"/>
      <c r="N90" s="35"/>
      <c r="O90" s="57"/>
    </row>
    <row r="91" spans="1:15" hidden="1" outlineLevel="1">
      <c r="B91" s="470" t="s">
        <v>489</v>
      </c>
      <c r="C91" s="855"/>
      <c r="D91" s="35"/>
      <c r="E91" s="35"/>
      <c r="F91" s="35"/>
      <c r="G91" s="35"/>
      <c r="H91" s="35"/>
      <c r="I91" s="35"/>
      <c r="J91" s="35"/>
      <c r="K91" s="35"/>
      <c r="L91" s="35"/>
      <c r="M91" s="35"/>
      <c r="N91" s="35"/>
      <c r="O91" s="57"/>
    </row>
    <row r="92" spans="1:15" collapsed="1">
      <c r="B92" s="470" t="s">
        <v>512</v>
      </c>
      <c r="C92" s="856"/>
      <c r="D92" s="54">
        <f>SUM(D88:D91)</f>
        <v>0</v>
      </c>
      <c r="E92" s="54">
        <f>SUM(E88:E91)</f>
        <v>0</v>
      </c>
      <c r="F92" s="54">
        <f t="shared" ref="F92:N92" si="28">SUM(F88:F91)</f>
        <v>0</v>
      </c>
      <c r="G92" s="54">
        <f t="shared" si="28"/>
        <v>0</v>
      </c>
      <c r="H92" s="54">
        <f t="shared" si="28"/>
        <v>0</v>
      </c>
      <c r="I92" s="54">
        <f t="shared" si="28"/>
        <v>0</v>
      </c>
      <c r="J92" s="54">
        <f t="shared" si="28"/>
        <v>0</v>
      </c>
      <c r="K92" s="54">
        <f t="shared" si="28"/>
        <v>0</v>
      </c>
      <c r="L92" s="54">
        <f t="shared" si="28"/>
        <v>0</v>
      </c>
      <c r="M92" s="54">
        <f t="shared" si="28"/>
        <v>0</v>
      </c>
      <c r="N92" s="54">
        <f t="shared" si="28"/>
        <v>0</v>
      </c>
      <c r="O92" s="62"/>
    </row>
    <row r="93" spans="1:15">
      <c r="B93" s="434" t="s">
        <v>513</v>
      </c>
      <c r="C93" s="430"/>
      <c r="D93" s="58"/>
      <c r="E93" s="426">
        <f t="shared" ref="E93:N93" si="29">ROUND(SUM(D92*E16+E92*E17)/12,4)</f>
        <v>0</v>
      </c>
      <c r="F93" s="426">
        <f t="shared" si="29"/>
        <v>0</v>
      </c>
      <c r="G93" s="426">
        <f t="shared" si="29"/>
        <v>0</v>
      </c>
      <c r="H93" s="426">
        <f t="shared" si="29"/>
        <v>0</v>
      </c>
      <c r="I93" s="426">
        <f t="shared" si="29"/>
        <v>0</v>
      </c>
      <c r="J93" s="426">
        <f t="shared" si="29"/>
        <v>0</v>
      </c>
      <c r="K93" s="426">
        <f t="shared" si="29"/>
        <v>0</v>
      </c>
      <c r="L93" s="426">
        <f t="shared" si="29"/>
        <v>0</v>
      </c>
      <c r="M93" s="426">
        <f t="shared" si="29"/>
        <v>0</v>
      </c>
      <c r="N93" s="426">
        <f t="shared" si="29"/>
        <v>0</v>
      </c>
      <c r="O93" s="431"/>
    </row>
    <row r="94" spans="1:15">
      <c r="B94" s="423"/>
      <c r="C94" s="430"/>
      <c r="D94" s="58"/>
      <c r="E94" s="426"/>
      <c r="F94" s="426"/>
      <c r="G94" s="426"/>
      <c r="H94" s="426"/>
      <c r="I94" s="426"/>
      <c r="J94" s="426"/>
      <c r="K94" s="426"/>
      <c r="L94" s="426"/>
      <c r="M94" s="426"/>
      <c r="N94" s="426"/>
      <c r="O94" s="431"/>
    </row>
    <row r="95" spans="1:15" s="53" customFormat="1">
      <c r="A95" s="51"/>
      <c r="B95" s="525">
        <f>'1.  LRAMVA Summary'!B40</f>
        <v>0</v>
      </c>
      <c r="C95" s="854">
        <f>'2. LRAMVA Threshold'!O43</f>
        <v>0</v>
      </c>
      <c r="D95" s="35"/>
      <c r="E95" s="35"/>
      <c r="F95" s="35"/>
      <c r="G95" s="35"/>
      <c r="H95" s="35"/>
      <c r="I95" s="35"/>
      <c r="J95" s="35"/>
      <c r="K95" s="35"/>
      <c r="L95" s="35"/>
      <c r="M95" s="35"/>
      <c r="N95" s="35"/>
      <c r="O95" s="57"/>
    </row>
    <row r="96" spans="1:15" hidden="1" outlineLevel="1">
      <c r="B96" s="470" t="s">
        <v>510</v>
      </c>
      <c r="C96" s="855"/>
      <c r="D96" s="35"/>
      <c r="E96" s="35"/>
      <c r="F96" s="35"/>
      <c r="G96" s="35"/>
      <c r="H96" s="35"/>
      <c r="I96" s="35"/>
      <c r="J96" s="35"/>
      <c r="K96" s="35"/>
      <c r="L96" s="35"/>
      <c r="M96" s="35"/>
      <c r="N96" s="35"/>
      <c r="O96" s="57"/>
    </row>
    <row r="97" spans="1:15" hidden="1" outlineLevel="1">
      <c r="B97" s="470" t="s">
        <v>511</v>
      </c>
      <c r="C97" s="855"/>
      <c r="D97" s="35"/>
      <c r="E97" s="35"/>
      <c r="F97" s="35"/>
      <c r="G97" s="35"/>
      <c r="H97" s="35"/>
      <c r="I97" s="35"/>
      <c r="J97" s="35"/>
      <c r="K97" s="35"/>
      <c r="L97" s="35"/>
      <c r="M97" s="35"/>
      <c r="N97" s="35"/>
      <c r="O97" s="57"/>
    </row>
    <row r="98" spans="1:15" hidden="1" outlineLevel="1">
      <c r="B98" s="470" t="s">
        <v>489</v>
      </c>
      <c r="C98" s="855"/>
      <c r="D98" s="35"/>
      <c r="E98" s="35"/>
      <c r="F98" s="35"/>
      <c r="G98" s="35"/>
      <c r="H98" s="35"/>
      <c r="I98" s="35"/>
      <c r="J98" s="35"/>
      <c r="K98" s="35"/>
      <c r="L98" s="35"/>
      <c r="M98" s="35"/>
      <c r="N98" s="35"/>
      <c r="O98" s="57"/>
    </row>
    <row r="99" spans="1:15" collapsed="1">
      <c r="B99" s="470" t="s">
        <v>512</v>
      </c>
      <c r="C99" s="856"/>
      <c r="D99" s="54">
        <f>SUM(D95:D98)</f>
        <v>0</v>
      </c>
      <c r="E99" s="54">
        <f>SUM(E95:E98)</f>
        <v>0</v>
      </c>
      <c r="F99" s="54">
        <f t="shared" ref="F99:N99" si="30">SUM(F95:F98)</f>
        <v>0</v>
      </c>
      <c r="G99" s="54">
        <f t="shared" si="30"/>
        <v>0</v>
      </c>
      <c r="H99" s="54">
        <f t="shared" si="30"/>
        <v>0</v>
      </c>
      <c r="I99" s="54">
        <f t="shared" si="30"/>
        <v>0</v>
      </c>
      <c r="J99" s="54">
        <f t="shared" si="30"/>
        <v>0</v>
      </c>
      <c r="K99" s="54">
        <f t="shared" si="30"/>
        <v>0</v>
      </c>
      <c r="L99" s="54">
        <f t="shared" si="30"/>
        <v>0</v>
      </c>
      <c r="M99" s="54">
        <f t="shared" si="30"/>
        <v>0</v>
      </c>
      <c r="N99" s="54">
        <f t="shared" si="30"/>
        <v>0</v>
      </c>
      <c r="O99" s="62"/>
    </row>
    <row r="100" spans="1:15">
      <c r="B100" s="434" t="s">
        <v>513</v>
      </c>
      <c r="C100" s="430"/>
      <c r="D100" s="58"/>
      <c r="E100" s="426">
        <f t="shared" ref="E100:N100" si="31">ROUND(SUM(D99*E16+E99*E17)/12,4)</f>
        <v>0</v>
      </c>
      <c r="F100" s="426">
        <f t="shared" si="31"/>
        <v>0</v>
      </c>
      <c r="G100" s="426">
        <f t="shared" si="31"/>
        <v>0</v>
      </c>
      <c r="H100" s="426">
        <f t="shared" si="31"/>
        <v>0</v>
      </c>
      <c r="I100" s="426">
        <f t="shared" si="31"/>
        <v>0</v>
      </c>
      <c r="J100" s="426">
        <f t="shared" si="31"/>
        <v>0</v>
      </c>
      <c r="K100" s="426">
        <f t="shared" si="31"/>
        <v>0</v>
      </c>
      <c r="L100" s="426">
        <f t="shared" si="31"/>
        <v>0</v>
      </c>
      <c r="M100" s="426">
        <f t="shared" si="31"/>
        <v>0</v>
      </c>
      <c r="N100" s="426">
        <f t="shared" si="31"/>
        <v>0</v>
      </c>
      <c r="O100" s="431"/>
    </row>
    <row r="101" spans="1:15">
      <c r="B101" s="423"/>
      <c r="C101" s="430"/>
      <c r="D101" s="58"/>
      <c r="E101" s="426"/>
      <c r="F101" s="426"/>
      <c r="G101" s="426"/>
      <c r="H101" s="426"/>
      <c r="I101" s="426"/>
      <c r="J101" s="426"/>
      <c r="K101" s="426"/>
      <c r="L101" s="426"/>
      <c r="M101" s="426"/>
      <c r="N101" s="426"/>
      <c r="O101" s="431"/>
    </row>
    <row r="102" spans="1:15" s="53" customFormat="1">
      <c r="A102" s="51"/>
      <c r="B102" s="525">
        <f>'1.  LRAMVA Summary'!B41</f>
        <v>0</v>
      </c>
      <c r="C102" s="854">
        <f>'2. LRAMVA Threshold'!P43</f>
        <v>0</v>
      </c>
      <c r="D102" s="35"/>
      <c r="E102" s="35"/>
      <c r="F102" s="35"/>
      <c r="G102" s="35"/>
      <c r="H102" s="35"/>
      <c r="I102" s="35"/>
      <c r="J102" s="35"/>
      <c r="K102" s="35"/>
      <c r="L102" s="35"/>
      <c r="M102" s="35"/>
      <c r="N102" s="35"/>
      <c r="O102" s="57"/>
    </row>
    <row r="103" spans="1:15" hidden="1" outlineLevel="1">
      <c r="B103" s="470" t="s">
        <v>510</v>
      </c>
      <c r="C103" s="855"/>
      <c r="D103" s="35"/>
      <c r="E103" s="35"/>
      <c r="F103" s="35"/>
      <c r="G103" s="35"/>
      <c r="H103" s="35"/>
      <c r="I103" s="35"/>
      <c r="J103" s="35"/>
      <c r="K103" s="35"/>
      <c r="L103" s="35"/>
      <c r="M103" s="35"/>
      <c r="N103" s="35"/>
      <c r="O103" s="57"/>
    </row>
    <row r="104" spans="1:15" hidden="1" outlineLevel="1">
      <c r="B104" s="470" t="s">
        <v>511</v>
      </c>
      <c r="C104" s="855"/>
      <c r="D104" s="35"/>
      <c r="E104" s="35"/>
      <c r="F104" s="35"/>
      <c r="G104" s="35"/>
      <c r="H104" s="35"/>
      <c r="I104" s="35"/>
      <c r="J104" s="35"/>
      <c r="K104" s="35"/>
      <c r="L104" s="35"/>
      <c r="M104" s="35"/>
      <c r="N104" s="35"/>
      <c r="O104" s="57"/>
    </row>
    <row r="105" spans="1:15" hidden="1" outlineLevel="1">
      <c r="B105" s="470" t="s">
        <v>489</v>
      </c>
      <c r="C105" s="855"/>
      <c r="D105" s="35"/>
      <c r="E105" s="35"/>
      <c r="F105" s="35"/>
      <c r="G105" s="35"/>
      <c r="H105" s="35"/>
      <c r="I105" s="35"/>
      <c r="J105" s="35"/>
      <c r="K105" s="35"/>
      <c r="L105" s="35"/>
      <c r="M105" s="35"/>
      <c r="N105" s="35"/>
      <c r="O105" s="57"/>
    </row>
    <row r="106" spans="1:15" collapsed="1">
      <c r="B106" s="470" t="s">
        <v>512</v>
      </c>
      <c r="C106" s="856"/>
      <c r="D106" s="54">
        <f>SUM(D102:D105)</f>
        <v>0</v>
      </c>
      <c r="E106" s="54">
        <f>SUM(E102:E105)</f>
        <v>0</v>
      </c>
      <c r="F106" s="54">
        <f>SUM(F102:F105)</f>
        <v>0</v>
      </c>
      <c r="G106" s="54">
        <f t="shared" ref="G106:N106" si="32">SUM(G102:G105)</f>
        <v>0</v>
      </c>
      <c r="H106" s="54">
        <f t="shared" si="32"/>
        <v>0</v>
      </c>
      <c r="I106" s="54">
        <f t="shared" si="32"/>
        <v>0</v>
      </c>
      <c r="J106" s="54">
        <f t="shared" si="32"/>
        <v>0</v>
      </c>
      <c r="K106" s="54">
        <f t="shared" si="32"/>
        <v>0</v>
      </c>
      <c r="L106" s="54">
        <f t="shared" si="32"/>
        <v>0</v>
      </c>
      <c r="M106" s="54">
        <f t="shared" si="32"/>
        <v>0</v>
      </c>
      <c r="N106" s="54">
        <f t="shared" si="32"/>
        <v>0</v>
      </c>
      <c r="O106" s="62"/>
    </row>
    <row r="107" spans="1:15">
      <c r="B107" s="434" t="s">
        <v>513</v>
      </c>
      <c r="C107" s="430"/>
      <c r="D107" s="58"/>
      <c r="E107" s="426">
        <f t="shared" ref="E107:N107" si="33">ROUND(SUM(D106*E16+E106*E17)/12,4)</f>
        <v>0</v>
      </c>
      <c r="F107" s="426">
        <f t="shared" si="33"/>
        <v>0</v>
      </c>
      <c r="G107" s="426">
        <f t="shared" si="33"/>
        <v>0</v>
      </c>
      <c r="H107" s="426">
        <f t="shared" si="33"/>
        <v>0</v>
      </c>
      <c r="I107" s="426">
        <f t="shared" si="33"/>
        <v>0</v>
      </c>
      <c r="J107" s="426">
        <f t="shared" si="33"/>
        <v>0</v>
      </c>
      <c r="K107" s="426">
        <f t="shared" si="33"/>
        <v>0</v>
      </c>
      <c r="L107" s="426">
        <f t="shared" si="33"/>
        <v>0</v>
      </c>
      <c r="M107" s="426">
        <f t="shared" si="33"/>
        <v>0</v>
      </c>
      <c r="N107" s="426">
        <f t="shared" si="33"/>
        <v>0</v>
      </c>
      <c r="O107" s="431"/>
    </row>
    <row r="108" spans="1:15">
      <c r="B108" s="423"/>
      <c r="C108" s="430"/>
      <c r="D108" s="58"/>
      <c r="E108" s="426"/>
      <c r="F108" s="426"/>
      <c r="G108" s="426"/>
      <c r="H108" s="426"/>
      <c r="I108" s="426"/>
      <c r="J108" s="426"/>
      <c r="K108" s="426"/>
      <c r="L108" s="426"/>
      <c r="M108" s="426"/>
      <c r="N108" s="426"/>
      <c r="O108" s="431"/>
    </row>
    <row r="109" spans="1:15" s="53" customFormat="1">
      <c r="A109" s="51"/>
      <c r="B109" s="525">
        <f>'1.  LRAMVA Summary'!B42</f>
        <v>0</v>
      </c>
      <c r="C109" s="854">
        <f>'2. LRAMVA Threshold'!Q43</f>
        <v>0</v>
      </c>
      <c r="D109" s="35"/>
      <c r="E109" s="35"/>
      <c r="F109" s="35"/>
      <c r="G109" s="35"/>
      <c r="H109" s="35"/>
      <c r="I109" s="35"/>
      <c r="J109" s="35"/>
      <c r="K109" s="35"/>
      <c r="L109" s="35"/>
      <c r="M109" s="35"/>
      <c r="N109" s="35"/>
      <c r="O109" s="57"/>
    </row>
    <row r="110" spans="1:15" hidden="1" outlineLevel="1">
      <c r="B110" s="470" t="s">
        <v>510</v>
      </c>
      <c r="C110" s="855"/>
      <c r="D110" s="35"/>
      <c r="E110" s="35"/>
      <c r="F110" s="35"/>
      <c r="G110" s="35"/>
      <c r="H110" s="35"/>
      <c r="I110" s="35"/>
      <c r="J110" s="35"/>
      <c r="K110" s="35"/>
      <c r="L110" s="35"/>
      <c r="M110" s="35"/>
      <c r="N110" s="35"/>
      <c r="O110" s="57"/>
    </row>
    <row r="111" spans="1:15" hidden="1" outlineLevel="1">
      <c r="B111" s="470" t="s">
        <v>511</v>
      </c>
      <c r="C111" s="855"/>
      <c r="D111" s="35"/>
      <c r="E111" s="35"/>
      <c r="F111" s="35"/>
      <c r="G111" s="35"/>
      <c r="H111" s="35"/>
      <c r="I111" s="35"/>
      <c r="J111" s="35"/>
      <c r="K111" s="35"/>
      <c r="L111" s="35"/>
      <c r="M111" s="35"/>
      <c r="N111" s="35"/>
      <c r="O111" s="57"/>
    </row>
    <row r="112" spans="1:15" hidden="1" outlineLevel="1">
      <c r="B112" s="470" t="s">
        <v>489</v>
      </c>
      <c r="C112" s="855"/>
      <c r="D112" s="35"/>
      <c r="E112" s="35"/>
      <c r="F112" s="35"/>
      <c r="G112" s="35"/>
      <c r="H112" s="35"/>
      <c r="I112" s="35"/>
      <c r="J112" s="35"/>
      <c r="K112" s="35"/>
      <c r="L112" s="35"/>
      <c r="M112" s="35"/>
      <c r="N112" s="35"/>
      <c r="O112" s="57"/>
    </row>
    <row r="113" spans="1:16" collapsed="1">
      <c r="B113" s="470" t="s">
        <v>512</v>
      </c>
      <c r="C113" s="856"/>
      <c r="D113" s="54">
        <f>SUM(D109:D112)</f>
        <v>0</v>
      </c>
      <c r="E113" s="54">
        <f>SUM(E109:E112)</f>
        <v>0</v>
      </c>
      <c r="F113" s="54">
        <f>SUM(F109:F112)</f>
        <v>0</v>
      </c>
      <c r="G113" s="54">
        <f>SUM(G109:G112)</f>
        <v>0</v>
      </c>
      <c r="H113" s="54">
        <f t="shared" ref="H113:N113" si="34">SUM(H109:H112)</f>
        <v>0</v>
      </c>
      <c r="I113" s="54">
        <f t="shared" si="34"/>
        <v>0</v>
      </c>
      <c r="J113" s="54">
        <f t="shared" si="34"/>
        <v>0</v>
      </c>
      <c r="K113" s="54">
        <f t="shared" si="34"/>
        <v>0</v>
      </c>
      <c r="L113" s="54">
        <f t="shared" si="34"/>
        <v>0</v>
      </c>
      <c r="M113" s="54">
        <f t="shared" si="34"/>
        <v>0</v>
      </c>
      <c r="N113" s="54">
        <f t="shared" si="34"/>
        <v>0</v>
      </c>
      <c r="O113" s="62"/>
    </row>
    <row r="114" spans="1:16">
      <c r="B114" s="434" t="s">
        <v>513</v>
      </c>
      <c r="C114" s="430"/>
      <c r="D114" s="58"/>
      <c r="E114" s="426">
        <f t="shared" ref="E114:N114" si="35">ROUND(SUM(D113*E16+E113*E17)/12,4)</f>
        <v>0</v>
      </c>
      <c r="F114" s="426">
        <f t="shared" si="35"/>
        <v>0</v>
      </c>
      <c r="G114" s="426">
        <f t="shared" si="35"/>
        <v>0</v>
      </c>
      <c r="H114" s="426">
        <f t="shared" si="35"/>
        <v>0</v>
      </c>
      <c r="I114" s="426">
        <f t="shared" si="35"/>
        <v>0</v>
      </c>
      <c r="J114" s="426">
        <f t="shared" si="35"/>
        <v>0</v>
      </c>
      <c r="K114" s="426">
        <f t="shared" si="35"/>
        <v>0</v>
      </c>
      <c r="L114" s="426">
        <f t="shared" si="35"/>
        <v>0</v>
      </c>
      <c r="M114" s="426">
        <f t="shared" si="35"/>
        <v>0</v>
      </c>
      <c r="N114" s="426">
        <f t="shared" si="35"/>
        <v>0</v>
      </c>
      <c r="O114" s="431"/>
    </row>
    <row r="115" spans="1:16" s="3" customFormat="1">
      <c r="A115" s="4"/>
      <c r="B115" s="60"/>
      <c r="C115" s="66"/>
      <c r="D115" s="61"/>
      <c r="E115" s="61"/>
      <c r="F115" s="61"/>
      <c r="G115" s="61"/>
      <c r="H115" s="61"/>
      <c r="I115" s="61"/>
      <c r="J115" s="61"/>
      <c r="K115" s="437"/>
      <c r="L115" s="438"/>
      <c r="M115" s="438"/>
      <c r="N115" s="438"/>
      <c r="O115" s="439"/>
    </row>
    <row r="116" spans="1:16" s="3" customFormat="1" ht="21" customHeight="1">
      <c r="A116" s="4"/>
      <c r="B116" s="440" t="s">
        <v>611</v>
      </c>
      <c r="C116" s="79"/>
      <c r="D116" s="441"/>
      <c r="E116" s="441"/>
      <c r="F116" s="441"/>
      <c r="G116" s="441"/>
      <c r="H116" s="441"/>
      <c r="I116" s="441"/>
      <c r="J116" s="441"/>
      <c r="K116" s="441"/>
      <c r="L116" s="441"/>
      <c r="M116" s="441"/>
      <c r="N116" s="441"/>
      <c r="O116" s="441"/>
    </row>
    <row r="119" spans="1:16" ht="15.6">
      <c r="B119" s="93" t="s">
        <v>483</v>
      </c>
    </row>
    <row r="120" spans="1:16" ht="75.75" customHeight="1">
      <c r="B120" s="858" t="s">
        <v>672</v>
      </c>
      <c r="C120" s="858"/>
      <c r="D120" s="858"/>
      <c r="E120" s="858"/>
      <c r="F120" s="858"/>
      <c r="G120" s="858"/>
      <c r="H120" s="858"/>
      <c r="I120" s="858"/>
      <c r="J120" s="858"/>
      <c r="K120" s="858"/>
      <c r="L120" s="858"/>
      <c r="M120" s="858"/>
      <c r="N120" s="858"/>
      <c r="O120" s="858"/>
      <c r="P120" s="858"/>
    </row>
    <row r="121" spans="1:16" ht="9" customHeight="1">
      <c r="B121" s="93"/>
    </row>
    <row r="122" spans="1:16" ht="63.75" customHeight="1">
      <c r="B122" s="211" t="s">
        <v>234</v>
      </c>
      <c r="C122" s="211" t="str">
        <f>'1.  LRAMVA Summary'!D52</f>
        <v>Residential</v>
      </c>
      <c r="D122" s="211" t="str">
        <f>'1.  LRAMVA Summary'!E52</f>
        <v>GS&lt;50 kW</v>
      </c>
      <c r="E122" s="211" t="str">
        <f>'1.  LRAMVA Summary'!F52</f>
        <v>GS 50 - 999 kW</v>
      </c>
      <c r="F122" s="211" t="str">
        <f>'1.  LRAMVA Summary'!G52</f>
        <v>GS 1,000 - 4,999 kW</v>
      </c>
      <c r="G122" s="211" t="str">
        <f>'1.  LRAMVA Summary'!H52</f>
        <v>USL</v>
      </c>
      <c r="H122" s="211" t="str">
        <f>'1.  LRAMVA Summary'!I52</f>
        <v>Sentinel Lighting</v>
      </c>
      <c r="I122" s="211" t="str">
        <f>'1.  LRAMVA Summary'!J52</f>
        <v>Street Lighting</v>
      </c>
      <c r="J122" s="211" t="str">
        <f>'1.  LRAMVA Summary'!K52</f>
        <v/>
      </c>
      <c r="K122" s="211" t="str">
        <f>'1.  LRAMVA Summary'!L52</f>
        <v/>
      </c>
      <c r="L122" s="211" t="str">
        <f>'1.  LRAMVA Summary'!M52</f>
        <v/>
      </c>
      <c r="M122" s="211" t="str">
        <f>'1.  LRAMVA Summary'!N52</f>
        <v/>
      </c>
      <c r="N122" s="211" t="str">
        <f>'1.  LRAMVA Summary'!O52</f>
        <v/>
      </c>
      <c r="O122" s="211" t="str">
        <f>'1.  LRAMVA Summary'!P52</f>
        <v/>
      </c>
      <c r="P122" s="211" t="str">
        <f>'1.  LRAMVA Summary'!Q52</f>
        <v/>
      </c>
    </row>
    <row r="123" spans="1:16">
      <c r="A123" s="73"/>
      <c r="B123" s="507"/>
      <c r="C123" s="508" t="str">
        <f>'1.  LRAMVA Summary'!D53</f>
        <v>kWh</v>
      </c>
      <c r="D123" s="508" t="str">
        <f>'1.  LRAMVA Summary'!E53</f>
        <v>kWh</v>
      </c>
      <c r="E123" s="508" t="str">
        <f>'1.  LRAMVA Summary'!F53</f>
        <v>kW</v>
      </c>
      <c r="F123" s="508" t="str">
        <f>'1.  LRAMVA Summary'!G53</f>
        <v>kW</v>
      </c>
      <c r="G123" s="508" t="str">
        <f>'1.  LRAMVA Summary'!H53</f>
        <v>kWh</v>
      </c>
      <c r="H123" s="508" t="str">
        <f>'1.  LRAMVA Summary'!I53</f>
        <v>kW</v>
      </c>
      <c r="I123" s="508" t="str">
        <f>'1.  LRAMVA Summary'!J53</f>
        <v>kW</v>
      </c>
      <c r="J123" s="508">
        <f>'1.  LRAMVA Summary'!K53</f>
        <v>0</v>
      </c>
      <c r="K123" s="508">
        <f>'1.  LRAMVA Summary'!L53</f>
        <v>0</v>
      </c>
      <c r="L123" s="508">
        <f>'1.  LRAMVA Summary'!M53</f>
        <v>0</v>
      </c>
      <c r="M123" s="508">
        <f>'1.  LRAMVA Summary'!N53</f>
        <v>0</v>
      </c>
      <c r="N123" s="508">
        <f>'1.  LRAMVA Summary'!O53</f>
        <v>0</v>
      </c>
      <c r="O123" s="508">
        <f>'1.  LRAMVA Summary'!P53</f>
        <v>0</v>
      </c>
      <c r="P123" s="509">
        <f>'1.  LRAMVA Summary'!Q53</f>
        <v>0</v>
      </c>
    </row>
    <row r="124" spans="1:16">
      <c r="B124" s="442">
        <v>2011</v>
      </c>
      <c r="C124" s="593">
        <f t="shared" ref="C124:C129" si="36">HLOOKUP(B124,$E$15:$O$114,9,FALSE)</f>
        <v>0</v>
      </c>
      <c r="D124" s="594">
        <f>HLOOKUP(B124,$E$15:$O$114,16,FALSE)</f>
        <v>0</v>
      </c>
      <c r="E124" s="595">
        <f>HLOOKUP(B124,$E$15:$O$114,23,FALSE)</f>
        <v>0</v>
      </c>
      <c r="F124" s="594">
        <f>HLOOKUP(B124,$E$15:$O$114,30,FALSE)</f>
        <v>0</v>
      </c>
      <c r="G124" s="595">
        <f>HLOOKUP(B124,$E$15:$O$114,37,FALSE)</f>
        <v>0</v>
      </c>
      <c r="H124" s="594">
        <f>HLOOKUP(B124,$E$15:$O$114,44,FALSE)</f>
        <v>0</v>
      </c>
      <c r="I124" s="595">
        <f>HLOOKUP(B124,$E$15:$O$114,51,FALSE)</f>
        <v>0</v>
      </c>
      <c r="J124" s="595">
        <f>HLOOKUP(B124,$E$15:$O$114,58,FALSE)</f>
        <v>0</v>
      </c>
      <c r="K124" s="595">
        <f>HLOOKUP(B124,$E$15:$O$114,65,FALSE)</f>
        <v>0</v>
      </c>
      <c r="L124" s="595">
        <f>HLOOKUP(B124,$E$15:$O$114,72,FALSE)</f>
        <v>0</v>
      </c>
      <c r="M124" s="595">
        <f>HLOOKUP(B124,$E$15:$O$114,79,FALSE)</f>
        <v>0</v>
      </c>
      <c r="N124" s="595">
        <f>HLOOKUP(B124,$E$15:$O$114,86,FALSE)</f>
        <v>0</v>
      </c>
      <c r="O124" s="595">
        <f>HLOOKUP(B124,$E$15:$O$114,93,FALSE)</f>
        <v>0</v>
      </c>
      <c r="P124" s="595">
        <f>HLOOKUP(B124,$E$15:$O$114,100,FALSE)</f>
        <v>0</v>
      </c>
    </row>
    <row r="125" spans="1:16">
      <c r="B125" s="443">
        <v>2012</v>
      </c>
      <c r="C125" s="596">
        <f t="shared" si="36"/>
        <v>0</v>
      </c>
      <c r="D125" s="597">
        <f>HLOOKUP(B125,$E$15:$O$114,16,FALSE)</f>
        <v>0</v>
      </c>
      <c r="E125" s="598">
        <f>HLOOKUP(B125,$E$15:$O$114,23,FALSE)</f>
        <v>0</v>
      </c>
      <c r="F125" s="597">
        <f>HLOOKUP(B125,$E$15:$O$114,30,FALSE)</f>
        <v>0</v>
      </c>
      <c r="G125" s="598">
        <f>HLOOKUP(B125,$E$15:$O$114,37,FALSE)</f>
        <v>0</v>
      </c>
      <c r="H125" s="597">
        <f>HLOOKUP(B125,$E$15:$O$114,44,FALSE)</f>
        <v>0</v>
      </c>
      <c r="I125" s="598">
        <f>HLOOKUP(B125,$E$15:$O$114,51,FALSE)</f>
        <v>0</v>
      </c>
      <c r="J125" s="598">
        <f>HLOOKUP(B125,$E$15:$O$114,58,FALSE)</f>
        <v>0</v>
      </c>
      <c r="K125" s="598">
        <f>HLOOKUP(B125,$E$15:$O$114,65,FALSE)</f>
        <v>0</v>
      </c>
      <c r="L125" s="598">
        <f>HLOOKUP(B125,$E$15:$O$114,72,FALSE)</f>
        <v>0</v>
      </c>
      <c r="M125" s="598">
        <f>HLOOKUP(B125,$E$15:$O$114,79,FALSE)</f>
        <v>0</v>
      </c>
      <c r="N125" s="598">
        <f>HLOOKUP(B125,$E$15:$O$114,86,FALSE)</f>
        <v>0</v>
      </c>
      <c r="O125" s="598">
        <f>HLOOKUP(B125,$E$15:$O$114,93,FALSE)</f>
        <v>0</v>
      </c>
      <c r="P125" s="598">
        <f t="shared" ref="P125:P133" si="37">HLOOKUP(B125,$E$15:$O$114,100,FALSE)</f>
        <v>0</v>
      </c>
    </row>
    <row r="126" spans="1:16">
      <c r="B126" s="443">
        <v>2013</v>
      </c>
      <c r="C126" s="596">
        <f t="shared" si="36"/>
        <v>0</v>
      </c>
      <c r="D126" s="597">
        <f t="shared" ref="D126:D133" si="38">HLOOKUP(B126,$E$15:$O$114,16,FALSE)</f>
        <v>0</v>
      </c>
      <c r="E126" s="598">
        <f t="shared" ref="E126:E133" si="39">HLOOKUP(B126,$E$15:$O$114,23,FALSE)</f>
        <v>0</v>
      </c>
      <c r="F126" s="597">
        <f t="shared" ref="F126:F133" si="40">HLOOKUP(B126,$E$15:$O$114,30,FALSE)</f>
        <v>0</v>
      </c>
      <c r="G126" s="598">
        <f t="shared" ref="G126:G132" si="41">HLOOKUP(B126,$E$15:$O$114,37,FALSE)</f>
        <v>0</v>
      </c>
      <c r="H126" s="597">
        <f t="shared" ref="H126:H133" si="42">HLOOKUP(B126,$E$15:$O$114,44,FALSE)</f>
        <v>0</v>
      </c>
      <c r="I126" s="598">
        <f t="shared" ref="I126:I133" si="43">HLOOKUP(B126,$E$15:$O$114,51,FALSE)</f>
        <v>0</v>
      </c>
      <c r="J126" s="598">
        <f t="shared" ref="J126:J133" si="44">HLOOKUP(B126,$E$15:$O$114,58,FALSE)</f>
        <v>0</v>
      </c>
      <c r="K126" s="598">
        <f t="shared" ref="K126:K133" si="45">HLOOKUP(B126,$E$15:$O$114,65,FALSE)</f>
        <v>0</v>
      </c>
      <c r="L126" s="598">
        <f>HLOOKUP(B126,$E$15:$O$114,72,FALSE)</f>
        <v>0</v>
      </c>
      <c r="M126" s="598">
        <f t="shared" ref="M126:M133" si="46">HLOOKUP(B126,$E$15:$O$114,79,FALSE)</f>
        <v>0</v>
      </c>
      <c r="N126" s="598">
        <f t="shared" ref="N126:N133" si="47">HLOOKUP(B126,$E$15:$O$114,86,FALSE)</f>
        <v>0</v>
      </c>
      <c r="O126" s="598">
        <f t="shared" ref="O126:O133" si="48">HLOOKUP(B126,$E$15:$O$114,93,FALSE)</f>
        <v>0</v>
      </c>
      <c r="P126" s="598">
        <f t="shared" si="37"/>
        <v>0</v>
      </c>
    </row>
    <row r="127" spans="1:16">
      <c r="B127" s="443">
        <v>2014</v>
      </c>
      <c r="C127" s="596">
        <f t="shared" si="36"/>
        <v>7.9000000000000008E-3</v>
      </c>
      <c r="D127" s="597">
        <f>HLOOKUP(B127,$E$15:$O$114,16,FALSE)</f>
        <v>5.5999999999999999E-3</v>
      </c>
      <c r="E127" s="598">
        <f>HLOOKUP(B127,$E$15:$O$114,23,FALSE)</f>
        <v>2.2677</v>
      </c>
      <c r="F127" s="597">
        <f>HLOOKUP(B127,$E$15:$O$114,30,FALSE)</f>
        <v>2.0789</v>
      </c>
      <c r="G127" s="598">
        <f>HLOOKUP(B127,$E$15:$O$114,37,FALSE)</f>
        <v>2.8999999999999998E-3</v>
      </c>
      <c r="H127" s="597">
        <f>HLOOKUP(B127,$E$15:$O$114,44,FALSE)</f>
        <v>12.5731</v>
      </c>
      <c r="I127" s="598">
        <f>HLOOKUP(B127,$E$15:$O$114,51,FALSE)</f>
        <v>19.724900000000002</v>
      </c>
      <c r="J127" s="598">
        <f>HLOOKUP(B127,$E$15:$O$114,58,FALSE)</f>
        <v>0</v>
      </c>
      <c r="K127" s="598">
        <f>HLOOKUP(B127,$E$15:$O$114,65,FALSE)</f>
        <v>0</v>
      </c>
      <c r="L127" s="598">
        <f>HLOOKUP(B127,$E$15:$O$114,72,FALSE)</f>
        <v>0</v>
      </c>
      <c r="M127" s="598">
        <f>HLOOKUP(B127,$E$15:$O$114,79,FALSE)</f>
        <v>0</v>
      </c>
      <c r="N127" s="598">
        <f>HLOOKUP(B127,$E$15:$O$114,86,FALSE)</f>
        <v>0</v>
      </c>
      <c r="O127" s="598">
        <f>HLOOKUP(B127,$E$15:$O$114,93,FALSE)</f>
        <v>0</v>
      </c>
      <c r="P127" s="598">
        <f>HLOOKUP(B127,$E$15:$O$114,100,FALSE)</f>
        <v>0</v>
      </c>
    </row>
    <row r="128" spans="1:16">
      <c r="B128" s="443">
        <v>2015</v>
      </c>
      <c r="C128" s="596">
        <f t="shared" si="36"/>
        <v>1.1900000000000001E-2</v>
      </c>
      <c r="D128" s="597">
        <f t="shared" si="38"/>
        <v>8.5000000000000006E-3</v>
      </c>
      <c r="E128" s="598">
        <f t="shared" si="39"/>
        <v>3.4379</v>
      </c>
      <c r="F128" s="597">
        <f t="shared" si="40"/>
        <v>3.1516999999999999</v>
      </c>
      <c r="G128" s="598">
        <f t="shared" si="41"/>
        <v>4.4999999999999997E-3</v>
      </c>
      <c r="H128" s="597">
        <f t="shared" si="42"/>
        <v>19.0608</v>
      </c>
      <c r="I128" s="598">
        <f t="shared" si="43"/>
        <v>29.902999999999999</v>
      </c>
      <c r="J128" s="598">
        <f t="shared" si="44"/>
        <v>0</v>
      </c>
      <c r="K128" s="598">
        <f t="shared" si="45"/>
        <v>0</v>
      </c>
      <c r="L128" s="598">
        <f t="shared" ref="L128:L133" si="49">HLOOKUP(B128,$E$15:$O$114,72,FALSE)</f>
        <v>0</v>
      </c>
      <c r="M128" s="598">
        <f t="shared" si="46"/>
        <v>0</v>
      </c>
      <c r="N128" s="598">
        <f t="shared" si="47"/>
        <v>0</v>
      </c>
      <c r="O128" s="598">
        <f t="shared" si="48"/>
        <v>0</v>
      </c>
      <c r="P128" s="598">
        <f t="shared" si="37"/>
        <v>0</v>
      </c>
    </row>
    <row r="129" spans="2:16">
      <c r="B129" s="443">
        <v>2016</v>
      </c>
      <c r="C129" s="596">
        <f t="shared" si="36"/>
        <v>1.0699999999999999E-2</v>
      </c>
      <c r="D129" s="597">
        <f t="shared" si="38"/>
        <v>9.4000000000000004E-3</v>
      </c>
      <c r="E129" s="598">
        <f t="shared" si="39"/>
        <v>3.6461000000000001</v>
      </c>
      <c r="F129" s="597">
        <f t="shared" si="40"/>
        <v>3.2997000000000001</v>
      </c>
      <c r="G129" s="598">
        <f t="shared" si="41"/>
        <v>5.0000000000000001E-3</v>
      </c>
      <c r="H129" s="597">
        <f t="shared" si="42"/>
        <v>29.5989</v>
      </c>
      <c r="I129" s="598">
        <f t="shared" si="43"/>
        <v>11.0238</v>
      </c>
      <c r="J129" s="598">
        <f t="shared" si="44"/>
        <v>0</v>
      </c>
      <c r="K129" s="598">
        <f t="shared" si="45"/>
        <v>0</v>
      </c>
      <c r="L129" s="598">
        <f t="shared" si="49"/>
        <v>0</v>
      </c>
      <c r="M129" s="598">
        <f t="shared" si="46"/>
        <v>0</v>
      </c>
      <c r="N129" s="598">
        <f t="shared" si="47"/>
        <v>0</v>
      </c>
      <c r="O129" s="598">
        <f t="shared" si="48"/>
        <v>0</v>
      </c>
      <c r="P129" s="598">
        <f t="shared" si="37"/>
        <v>0</v>
      </c>
    </row>
    <row r="130" spans="2:16">
      <c r="B130" s="443">
        <v>2017</v>
      </c>
      <c r="C130" s="596">
        <f>HLOOKUP(B130,$E$15:$O$114,9,FALSE)</f>
        <v>7.9000000000000008E-3</v>
      </c>
      <c r="D130" s="597">
        <f t="shared" si="38"/>
        <v>0.01</v>
      </c>
      <c r="E130" s="598">
        <f t="shared" si="39"/>
        <v>3.7886000000000002</v>
      </c>
      <c r="F130" s="597">
        <f t="shared" si="40"/>
        <v>3.4079999999999999</v>
      </c>
      <c r="G130" s="598">
        <f t="shared" si="41"/>
        <v>5.3E-3</v>
      </c>
      <c r="H130" s="597">
        <f t="shared" si="42"/>
        <v>35.258699999999997</v>
      </c>
      <c r="I130" s="598">
        <f t="shared" si="43"/>
        <v>1.5244</v>
      </c>
      <c r="J130" s="598">
        <f t="shared" si="44"/>
        <v>0</v>
      </c>
      <c r="K130" s="598">
        <f t="shared" si="45"/>
        <v>0</v>
      </c>
      <c r="L130" s="598">
        <f t="shared" si="49"/>
        <v>0</v>
      </c>
      <c r="M130" s="598">
        <f t="shared" si="46"/>
        <v>0</v>
      </c>
      <c r="N130" s="598">
        <f t="shared" si="47"/>
        <v>0</v>
      </c>
      <c r="O130" s="598">
        <f t="shared" si="48"/>
        <v>0</v>
      </c>
      <c r="P130" s="598">
        <f t="shared" si="37"/>
        <v>0</v>
      </c>
    </row>
    <row r="131" spans="2:16">
      <c r="B131" s="443">
        <v>2018</v>
      </c>
      <c r="C131" s="596">
        <f t="shared" ref="C131:C133" si="50">HLOOKUP(B131,$E$15:$O$114,9,FALSE)</f>
        <v>4.4999999999999997E-3</v>
      </c>
      <c r="D131" s="597">
        <f t="shared" si="38"/>
        <v>1.0200000000000001E-2</v>
      </c>
      <c r="E131" s="598">
        <f t="shared" si="39"/>
        <v>3.8428</v>
      </c>
      <c r="F131" s="597">
        <f t="shared" si="40"/>
        <v>3.4567999999999999</v>
      </c>
      <c r="G131" s="598">
        <f t="shared" si="41"/>
        <v>5.4000000000000003E-3</v>
      </c>
      <c r="H131" s="597">
        <f t="shared" si="42"/>
        <v>35.763100000000001</v>
      </c>
      <c r="I131" s="598">
        <f t="shared" si="43"/>
        <v>1.5462</v>
      </c>
      <c r="J131" s="598">
        <f t="shared" si="44"/>
        <v>0</v>
      </c>
      <c r="K131" s="598">
        <f t="shared" si="45"/>
        <v>0</v>
      </c>
      <c r="L131" s="598">
        <f t="shared" si="49"/>
        <v>0</v>
      </c>
      <c r="M131" s="598">
        <f t="shared" si="46"/>
        <v>0</v>
      </c>
      <c r="N131" s="598">
        <f t="shared" si="47"/>
        <v>0</v>
      </c>
      <c r="O131" s="598">
        <f t="shared" si="48"/>
        <v>0</v>
      </c>
      <c r="P131" s="598">
        <f t="shared" si="37"/>
        <v>0</v>
      </c>
    </row>
    <row r="132" spans="2:16">
      <c r="B132" s="443">
        <v>2019</v>
      </c>
      <c r="C132" s="596">
        <f t="shared" si="50"/>
        <v>1.1000000000000001E-3</v>
      </c>
      <c r="D132" s="597">
        <f t="shared" si="38"/>
        <v>1.03E-2</v>
      </c>
      <c r="E132" s="598">
        <f t="shared" si="39"/>
        <v>3.8965999999999998</v>
      </c>
      <c r="F132" s="597">
        <f t="shared" si="40"/>
        <v>3.5051999999999999</v>
      </c>
      <c r="G132" s="598">
        <f t="shared" si="41"/>
        <v>5.4999999999999997E-3</v>
      </c>
      <c r="H132" s="597">
        <f t="shared" si="42"/>
        <v>36.264099999999999</v>
      </c>
      <c r="I132" s="598">
        <f t="shared" si="43"/>
        <v>1.5678000000000001</v>
      </c>
      <c r="J132" s="598">
        <f t="shared" si="44"/>
        <v>0</v>
      </c>
      <c r="K132" s="598">
        <f t="shared" si="45"/>
        <v>0</v>
      </c>
      <c r="L132" s="598">
        <f t="shared" si="49"/>
        <v>0</v>
      </c>
      <c r="M132" s="598">
        <f t="shared" si="46"/>
        <v>0</v>
      </c>
      <c r="N132" s="598">
        <f t="shared" si="47"/>
        <v>0</v>
      </c>
      <c r="O132" s="598">
        <f t="shared" si="48"/>
        <v>0</v>
      </c>
      <c r="P132" s="598">
        <f t="shared" si="37"/>
        <v>0</v>
      </c>
    </row>
    <row r="133" spans="2:16">
      <c r="B133" s="443">
        <v>2020</v>
      </c>
      <c r="C133" s="596">
        <f t="shared" si="50"/>
        <v>0</v>
      </c>
      <c r="D133" s="597">
        <f t="shared" si="38"/>
        <v>1.0500000000000001E-2</v>
      </c>
      <c r="E133" s="598">
        <f t="shared" si="39"/>
        <v>3.9681000000000002</v>
      </c>
      <c r="F133" s="597">
        <f t="shared" si="40"/>
        <v>3.5695999999999999</v>
      </c>
      <c r="G133" s="598">
        <f>HLOOKUP(B133,$E$15:$O$114,37,FALSE)</f>
        <v>5.5999999999999999E-3</v>
      </c>
      <c r="H133" s="597">
        <f t="shared" si="42"/>
        <v>36.929499999999997</v>
      </c>
      <c r="I133" s="598">
        <f t="shared" si="43"/>
        <v>1.5966</v>
      </c>
      <c r="J133" s="598">
        <f t="shared" si="44"/>
        <v>0</v>
      </c>
      <c r="K133" s="598">
        <f t="shared" si="45"/>
        <v>0</v>
      </c>
      <c r="L133" s="598">
        <f t="shared" si="49"/>
        <v>0</v>
      </c>
      <c r="M133" s="598">
        <f t="shared" si="46"/>
        <v>0</v>
      </c>
      <c r="N133" s="598">
        <f t="shared" si="47"/>
        <v>0</v>
      </c>
      <c r="O133" s="598">
        <f t="shared" si="48"/>
        <v>0</v>
      </c>
      <c r="P133" s="598">
        <f t="shared" si="37"/>
        <v>0</v>
      </c>
    </row>
    <row r="134" spans="2:16">
      <c r="B134" s="444">
        <v>2021</v>
      </c>
      <c r="C134" s="599">
        <f t="shared" ref="C134" si="51">HLOOKUP(B134,$E$15:$O$114,9,FALSE)</f>
        <v>0</v>
      </c>
      <c r="D134" s="600">
        <f t="shared" ref="D134" si="52">HLOOKUP(B134,$E$15:$O$114,16,FALSE)</f>
        <v>3.5000000000000001E-3</v>
      </c>
      <c r="E134" s="601">
        <f t="shared" ref="E134" si="53">HLOOKUP(B134,$E$15:$O$114,23,FALSE)</f>
        <v>1.3313999999999999</v>
      </c>
      <c r="F134" s="600">
        <f t="shared" ref="F134" si="54">HLOOKUP(B134,$E$15:$O$114,30,FALSE)</f>
        <v>1.1977</v>
      </c>
      <c r="G134" s="601">
        <f t="shared" ref="G134" si="55">HLOOKUP(B134,$E$15:$O$114,37,FALSE)</f>
        <v>1.9E-3</v>
      </c>
      <c r="H134" s="600">
        <f t="shared" ref="H134" si="56">HLOOKUP(B134,$E$15:$O$114,44,FALSE)</f>
        <v>12.3908</v>
      </c>
      <c r="I134" s="601">
        <f t="shared" ref="I134" si="57">HLOOKUP(B134,$E$15:$O$114,51,FALSE)</f>
        <v>0.53569999999999995</v>
      </c>
      <c r="J134" s="601">
        <f t="shared" ref="J134" si="58">HLOOKUP(B134,$E$15:$O$114,58,FALSE)</f>
        <v>0</v>
      </c>
      <c r="K134" s="601">
        <f t="shared" ref="K134" si="59">HLOOKUP(B134,$E$15:$O$114,65,FALSE)</f>
        <v>0</v>
      </c>
      <c r="L134" s="601">
        <f t="shared" ref="L134" si="60">HLOOKUP(B134,$E$15:$O$114,72,FALSE)</f>
        <v>0</v>
      </c>
      <c r="M134" s="601">
        <f t="shared" ref="M134" si="61">HLOOKUP(B134,$E$15:$O$114,79,FALSE)</f>
        <v>0</v>
      </c>
      <c r="N134" s="601">
        <f t="shared" ref="N134" si="62">HLOOKUP(B134,$E$15:$O$114,86,FALSE)</f>
        <v>0</v>
      </c>
      <c r="O134" s="601">
        <f t="shared" ref="O134" si="63">HLOOKUP(B134,$E$15:$O$114,93,FALSE)</f>
        <v>0</v>
      </c>
      <c r="P134" s="601">
        <f t="shared" ref="P134" si="64">HLOOKUP(B134,$E$15:$O$114,100,FALSE)</f>
        <v>0</v>
      </c>
    </row>
    <row r="135" spans="2:16" ht="15.6">
      <c r="B135" s="440" t="s">
        <v>628</v>
      </c>
      <c r="C135" s="520"/>
      <c r="D135" s="521"/>
      <c r="E135" s="522"/>
      <c r="F135" s="521"/>
      <c r="G135" s="521"/>
      <c r="H135" s="521"/>
      <c r="I135" s="521"/>
      <c r="J135" s="521"/>
      <c r="K135" s="521"/>
      <c r="L135" s="521"/>
      <c r="M135" s="521"/>
      <c r="N135" s="521"/>
      <c r="O135" s="521"/>
      <c r="P135" s="521"/>
    </row>
    <row r="137" spans="2:16">
      <c r="B137" s="514" t="s">
        <v>525</v>
      </c>
    </row>
    <row r="158" spans="4:4">
      <c r="D158" s="710"/>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7"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59"/>
  <sheetViews>
    <sheetView topLeftCell="A13" zoomScale="90" zoomScaleNormal="90" workbookViewId="0">
      <selection activeCell="M37" sqref="M37"/>
    </sheetView>
  </sheetViews>
  <sheetFormatPr defaultColWidth="9" defaultRowHeight="14.4"/>
  <cols>
    <col min="1" max="3" width="9" style="1"/>
    <col min="4" max="4" width="3.109375" style="1" customWidth="1"/>
    <col min="5" max="9" width="14.88671875" style="1" customWidth="1"/>
    <col min="10" max="16384" width="9" style="1"/>
  </cols>
  <sheetData>
    <row r="14" spans="2:24" ht="15.6">
      <c r="B14" s="510" t="s">
        <v>504</v>
      </c>
    </row>
    <row r="15" spans="2:24" ht="15.6">
      <c r="B15" s="510"/>
    </row>
    <row r="16" spans="2:24" s="24" customFormat="1" ht="28.5" customHeight="1">
      <c r="B16" s="858" t="s">
        <v>631</v>
      </c>
      <c r="C16" s="858"/>
      <c r="D16" s="858"/>
      <c r="E16" s="858"/>
      <c r="F16" s="858"/>
      <c r="G16" s="858"/>
      <c r="H16" s="858"/>
      <c r="I16" s="858"/>
      <c r="J16" s="858"/>
      <c r="K16" s="858"/>
      <c r="L16" s="858"/>
      <c r="M16" s="858"/>
      <c r="N16" s="858"/>
      <c r="O16" s="858"/>
      <c r="P16" s="858"/>
      <c r="Q16" s="858"/>
      <c r="R16" s="858"/>
      <c r="S16" s="858"/>
      <c r="T16" s="858"/>
      <c r="U16" s="858"/>
      <c r="V16" s="858"/>
      <c r="W16" s="858"/>
      <c r="X16" s="858"/>
    </row>
    <row r="19" spans="2:9">
      <c r="B19" s="1" t="s">
        <v>22</v>
      </c>
      <c r="E19" s="1" t="s">
        <v>789</v>
      </c>
    </row>
    <row r="20" spans="2:9">
      <c r="C20" s="653" t="s">
        <v>234</v>
      </c>
      <c r="D20" s="653"/>
      <c r="E20" s="653" t="s">
        <v>26</v>
      </c>
      <c r="F20" s="653" t="s">
        <v>790</v>
      </c>
      <c r="G20" s="653" t="s">
        <v>791</v>
      </c>
      <c r="H20" s="653" t="s">
        <v>792</v>
      </c>
      <c r="I20" s="653" t="s">
        <v>793</v>
      </c>
    </row>
    <row r="21" spans="2:9">
      <c r="C21" s="653">
        <v>2011</v>
      </c>
      <c r="D21" s="653"/>
      <c r="E21" s="654">
        <v>417327.10000000003</v>
      </c>
      <c r="F21" s="654">
        <v>123681.60000000001</v>
      </c>
      <c r="G21" s="654">
        <v>293645.5</v>
      </c>
      <c r="H21" s="654">
        <v>0</v>
      </c>
      <c r="I21" s="654">
        <v>0</v>
      </c>
    </row>
    <row r="22" spans="2:9">
      <c r="C22" s="653">
        <v>2012</v>
      </c>
      <c r="D22" s="653"/>
      <c r="E22" s="654">
        <v>1375694.9</v>
      </c>
      <c r="F22" s="654">
        <v>173968.30000000002</v>
      </c>
      <c r="G22" s="654">
        <v>464151.2</v>
      </c>
      <c r="H22" s="654">
        <v>737575.39999999991</v>
      </c>
      <c r="I22" s="654">
        <v>0</v>
      </c>
    </row>
    <row r="23" spans="2:9">
      <c r="C23" s="653">
        <v>2013</v>
      </c>
      <c r="D23" s="653"/>
      <c r="E23" s="654">
        <v>380402.50000000006</v>
      </c>
      <c r="F23" s="654">
        <v>174097.40000000002</v>
      </c>
      <c r="G23" s="654">
        <v>142325.9</v>
      </c>
      <c r="H23" s="654">
        <v>63979.200000000004</v>
      </c>
      <c r="I23" s="654">
        <v>0</v>
      </c>
    </row>
    <row r="24" spans="2:9">
      <c r="C24" s="653">
        <v>2014</v>
      </c>
      <c r="D24" s="653"/>
      <c r="E24" s="654">
        <v>1124514.5</v>
      </c>
      <c r="F24" s="654">
        <v>289527.39999999997</v>
      </c>
      <c r="G24" s="654">
        <v>742007.1</v>
      </c>
      <c r="H24" s="654">
        <v>92980</v>
      </c>
      <c r="I24" s="654">
        <v>0</v>
      </c>
    </row>
    <row r="25" spans="2:9">
      <c r="C25" s="653">
        <v>2015</v>
      </c>
      <c r="D25" s="653"/>
      <c r="E25" s="654">
        <v>5176014.4000000004</v>
      </c>
      <c r="F25" s="654">
        <v>660047.20000000007</v>
      </c>
      <c r="G25" s="654">
        <v>1200170.3</v>
      </c>
      <c r="H25" s="654">
        <v>3315796.9</v>
      </c>
      <c r="I25" s="654">
        <v>0</v>
      </c>
    </row>
    <row r="26" spans="2:9">
      <c r="C26" s="653">
        <v>2016</v>
      </c>
      <c r="D26" s="653"/>
      <c r="E26" s="654">
        <v>4407530.5</v>
      </c>
      <c r="F26" s="654">
        <v>272266.09999999998</v>
      </c>
      <c r="G26" s="654">
        <v>314134.30000000005</v>
      </c>
      <c r="H26" s="654">
        <v>1578337.1</v>
      </c>
      <c r="I26" s="654">
        <v>2242793</v>
      </c>
    </row>
    <row r="27" spans="2:9">
      <c r="C27" s="653">
        <v>2017</v>
      </c>
      <c r="D27" s="653"/>
      <c r="E27" s="654">
        <v>2397345</v>
      </c>
      <c r="F27" s="654">
        <v>906490</v>
      </c>
      <c r="G27" s="654">
        <v>865770.3</v>
      </c>
      <c r="H27" s="654">
        <v>625084.69999999995</v>
      </c>
      <c r="I27" s="654">
        <v>0</v>
      </c>
    </row>
    <row r="28" spans="2:9">
      <c r="C28" s="653">
        <v>2018</v>
      </c>
      <c r="D28" s="653"/>
      <c r="E28" s="654">
        <v>1644868.0999999999</v>
      </c>
      <c r="F28" s="654">
        <v>297939.19999999995</v>
      </c>
      <c r="G28" s="654">
        <v>737930.2</v>
      </c>
      <c r="H28" s="654">
        <v>580382.69999999995</v>
      </c>
      <c r="I28" s="654">
        <v>28616</v>
      </c>
    </row>
    <row r="29" spans="2:9">
      <c r="C29" s="653">
        <v>2019</v>
      </c>
      <c r="D29" s="653"/>
      <c r="E29" s="654">
        <v>1004825.6880230401</v>
      </c>
      <c r="F29" s="654">
        <v>93046.387785903062</v>
      </c>
      <c r="G29" s="654">
        <v>876708.99817978975</v>
      </c>
      <c r="H29" s="654">
        <v>35070.30205734729</v>
      </c>
      <c r="I29" s="654">
        <v>0</v>
      </c>
    </row>
    <row r="30" spans="2:9">
      <c r="C30" s="653">
        <v>2020</v>
      </c>
      <c r="D30" s="653"/>
      <c r="E30" s="654">
        <v>152799</v>
      </c>
      <c r="F30" s="654"/>
      <c r="G30" s="654">
        <v>152799</v>
      </c>
      <c r="H30" s="654"/>
      <c r="I30" s="654"/>
    </row>
    <row r="32" spans="2:9">
      <c r="C32" s="653" t="s">
        <v>234</v>
      </c>
      <c r="D32" s="653"/>
      <c r="E32" s="653" t="s">
        <v>26</v>
      </c>
      <c r="F32" s="653" t="s">
        <v>790</v>
      </c>
      <c r="G32" s="653" t="s">
        <v>791</v>
      </c>
      <c r="H32" s="653" t="s">
        <v>792</v>
      </c>
      <c r="I32" s="653" t="s">
        <v>793</v>
      </c>
    </row>
    <row r="33" spans="3:9">
      <c r="C33" s="655">
        <f>C21</f>
        <v>2011</v>
      </c>
      <c r="D33" s="653"/>
      <c r="E33" s="654"/>
      <c r="F33" s="656">
        <f>F21/$E21</f>
        <v>0.29636608789604124</v>
      </c>
      <c r="G33" s="656">
        <f t="shared" ref="G33:I33" si="0">G21/$E21</f>
        <v>0.70363391210395865</v>
      </c>
      <c r="H33" s="656">
        <f t="shared" si="0"/>
        <v>0</v>
      </c>
      <c r="I33" s="656">
        <f t="shared" si="0"/>
        <v>0</v>
      </c>
    </row>
    <row r="34" spans="3:9">
      <c r="C34" s="655">
        <f t="shared" ref="C34:C42" si="1">C22</f>
        <v>2012</v>
      </c>
      <c r="D34" s="653"/>
      <c r="E34" s="653"/>
      <c r="F34" s="656">
        <f t="shared" ref="F34:I40" si="2">F22/$E22</f>
        <v>0.12645849017830918</v>
      </c>
      <c r="G34" s="656">
        <f t="shared" si="2"/>
        <v>0.33739399629961558</v>
      </c>
      <c r="H34" s="656">
        <f t="shared" si="2"/>
        <v>0.53614751352207524</v>
      </c>
      <c r="I34" s="656">
        <f t="shared" si="2"/>
        <v>0</v>
      </c>
    </row>
    <row r="35" spans="3:9">
      <c r="C35" s="655">
        <f t="shared" si="1"/>
        <v>2013</v>
      </c>
      <c r="D35" s="653"/>
      <c r="E35" s="653"/>
      <c r="F35" s="656">
        <f>F23/$E23</f>
        <v>0.45766628768212614</v>
      </c>
      <c r="G35" s="656">
        <f t="shared" si="2"/>
        <v>0.37414554320752352</v>
      </c>
      <c r="H35" s="656">
        <f t="shared" si="2"/>
        <v>0.1681881691103502</v>
      </c>
      <c r="I35" s="656">
        <f t="shared" si="2"/>
        <v>0</v>
      </c>
    </row>
    <row r="36" spans="3:9">
      <c r="C36" s="655">
        <f t="shared" si="1"/>
        <v>2014</v>
      </c>
      <c r="D36" s="653"/>
      <c r="E36" s="653"/>
      <c r="F36" s="656">
        <f t="shared" si="2"/>
        <v>0.25746880098033414</v>
      </c>
      <c r="G36" s="656">
        <f t="shared" si="2"/>
        <v>0.65984662714442543</v>
      </c>
      <c r="H36" s="656">
        <f t="shared" si="2"/>
        <v>8.2684571875240379E-2</v>
      </c>
      <c r="I36" s="656">
        <f t="shared" si="2"/>
        <v>0</v>
      </c>
    </row>
    <row r="37" spans="3:9">
      <c r="C37" s="655">
        <f t="shared" si="1"/>
        <v>2015</v>
      </c>
      <c r="D37" s="653"/>
      <c r="E37" s="657"/>
      <c r="F37" s="656">
        <f t="shared" si="2"/>
        <v>0.12752035620302757</v>
      </c>
      <c r="G37" s="656">
        <f t="shared" si="2"/>
        <v>0.23187151488604824</v>
      </c>
      <c r="H37" s="656">
        <f t="shared" si="2"/>
        <v>0.64060812891092411</v>
      </c>
      <c r="I37" s="656">
        <f t="shared" si="2"/>
        <v>0</v>
      </c>
    </row>
    <row r="38" spans="3:9">
      <c r="C38" s="655">
        <f t="shared" si="1"/>
        <v>2016</v>
      </c>
      <c r="D38" s="653"/>
      <c r="E38" s="657"/>
      <c r="F38" s="656">
        <f t="shared" si="2"/>
        <v>6.1772936114679176E-2</v>
      </c>
      <c r="G38" s="656">
        <f t="shared" si="2"/>
        <v>7.127217837743835E-2</v>
      </c>
      <c r="H38" s="656">
        <f t="shared" si="2"/>
        <v>0.35810009709518748</v>
      </c>
      <c r="I38" s="656">
        <f t="shared" si="2"/>
        <v>0.50885478841269505</v>
      </c>
    </row>
    <row r="39" spans="3:9">
      <c r="C39" s="655">
        <f t="shared" si="1"/>
        <v>2017</v>
      </c>
      <c r="D39" s="653"/>
      <c r="E39" s="653"/>
      <c r="F39" s="656">
        <f t="shared" si="2"/>
        <v>0.37812246464317817</v>
      </c>
      <c r="G39" s="656">
        <f t="shared" si="2"/>
        <v>0.36113713295332966</v>
      </c>
      <c r="H39" s="656">
        <f t="shared" si="2"/>
        <v>0.26074040240349217</v>
      </c>
      <c r="I39" s="656">
        <f t="shared" si="2"/>
        <v>0</v>
      </c>
    </row>
    <row r="40" spans="3:9">
      <c r="C40" s="655">
        <f t="shared" si="1"/>
        <v>2018</v>
      </c>
      <c r="D40" s="653"/>
      <c r="E40" s="653"/>
      <c r="F40" s="656">
        <f>F28/$E28</f>
        <v>0.18113257835081123</v>
      </c>
      <c r="G40" s="656">
        <f t="shared" si="2"/>
        <v>0.44862575911101932</v>
      </c>
      <c r="H40" s="656">
        <f t="shared" si="2"/>
        <v>0.35284452291341778</v>
      </c>
      <c r="I40" s="656">
        <f t="shared" si="2"/>
        <v>1.7397139624751676E-2</v>
      </c>
    </row>
    <row r="41" spans="3:9">
      <c r="C41" s="655">
        <f t="shared" si="1"/>
        <v>2019</v>
      </c>
      <c r="D41" s="653"/>
      <c r="E41" s="653"/>
      <c r="F41" s="656">
        <f t="shared" ref="F41:I41" si="3">F29/$E29</f>
        <v>9.2599531336592947E-2</v>
      </c>
      <c r="G41" s="656">
        <f t="shared" si="3"/>
        <v>0.87249859217341919</v>
      </c>
      <c r="H41" s="656">
        <f t="shared" si="3"/>
        <v>3.4901876489987931E-2</v>
      </c>
      <c r="I41" s="656">
        <f t="shared" si="3"/>
        <v>0</v>
      </c>
    </row>
    <row r="42" spans="3:9">
      <c r="C42" s="655">
        <f t="shared" si="1"/>
        <v>2020</v>
      </c>
      <c r="D42" s="653"/>
      <c r="E42" s="653"/>
      <c r="F42" s="656">
        <f t="shared" ref="F42:I42" si="4">F30/$E30</f>
        <v>0</v>
      </c>
      <c r="G42" s="656">
        <f t="shared" si="4"/>
        <v>1</v>
      </c>
      <c r="H42" s="656">
        <f t="shared" si="4"/>
        <v>0</v>
      </c>
      <c r="I42" s="656">
        <f t="shared" si="4"/>
        <v>0</v>
      </c>
    </row>
    <row r="159" spans="4:4">
      <c r="D159" s="708"/>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C255" zoomScale="90" zoomScaleNormal="90" zoomScaleSheetLayoutView="80" zoomScalePageLayoutView="85" workbookViewId="0">
      <selection activeCell="V528" sqref="V528"/>
    </sheetView>
  </sheetViews>
  <sheetFormatPr defaultColWidth="9" defaultRowHeight="13.8" outlineLevelRow="1" outlineLevelCol="1"/>
  <cols>
    <col min="1" max="1" width="4.5546875" style="451" customWidth="1"/>
    <col min="2" max="2" width="43.5546875" style="220" customWidth="1"/>
    <col min="3" max="3" width="14" style="220" customWidth="1"/>
    <col min="4" max="4" width="18" style="219" customWidth="1"/>
    <col min="5" max="8" width="10.44140625" style="219" customWidth="1" outlineLevel="1"/>
    <col min="9" max="13" width="10.109375" style="219" bestFit="1" customWidth="1" outlineLevel="1"/>
    <col min="14" max="14" width="12.44140625" style="219" customWidth="1" outlineLevel="1"/>
    <col min="15" max="15" width="17.5546875" style="219" customWidth="1"/>
    <col min="16" max="24" width="9.44140625" style="219" customWidth="1" outlineLevel="1"/>
    <col min="25" max="25" width="14" style="221" customWidth="1"/>
    <col min="26" max="26" width="14.5546875" style="221" customWidth="1"/>
    <col min="27" max="27" width="17" style="221" customWidth="1"/>
    <col min="28" max="28" width="17.5546875" style="221" customWidth="1"/>
    <col min="29" max="35" width="14.5546875" style="221" customWidth="1"/>
    <col min="36" max="38" width="15" style="221" customWidth="1"/>
    <col min="39" max="39" width="14.33203125" style="221" customWidth="1"/>
    <col min="40" max="40" width="14.5546875" style="219" customWidth="1"/>
    <col min="41" max="41" width="15" style="219" customWidth="1"/>
    <col min="42" max="42" width="14" style="219" customWidth="1"/>
    <col min="43" max="43" width="9.5546875" style="219" customWidth="1"/>
    <col min="44" max="44" width="11" style="219" customWidth="1"/>
    <col min="45" max="45" width="12" style="219" customWidth="1"/>
    <col min="46" max="46" width="6.44140625" style="219" bestFit="1" customWidth="1"/>
    <col min="47" max="51" width="9" style="219"/>
    <col min="52" max="52" width="6.44140625" style="219" bestFit="1" customWidth="1"/>
    <col min="53" max="16384" width="9" style="219"/>
  </cols>
  <sheetData>
    <row r="1" spans="1:39" ht="164.25" customHeight="1"/>
    <row r="2" spans="1:39" ht="23.25" customHeight="1" thickBot="1"/>
    <row r="3" spans="1:39" ht="25.5" customHeight="1" thickBot="1">
      <c r="B3" s="864" t="s">
        <v>171</v>
      </c>
      <c r="C3" s="222" t="s">
        <v>175</v>
      </c>
      <c r="D3" s="449"/>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row>
    <row r="4" spans="1:39" ht="24" customHeight="1" thickBot="1">
      <c r="B4" s="864"/>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row>
    <row r="5" spans="1:39" ht="29.25" customHeight="1" thickBot="1">
      <c r="B5" s="236"/>
      <c r="C5" s="862" t="s">
        <v>550</v>
      </c>
      <c r="D5" s="863"/>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row>
    <row r="6" spans="1:39"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1"/>
      <c r="Z6" s="231"/>
      <c r="AA6" s="231"/>
      <c r="AB6" s="231"/>
      <c r="AC6" s="231"/>
      <c r="AD6" s="231"/>
      <c r="AE6" s="231"/>
      <c r="AF6" s="232"/>
      <c r="AG6" s="232"/>
      <c r="AH6" s="232"/>
      <c r="AI6" s="232"/>
      <c r="AJ6" s="232"/>
      <c r="AK6" s="232"/>
      <c r="AL6" s="232"/>
      <c r="AM6" s="232"/>
    </row>
    <row r="7" spans="1:39" ht="70.5" customHeight="1">
      <c r="B7" s="864" t="s">
        <v>504</v>
      </c>
      <c r="C7" s="865" t="s">
        <v>629</v>
      </c>
      <c r="D7" s="865"/>
      <c r="E7" s="865"/>
      <c r="F7" s="865"/>
      <c r="G7" s="865"/>
      <c r="H7" s="865"/>
      <c r="I7" s="865"/>
      <c r="J7" s="865"/>
      <c r="K7" s="865"/>
      <c r="L7" s="865"/>
      <c r="M7" s="865"/>
      <c r="N7" s="865"/>
      <c r="O7" s="865"/>
      <c r="P7" s="865"/>
      <c r="Q7" s="865"/>
      <c r="R7" s="865"/>
      <c r="S7" s="865"/>
      <c r="T7" s="865"/>
      <c r="U7" s="865"/>
      <c r="V7" s="865"/>
      <c r="W7" s="865"/>
      <c r="X7" s="865"/>
      <c r="Y7" s="527"/>
      <c r="Z7" s="527"/>
      <c r="AA7" s="527"/>
      <c r="AB7" s="527"/>
      <c r="AC7" s="527"/>
      <c r="AD7" s="527"/>
      <c r="AE7" s="233"/>
      <c r="AF7" s="233"/>
      <c r="AG7" s="233"/>
      <c r="AH7" s="233"/>
      <c r="AI7" s="233"/>
      <c r="AJ7" s="233"/>
      <c r="AK7" s="233"/>
      <c r="AL7" s="233"/>
    </row>
    <row r="8" spans="1:39" s="234" customFormat="1" ht="58.5" customHeight="1">
      <c r="A8" s="451"/>
      <c r="B8" s="864"/>
      <c r="C8" s="865" t="s">
        <v>567</v>
      </c>
      <c r="D8" s="865"/>
      <c r="E8" s="865"/>
      <c r="F8" s="865"/>
      <c r="G8" s="865"/>
      <c r="H8" s="865"/>
      <c r="I8" s="865"/>
      <c r="J8" s="865"/>
      <c r="K8" s="865"/>
      <c r="L8" s="865"/>
      <c r="M8" s="865"/>
      <c r="N8" s="865"/>
      <c r="O8" s="865"/>
      <c r="P8" s="865"/>
      <c r="Q8" s="865"/>
      <c r="R8" s="865"/>
      <c r="S8" s="865"/>
      <c r="T8" s="865"/>
      <c r="U8" s="865"/>
      <c r="V8" s="865"/>
      <c r="W8" s="865"/>
      <c r="X8" s="865"/>
      <c r="Y8" s="527"/>
      <c r="Z8" s="527"/>
      <c r="AA8" s="527"/>
      <c r="AB8" s="527"/>
      <c r="AC8" s="527"/>
      <c r="AD8" s="527"/>
      <c r="AE8" s="235"/>
      <c r="AF8" s="221"/>
      <c r="AG8" s="221"/>
      <c r="AH8" s="221"/>
      <c r="AI8" s="221"/>
      <c r="AJ8" s="221"/>
      <c r="AK8" s="221"/>
      <c r="AL8" s="221"/>
      <c r="AM8" s="221"/>
    </row>
    <row r="9" spans="1:39" s="234" customFormat="1" ht="57.75" customHeight="1">
      <c r="A9" s="451"/>
      <c r="B9" s="236"/>
      <c r="C9" s="865" t="s">
        <v>566</v>
      </c>
      <c r="D9" s="865"/>
      <c r="E9" s="865"/>
      <c r="F9" s="865"/>
      <c r="G9" s="865"/>
      <c r="H9" s="865"/>
      <c r="I9" s="865"/>
      <c r="J9" s="865"/>
      <c r="K9" s="865"/>
      <c r="L9" s="865"/>
      <c r="M9" s="865"/>
      <c r="N9" s="865"/>
      <c r="O9" s="865"/>
      <c r="P9" s="865"/>
      <c r="Q9" s="865"/>
      <c r="R9" s="865"/>
      <c r="S9" s="865"/>
      <c r="T9" s="865"/>
      <c r="U9" s="865"/>
      <c r="V9" s="865"/>
      <c r="W9" s="865"/>
      <c r="X9" s="865"/>
      <c r="Y9" s="527"/>
      <c r="Z9" s="527"/>
      <c r="AA9" s="527"/>
      <c r="AB9" s="527"/>
      <c r="AC9" s="527"/>
      <c r="AD9" s="527"/>
      <c r="AE9" s="235"/>
      <c r="AF9" s="221"/>
      <c r="AG9" s="221"/>
      <c r="AH9" s="221"/>
      <c r="AI9" s="221"/>
      <c r="AJ9" s="221"/>
      <c r="AK9" s="221"/>
      <c r="AL9" s="221"/>
      <c r="AM9" s="221"/>
    </row>
    <row r="10" spans="1:39" ht="41.25" customHeight="1">
      <c r="B10" s="238"/>
      <c r="C10" s="865" t="s">
        <v>632</v>
      </c>
      <c r="D10" s="865"/>
      <c r="E10" s="865"/>
      <c r="F10" s="865"/>
      <c r="G10" s="865"/>
      <c r="H10" s="865"/>
      <c r="I10" s="865"/>
      <c r="J10" s="865"/>
      <c r="K10" s="865"/>
      <c r="L10" s="865"/>
      <c r="M10" s="865"/>
      <c r="N10" s="865"/>
      <c r="O10" s="865"/>
      <c r="P10" s="865"/>
      <c r="Q10" s="865"/>
      <c r="R10" s="865"/>
      <c r="S10" s="865"/>
      <c r="T10" s="865"/>
      <c r="U10" s="865"/>
      <c r="V10" s="865"/>
      <c r="W10" s="865"/>
      <c r="X10" s="865"/>
      <c r="Y10" s="527"/>
      <c r="Z10" s="527"/>
      <c r="AA10" s="527"/>
      <c r="AB10" s="527"/>
      <c r="AC10" s="527"/>
      <c r="AD10" s="527"/>
      <c r="AE10" s="235"/>
      <c r="AF10" s="239"/>
      <c r="AG10" s="239"/>
      <c r="AH10" s="239"/>
      <c r="AI10" s="239"/>
      <c r="AJ10" s="239"/>
      <c r="AK10" s="239"/>
      <c r="AL10" s="239"/>
    </row>
    <row r="11" spans="1:39" ht="53.25" customHeight="1">
      <c r="C11" s="865" t="s">
        <v>617</v>
      </c>
      <c r="D11" s="865"/>
      <c r="E11" s="865"/>
      <c r="F11" s="865"/>
      <c r="G11" s="865"/>
      <c r="H11" s="865"/>
      <c r="I11" s="865"/>
      <c r="J11" s="865"/>
      <c r="K11" s="865"/>
      <c r="L11" s="865"/>
      <c r="M11" s="865"/>
      <c r="N11" s="865"/>
      <c r="O11" s="865"/>
      <c r="P11" s="865"/>
      <c r="Q11" s="865"/>
      <c r="R11" s="865"/>
      <c r="S11" s="865"/>
      <c r="T11" s="865"/>
      <c r="U11" s="865"/>
      <c r="V11" s="865"/>
      <c r="W11" s="865"/>
      <c r="X11" s="865"/>
      <c r="Y11" s="527"/>
      <c r="Z11" s="527"/>
      <c r="AA11" s="527"/>
      <c r="AB11" s="527"/>
      <c r="AC11" s="527"/>
      <c r="AD11" s="527"/>
      <c r="AE11" s="235"/>
      <c r="AF11" s="239"/>
      <c r="AG11" s="239"/>
      <c r="AH11" s="239"/>
      <c r="AI11" s="239"/>
      <c r="AJ11" s="239"/>
      <c r="AK11" s="239"/>
      <c r="AL11" s="239"/>
      <c r="AM11" s="219"/>
    </row>
    <row r="12" spans="1:39"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5"/>
      <c r="AF12" s="239"/>
      <c r="AG12" s="239"/>
      <c r="AH12" s="239"/>
      <c r="AI12" s="239"/>
      <c r="AJ12" s="239"/>
      <c r="AK12" s="239"/>
      <c r="AL12" s="239"/>
      <c r="AM12" s="219"/>
    </row>
    <row r="13" spans="1:39" ht="20.25" customHeight="1">
      <c r="B13" s="864" t="s">
        <v>526</v>
      </c>
      <c r="C13" s="513" t="s">
        <v>521</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5"/>
      <c r="AF13" s="239"/>
      <c r="AG13" s="239"/>
      <c r="AH13" s="239"/>
      <c r="AI13" s="239"/>
      <c r="AJ13" s="239"/>
      <c r="AK13" s="239"/>
      <c r="AL13" s="239"/>
      <c r="AM13" s="219"/>
    </row>
    <row r="14" spans="1:39" ht="20.25" customHeight="1">
      <c r="B14" s="864"/>
      <c r="C14" s="513" t="s">
        <v>522</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5"/>
      <c r="AF14" s="239"/>
      <c r="AG14" s="239"/>
      <c r="AH14" s="239"/>
      <c r="AI14" s="239"/>
      <c r="AJ14" s="239"/>
      <c r="AK14" s="239"/>
      <c r="AL14" s="239"/>
      <c r="AM14" s="219"/>
    </row>
    <row r="15" spans="1:39" ht="20.25" customHeight="1">
      <c r="C15" s="513" t="s">
        <v>523</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5"/>
      <c r="AF15" s="239"/>
      <c r="AG15" s="239"/>
      <c r="AH15" s="239"/>
      <c r="AI15" s="239"/>
      <c r="AJ15" s="239"/>
      <c r="AK15" s="239"/>
      <c r="AL15" s="239"/>
      <c r="AM15" s="219"/>
    </row>
    <row r="16" spans="1:39" ht="20.25" customHeight="1">
      <c r="C16" s="513" t="s">
        <v>524</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5"/>
      <c r="AF16" s="239"/>
      <c r="AG16" s="239"/>
      <c r="AH16" s="239"/>
      <c r="AI16" s="239"/>
      <c r="AJ16" s="239"/>
      <c r="AK16" s="239"/>
      <c r="AL16" s="239"/>
      <c r="AM16" s="219"/>
    </row>
    <row r="17" spans="1:39" ht="23.25" customHeight="1">
      <c r="B17" s="240"/>
      <c r="C17" s="241"/>
      <c r="D17" s="242"/>
      <c r="E17" s="242"/>
      <c r="F17" s="242"/>
      <c r="G17" s="242"/>
      <c r="H17" s="242"/>
      <c r="I17" s="242"/>
      <c r="J17" s="242"/>
      <c r="K17" s="242"/>
      <c r="L17" s="242"/>
      <c r="M17" s="242"/>
      <c r="N17" s="242"/>
      <c r="P17" s="242"/>
      <c r="Q17" s="242"/>
      <c r="R17" s="242"/>
      <c r="S17" s="242"/>
      <c r="T17" s="242"/>
      <c r="U17" s="242"/>
      <c r="V17" s="242"/>
      <c r="W17" s="242"/>
      <c r="X17" s="242"/>
      <c r="Y17" s="233"/>
    </row>
    <row r="18" spans="1:39" ht="15.6">
      <c r="B18" s="243" t="s">
        <v>241</v>
      </c>
      <c r="C18" s="244"/>
      <c r="E18" s="512"/>
      <c r="O18" s="244"/>
      <c r="Y18" s="233"/>
      <c r="Z18" s="231"/>
      <c r="AA18" s="231"/>
      <c r="AB18" s="231"/>
      <c r="AC18" s="231"/>
      <c r="AD18" s="231"/>
      <c r="AE18" s="231"/>
      <c r="AF18" s="231"/>
      <c r="AG18" s="231"/>
      <c r="AH18" s="231"/>
      <c r="AI18" s="231"/>
      <c r="AJ18" s="231"/>
      <c r="AK18" s="231"/>
      <c r="AL18" s="231"/>
      <c r="AM18" s="231"/>
    </row>
    <row r="19" spans="1:39" s="245" customFormat="1" ht="36" customHeight="1">
      <c r="A19" s="451"/>
      <c r="B19" s="866" t="s">
        <v>211</v>
      </c>
      <c r="C19" s="868" t="s">
        <v>33</v>
      </c>
      <c r="D19" s="246" t="s">
        <v>421</v>
      </c>
      <c r="E19" s="870" t="s">
        <v>209</v>
      </c>
      <c r="F19" s="871"/>
      <c r="G19" s="871"/>
      <c r="H19" s="871"/>
      <c r="I19" s="871"/>
      <c r="J19" s="871"/>
      <c r="K19" s="871"/>
      <c r="L19" s="871"/>
      <c r="M19" s="872"/>
      <c r="N19" s="876" t="s">
        <v>213</v>
      </c>
      <c r="O19" s="246" t="s">
        <v>422</v>
      </c>
      <c r="P19" s="870" t="s">
        <v>212</v>
      </c>
      <c r="Q19" s="871"/>
      <c r="R19" s="871"/>
      <c r="S19" s="871"/>
      <c r="T19" s="871"/>
      <c r="U19" s="871"/>
      <c r="V19" s="871"/>
      <c r="W19" s="871"/>
      <c r="X19" s="872"/>
      <c r="Y19" s="873" t="s">
        <v>243</v>
      </c>
      <c r="Z19" s="874"/>
      <c r="AA19" s="874"/>
      <c r="AB19" s="874"/>
      <c r="AC19" s="874"/>
      <c r="AD19" s="874"/>
      <c r="AE19" s="874"/>
      <c r="AF19" s="874"/>
      <c r="AG19" s="874"/>
      <c r="AH19" s="874"/>
      <c r="AI19" s="874"/>
      <c r="AJ19" s="874"/>
      <c r="AK19" s="874"/>
      <c r="AL19" s="874"/>
      <c r="AM19" s="875"/>
    </row>
    <row r="20" spans="1:39" s="245" customFormat="1" ht="59.25" customHeight="1">
      <c r="A20" s="451"/>
      <c r="B20" s="867"/>
      <c r="C20" s="869"/>
      <c r="D20" s="247">
        <v>2011</v>
      </c>
      <c r="E20" s="247">
        <v>2012</v>
      </c>
      <c r="F20" s="247">
        <v>2013</v>
      </c>
      <c r="G20" s="247">
        <v>2014</v>
      </c>
      <c r="H20" s="247">
        <v>2015</v>
      </c>
      <c r="I20" s="247">
        <v>2016</v>
      </c>
      <c r="J20" s="247">
        <v>2017</v>
      </c>
      <c r="K20" s="247">
        <v>2018</v>
      </c>
      <c r="L20" s="247">
        <v>2019</v>
      </c>
      <c r="M20" s="247">
        <v>2020</v>
      </c>
      <c r="N20" s="877"/>
      <c r="O20" s="247">
        <v>2011</v>
      </c>
      <c r="P20" s="247">
        <v>2012</v>
      </c>
      <c r="Q20" s="247">
        <v>2013</v>
      </c>
      <c r="R20" s="247">
        <v>2014</v>
      </c>
      <c r="S20" s="247">
        <v>2015</v>
      </c>
      <c r="T20" s="247">
        <v>2016</v>
      </c>
      <c r="U20" s="247">
        <v>2017</v>
      </c>
      <c r="V20" s="247">
        <v>2018</v>
      </c>
      <c r="W20" s="247">
        <v>2019</v>
      </c>
      <c r="X20" s="247">
        <v>2020</v>
      </c>
      <c r="Y20" s="247" t="str">
        <f>'1.  LRAMVA Summary'!D52</f>
        <v>Residential</v>
      </c>
      <c r="Z20" s="248" t="str">
        <f>'1.  LRAMVA Summary'!E52</f>
        <v>GS&lt;50 kW</v>
      </c>
      <c r="AA20" s="248" t="str">
        <f>'1.  LRAMVA Summary'!F52</f>
        <v>GS 50 - 999 kW</v>
      </c>
      <c r="AB20" s="248" t="str">
        <f>'1.  LRAMVA Summary'!G52</f>
        <v>GS 1,000 - 4,999 kW</v>
      </c>
      <c r="AC20" s="248" t="str">
        <f>'1.  LRAMVA Summary'!H52</f>
        <v>USL</v>
      </c>
      <c r="AD20" s="248" t="str">
        <f>'1.  LRAMVA Summary'!I52</f>
        <v>Sentinel Lighting</v>
      </c>
      <c r="AE20" s="248" t="str">
        <f>'1.  LRAMVA Summary'!J52</f>
        <v>Street Lighting</v>
      </c>
      <c r="AF20" s="248" t="str">
        <f>'1.  LRAMVA Summary'!K52</f>
        <v/>
      </c>
      <c r="AG20" s="248" t="str">
        <f>'1.  LRAMVA Summary'!L52</f>
        <v/>
      </c>
      <c r="AH20" s="248" t="str">
        <f>'1.  LRAMVA Summary'!M52</f>
        <v/>
      </c>
      <c r="AI20" s="248" t="str">
        <f>'1.  LRAMVA Summary'!N52</f>
        <v/>
      </c>
      <c r="AJ20" s="248" t="str">
        <f>'1.  LRAMVA Summary'!O52</f>
        <v/>
      </c>
      <c r="AK20" s="248" t="str">
        <f>'1.  LRAMVA Summary'!P52</f>
        <v/>
      </c>
      <c r="AL20" s="248" t="str">
        <f>'1.  LRAMVA Summary'!Q52</f>
        <v/>
      </c>
      <c r="AM20" s="249" t="str">
        <f>'1.  LRAMVA Summary'!R52</f>
        <v>Total</v>
      </c>
    </row>
    <row r="21" spans="1:39" s="255" customFormat="1" ht="15.75" customHeight="1">
      <c r="A21" s="452"/>
      <c r="B21" s="250" t="s">
        <v>0</v>
      </c>
      <c r="C21" s="251"/>
      <c r="D21" s="251"/>
      <c r="E21" s="251"/>
      <c r="F21" s="251"/>
      <c r="G21" s="251"/>
      <c r="H21" s="251"/>
      <c r="I21" s="251"/>
      <c r="J21" s="251"/>
      <c r="K21" s="251"/>
      <c r="L21" s="251"/>
      <c r="M21" s="251"/>
      <c r="N21" s="252"/>
      <c r="O21" s="251"/>
      <c r="P21" s="251"/>
      <c r="Q21" s="251"/>
      <c r="R21" s="251"/>
      <c r="S21" s="251"/>
      <c r="T21" s="251"/>
      <c r="U21" s="251"/>
      <c r="V21" s="251"/>
      <c r="W21" s="251"/>
      <c r="X21" s="251"/>
      <c r="Y21" s="253" t="str">
        <f>'1.  LRAMVA Summary'!D53</f>
        <v>kWh</v>
      </c>
      <c r="Z21" s="253" t="str">
        <f>'1.  LRAMVA Summary'!E53</f>
        <v>kWh</v>
      </c>
      <c r="AA21" s="253" t="str">
        <f>'1.  LRAMVA Summary'!F53</f>
        <v>kW</v>
      </c>
      <c r="AB21" s="253" t="str">
        <f>'1.  LRAMVA Summary'!G53</f>
        <v>kW</v>
      </c>
      <c r="AC21" s="253" t="str">
        <f>'1.  LRAMVA Summary'!H53</f>
        <v>kWh</v>
      </c>
      <c r="AD21" s="253" t="str">
        <f>'1.  LRAMVA Summary'!I53</f>
        <v>kW</v>
      </c>
      <c r="AE21" s="253" t="str">
        <f>'1.  LRAMVA Summary'!J53</f>
        <v>kW</v>
      </c>
      <c r="AF21" s="253">
        <f>'1.  LRAMVA Summary'!K53</f>
        <v>0</v>
      </c>
      <c r="AG21" s="253">
        <f>'1.  LRAMVA Summary'!L53</f>
        <v>0</v>
      </c>
      <c r="AH21" s="253">
        <f>'1.  LRAMVA Summary'!M53</f>
        <v>0</v>
      </c>
      <c r="AI21" s="253">
        <f>'1.  LRAMVA Summary'!N53</f>
        <v>0</v>
      </c>
      <c r="AJ21" s="253">
        <f>'1.  LRAMVA Summary'!O53</f>
        <v>0</v>
      </c>
      <c r="AK21" s="253">
        <f>'1.  LRAMVA Summary'!P53</f>
        <v>0</v>
      </c>
      <c r="AL21" s="253">
        <f>'1.  LRAMVA Summary'!Q53</f>
        <v>0</v>
      </c>
      <c r="AM21" s="254"/>
    </row>
    <row r="22" spans="1:39" s="245" customFormat="1" ht="15" customHeight="1" outlineLevel="1">
      <c r="A22" s="451">
        <v>1</v>
      </c>
      <c r="B22" s="256" t="s">
        <v>1</v>
      </c>
      <c r="C22" s="253" t="s">
        <v>25</v>
      </c>
      <c r="D22" s="257">
        <f>'7.  Persistence Report'!AQ28</f>
        <v>94293.954810742347</v>
      </c>
      <c r="E22" s="257">
        <f>'7.  Persistence Report'!AR28</f>
        <v>94293.954810742347</v>
      </c>
      <c r="F22" s="257">
        <f>'7.  Persistence Report'!AS28</f>
        <v>94293.954810742347</v>
      </c>
      <c r="G22" s="257">
        <f>'7.  Persistence Report'!AT28</f>
        <v>93889.332050187164</v>
      </c>
      <c r="H22" s="257">
        <f>'7.  Persistence Report'!AU28</f>
        <v>65662.06723699157</v>
      </c>
      <c r="I22" s="257">
        <f>'7.  Persistence Report'!AV28</f>
        <v>0</v>
      </c>
      <c r="J22" s="257">
        <f>'7.  Persistence Report'!AW28</f>
        <v>0</v>
      </c>
      <c r="K22" s="257">
        <f>'7.  Persistence Report'!AX28</f>
        <v>0</v>
      </c>
      <c r="L22" s="257">
        <f>'7.  Persistence Report'!AY28</f>
        <v>0</v>
      </c>
      <c r="M22" s="257">
        <f>'7.  Persistence Report'!AZ28</f>
        <v>0</v>
      </c>
      <c r="N22" s="253"/>
      <c r="O22" s="257">
        <f>'7.  Persistence Report'!L28</f>
        <v>13.143572862414077</v>
      </c>
      <c r="P22" s="257">
        <f>'7.  Persistence Report'!M28</f>
        <v>13.143572862414077</v>
      </c>
      <c r="Q22" s="257">
        <f>'7.  Persistence Report'!N28</f>
        <v>13.143572862414077</v>
      </c>
      <c r="R22" s="257">
        <f>'7.  Persistence Report'!O28</f>
        <v>12.691103462922259</v>
      </c>
      <c r="S22" s="257">
        <f>'7.  Persistence Report'!P28</f>
        <v>8.6332304347704252</v>
      </c>
      <c r="T22" s="257">
        <f>'7.  Persistence Report'!Q28</f>
        <v>0</v>
      </c>
      <c r="U22" s="257">
        <f>'7.  Persistence Report'!R28</f>
        <v>0</v>
      </c>
      <c r="V22" s="257">
        <f>'7.  Persistence Report'!S28</f>
        <v>0</v>
      </c>
      <c r="W22" s="257">
        <f>'7.  Persistence Report'!T28</f>
        <v>0</v>
      </c>
      <c r="X22" s="257">
        <f>'7.  Persistence Report'!U28</f>
        <v>0</v>
      </c>
      <c r="Y22" s="363">
        <v>1</v>
      </c>
      <c r="Z22" s="363"/>
      <c r="AA22" s="363"/>
      <c r="AB22" s="363"/>
      <c r="AC22" s="363"/>
      <c r="AD22" s="363"/>
      <c r="AE22" s="363"/>
      <c r="AF22" s="363"/>
      <c r="AG22" s="363"/>
      <c r="AH22" s="363"/>
      <c r="AI22" s="363"/>
      <c r="AJ22" s="363"/>
      <c r="AK22" s="363"/>
      <c r="AL22" s="363"/>
      <c r="AM22" s="258">
        <f>SUM(Y22:AL22)</f>
        <v>1</v>
      </c>
    </row>
    <row r="23" spans="1:39" s="245" customFormat="1" ht="15" outlineLevel="1">
      <c r="A23" s="451"/>
      <c r="B23" s="256" t="s">
        <v>214</v>
      </c>
      <c r="C23" s="253" t="s">
        <v>163</v>
      </c>
      <c r="D23" s="257"/>
      <c r="E23" s="257"/>
      <c r="F23" s="257"/>
      <c r="G23" s="257"/>
      <c r="H23" s="257"/>
      <c r="I23" s="257"/>
      <c r="J23" s="257"/>
      <c r="K23" s="257"/>
      <c r="L23" s="257"/>
      <c r="M23" s="257"/>
      <c r="N23" s="412"/>
      <c r="O23" s="257"/>
      <c r="P23" s="257"/>
      <c r="Q23" s="257"/>
      <c r="R23" s="257"/>
      <c r="S23" s="257"/>
      <c r="T23" s="257"/>
      <c r="U23" s="257"/>
      <c r="V23" s="257"/>
      <c r="W23" s="257"/>
      <c r="X23" s="257"/>
      <c r="Y23" s="364">
        <f>Y22</f>
        <v>1</v>
      </c>
      <c r="Z23" s="364">
        <f>Z22</f>
        <v>0</v>
      </c>
      <c r="AA23" s="364">
        <f t="shared" ref="AA23:AE23" si="0">AA22</f>
        <v>0</v>
      </c>
      <c r="AB23" s="364">
        <f t="shared" si="0"/>
        <v>0</v>
      </c>
      <c r="AC23" s="364">
        <f t="shared" si="0"/>
        <v>0</v>
      </c>
      <c r="AD23" s="364">
        <f t="shared" si="0"/>
        <v>0</v>
      </c>
      <c r="AE23" s="364">
        <f t="shared" si="0"/>
        <v>0</v>
      </c>
      <c r="AF23" s="364">
        <f t="shared" ref="AF23:AL23" si="1">AF22</f>
        <v>0</v>
      </c>
      <c r="AG23" s="364">
        <f t="shared" si="1"/>
        <v>0</v>
      </c>
      <c r="AH23" s="364">
        <f t="shared" si="1"/>
        <v>0</v>
      </c>
      <c r="AI23" s="364">
        <f t="shared" si="1"/>
        <v>0</v>
      </c>
      <c r="AJ23" s="364">
        <f t="shared" si="1"/>
        <v>0</v>
      </c>
      <c r="AK23" s="364">
        <f t="shared" si="1"/>
        <v>0</v>
      </c>
      <c r="AL23" s="364">
        <f t="shared" si="1"/>
        <v>0</v>
      </c>
      <c r="AM23" s="259"/>
    </row>
    <row r="24" spans="1:39" s="265" customFormat="1" ht="15.6" outlineLevel="1">
      <c r="A24" s="453"/>
      <c r="B24" s="260"/>
      <c r="C24" s="261"/>
      <c r="D24" s="261"/>
      <c r="E24" s="261"/>
      <c r="F24" s="261"/>
      <c r="G24" s="261"/>
      <c r="H24" s="261"/>
      <c r="I24" s="261"/>
      <c r="J24" s="261"/>
      <c r="K24" s="261"/>
      <c r="L24" s="261"/>
      <c r="M24" s="261"/>
      <c r="O24" s="261"/>
      <c r="P24" s="261"/>
      <c r="Q24" s="261"/>
      <c r="R24" s="261"/>
      <c r="S24" s="261"/>
      <c r="T24" s="261"/>
      <c r="U24" s="261"/>
      <c r="V24" s="261"/>
      <c r="W24" s="261"/>
      <c r="X24" s="261"/>
      <c r="Y24" s="365"/>
      <c r="Z24" s="366"/>
      <c r="AA24" s="366"/>
      <c r="AB24" s="366"/>
      <c r="AC24" s="366"/>
      <c r="AD24" s="366"/>
      <c r="AE24" s="366"/>
      <c r="AF24" s="366"/>
      <c r="AG24" s="366"/>
      <c r="AH24" s="366"/>
      <c r="AI24" s="366"/>
      <c r="AJ24" s="366"/>
      <c r="AK24" s="366"/>
      <c r="AL24" s="366"/>
      <c r="AM24" s="264"/>
    </row>
    <row r="25" spans="1:39" s="245" customFormat="1" ht="15" outlineLevel="1">
      <c r="A25" s="451">
        <v>2</v>
      </c>
      <c r="B25" s="256" t="s">
        <v>2</v>
      </c>
      <c r="C25" s="253" t="s">
        <v>25</v>
      </c>
      <c r="D25" s="257">
        <f>'7.  Persistence Report'!AQ27</f>
        <v>1191.8256694305676</v>
      </c>
      <c r="E25" s="257">
        <f>'7.  Persistence Report'!AR27</f>
        <v>1191.8256694305676</v>
      </c>
      <c r="F25" s="257">
        <f>'7.  Persistence Report'!AS27</f>
        <v>1191.8256694305676</v>
      </c>
      <c r="G25" s="257">
        <f>'7.  Persistence Report'!AT27</f>
        <v>311.74881627297452</v>
      </c>
      <c r="H25" s="257">
        <f>'7.  Persistence Report'!AU27</f>
        <v>0</v>
      </c>
      <c r="I25" s="257">
        <f>'7.  Persistence Report'!AV27</f>
        <v>0</v>
      </c>
      <c r="J25" s="257">
        <f>'7.  Persistence Report'!AW27</f>
        <v>0</v>
      </c>
      <c r="K25" s="257">
        <f>'7.  Persistence Report'!AX27</f>
        <v>0</v>
      </c>
      <c r="L25" s="257">
        <f>'7.  Persistence Report'!AY27</f>
        <v>0</v>
      </c>
      <c r="M25" s="257">
        <f>'7.  Persistence Report'!AZ27</f>
        <v>0</v>
      </c>
      <c r="N25" s="253"/>
      <c r="O25" s="257">
        <f>'7.  Persistence Report'!L27</f>
        <v>1.15898497970758</v>
      </c>
      <c r="P25" s="257">
        <f>'7.  Persistence Report'!M27</f>
        <v>1.15898497970758</v>
      </c>
      <c r="Q25" s="257">
        <f>'7.  Persistence Report'!N27</f>
        <v>1.15898497970758</v>
      </c>
      <c r="R25" s="257">
        <f>'7.  Persistence Report'!O27</f>
        <v>0.17483904409957066</v>
      </c>
      <c r="S25" s="257">
        <f>'7.  Persistence Report'!P27</f>
        <v>0</v>
      </c>
      <c r="T25" s="257">
        <f>'7.  Persistence Report'!Q27</f>
        <v>0</v>
      </c>
      <c r="U25" s="257">
        <f>'7.  Persistence Report'!R27</f>
        <v>0</v>
      </c>
      <c r="V25" s="257">
        <f>'7.  Persistence Report'!S27</f>
        <v>0</v>
      </c>
      <c r="W25" s="257">
        <f>'7.  Persistence Report'!T27</f>
        <v>0</v>
      </c>
      <c r="X25" s="257">
        <f>'7.  Persistence Report'!U27</f>
        <v>0</v>
      </c>
      <c r="Y25" s="363">
        <v>1</v>
      </c>
      <c r="Z25" s="363"/>
      <c r="AA25" s="363"/>
      <c r="AB25" s="363"/>
      <c r="AC25" s="363"/>
      <c r="AD25" s="363"/>
      <c r="AE25" s="363"/>
      <c r="AF25" s="363"/>
      <c r="AG25" s="363"/>
      <c r="AH25" s="363"/>
      <c r="AI25" s="363"/>
      <c r="AJ25" s="363"/>
      <c r="AK25" s="363"/>
      <c r="AL25" s="363"/>
      <c r="AM25" s="258">
        <f>SUM(Y25:AL25)</f>
        <v>1</v>
      </c>
    </row>
    <row r="26" spans="1:39" s="245" customFormat="1" ht="15" outlineLevel="1">
      <c r="A26" s="451"/>
      <c r="B26" s="256" t="s">
        <v>214</v>
      </c>
      <c r="C26" s="253" t="s">
        <v>163</v>
      </c>
      <c r="D26" s="257"/>
      <c r="E26" s="257"/>
      <c r="F26" s="257"/>
      <c r="G26" s="257"/>
      <c r="H26" s="257"/>
      <c r="I26" s="257"/>
      <c r="J26" s="257"/>
      <c r="K26" s="257"/>
      <c r="L26" s="257"/>
      <c r="M26" s="257"/>
      <c r="N26" s="412"/>
      <c r="O26" s="257"/>
      <c r="P26" s="257"/>
      <c r="Q26" s="257"/>
      <c r="R26" s="257"/>
      <c r="S26" s="257"/>
      <c r="T26" s="257"/>
      <c r="U26" s="257"/>
      <c r="V26" s="257"/>
      <c r="W26" s="257"/>
      <c r="X26" s="257"/>
      <c r="Y26" s="364">
        <f>Y25</f>
        <v>1</v>
      </c>
      <c r="Z26" s="364">
        <f>Z25</f>
        <v>0</v>
      </c>
      <c r="AA26" s="364">
        <f t="shared" ref="AA26:AE26" si="2">AA25</f>
        <v>0</v>
      </c>
      <c r="AB26" s="364">
        <f t="shared" si="2"/>
        <v>0</v>
      </c>
      <c r="AC26" s="364">
        <f t="shared" si="2"/>
        <v>0</v>
      </c>
      <c r="AD26" s="364">
        <f t="shared" si="2"/>
        <v>0</v>
      </c>
      <c r="AE26" s="364">
        <f t="shared" si="2"/>
        <v>0</v>
      </c>
      <c r="AF26" s="364">
        <f t="shared" ref="AF26:AL26" si="3">AF25</f>
        <v>0</v>
      </c>
      <c r="AG26" s="364">
        <f t="shared" si="3"/>
        <v>0</v>
      </c>
      <c r="AH26" s="364">
        <f t="shared" si="3"/>
        <v>0</v>
      </c>
      <c r="AI26" s="364">
        <f t="shared" si="3"/>
        <v>0</v>
      </c>
      <c r="AJ26" s="364">
        <f t="shared" si="3"/>
        <v>0</v>
      </c>
      <c r="AK26" s="364">
        <f t="shared" si="3"/>
        <v>0</v>
      </c>
      <c r="AL26" s="364">
        <f t="shared" si="3"/>
        <v>0</v>
      </c>
      <c r="AM26" s="259"/>
    </row>
    <row r="27" spans="1:39" s="265" customFormat="1" ht="15.6" outlineLevel="1">
      <c r="A27" s="453"/>
      <c r="B27" s="260"/>
      <c r="C27" s="261"/>
      <c r="D27" s="266"/>
      <c r="E27" s="266"/>
      <c r="F27" s="266"/>
      <c r="G27" s="266"/>
      <c r="H27" s="266"/>
      <c r="I27" s="266"/>
      <c r="J27" s="266"/>
      <c r="K27" s="266"/>
      <c r="L27" s="266"/>
      <c r="M27" s="266"/>
      <c r="O27" s="266"/>
      <c r="P27" s="266"/>
      <c r="Q27" s="266"/>
      <c r="R27" s="266"/>
      <c r="S27" s="266"/>
      <c r="T27" s="266"/>
      <c r="U27" s="266"/>
      <c r="V27" s="266"/>
      <c r="W27" s="266"/>
      <c r="X27" s="266"/>
      <c r="Y27" s="365"/>
      <c r="Z27" s="366"/>
      <c r="AA27" s="366"/>
      <c r="AB27" s="366"/>
      <c r="AC27" s="366"/>
      <c r="AD27" s="366"/>
      <c r="AE27" s="366"/>
      <c r="AF27" s="366"/>
      <c r="AG27" s="366"/>
      <c r="AH27" s="366"/>
      <c r="AI27" s="366"/>
      <c r="AJ27" s="366"/>
      <c r="AK27" s="366"/>
      <c r="AL27" s="366"/>
      <c r="AM27" s="264"/>
    </row>
    <row r="28" spans="1:39" s="245" customFormat="1" ht="15" outlineLevel="1">
      <c r="A28" s="451">
        <v>3</v>
      </c>
      <c r="B28" s="256" t="s">
        <v>3</v>
      </c>
      <c r="C28" s="253" t="s">
        <v>25</v>
      </c>
      <c r="D28" s="257">
        <f>'7.  Persistence Report'!AQ31</f>
        <v>319153.51837209356</v>
      </c>
      <c r="E28" s="257">
        <f>'7.  Persistence Report'!AR31</f>
        <v>319153.51837209356</v>
      </c>
      <c r="F28" s="257">
        <f>'7.  Persistence Report'!AS31</f>
        <v>319153.51837209356</v>
      </c>
      <c r="G28" s="257">
        <f>'7.  Persistence Report'!AT31</f>
        <v>319153.51837209356</v>
      </c>
      <c r="H28" s="257">
        <f>'7.  Persistence Report'!AU31</f>
        <v>319153.51837209356</v>
      </c>
      <c r="I28" s="257">
        <f>'7.  Persistence Report'!AV31</f>
        <v>319153.51837209356</v>
      </c>
      <c r="J28" s="257">
        <f>'7.  Persistence Report'!AW31</f>
        <v>319153.51837209356</v>
      </c>
      <c r="K28" s="257">
        <f>'7.  Persistence Report'!AX31</f>
        <v>319153.51837209356</v>
      </c>
      <c r="L28" s="257">
        <f>'7.  Persistence Report'!AY31</f>
        <v>319153.51837209356</v>
      </c>
      <c r="M28" s="257">
        <f>'7.  Persistence Report'!AZ31</f>
        <v>319153.51837209356</v>
      </c>
      <c r="N28" s="253"/>
      <c r="O28" s="257">
        <f>'7.  Persistence Report'!L31</f>
        <v>173.52042719512525</v>
      </c>
      <c r="P28" s="257">
        <f>'7.  Persistence Report'!M31</f>
        <v>173.52042719512525</v>
      </c>
      <c r="Q28" s="257">
        <f>'7.  Persistence Report'!N31</f>
        <v>173.52042719512525</v>
      </c>
      <c r="R28" s="257">
        <f>'7.  Persistence Report'!O31</f>
        <v>173.52042719512525</v>
      </c>
      <c r="S28" s="257">
        <f>'7.  Persistence Report'!P31</f>
        <v>173.52042719512525</v>
      </c>
      <c r="T28" s="257">
        <f>'7.  Persistence Report'!Q31</f>
        <v>173.52042719512525</v>
      </c>
      <c r="U28" s="257">
        <f>'7.  Persistence Report'!R31</f>
        <v>173.52042719512525</v>
      </c>
      <c r="V28" s="257">
        <f>'7.  Persistence Report'!S31</f>
        <v>173.52042719512525</v>
      </c>
      <c r="W28" s="257">
        <f>'7.  Persistence Report'!T31</f>
        <v>173.52042719512525</v>
      </c>
      <c r="X28" s="257">
        <f>'7.  Persistence Report'!U31</f>
        <v>173.52042719512525</v>
      </c>
      <c r="Y28" s="363">
        <v>1</v>
      </c>
      <c r="Z28" s="363"/>
      <c r="AA28" s="363"/>
      <c r="AB28" s="363"/>
      <c r="AC28" s="363"/>
      <c r="AD28" s="363"/>
      <c r="AE28" s="363"/>
      <c r="AF28" s="363"/>
      <c r="AG28" s="363"/>
      <c r="AH28" s="363"/>
      <c r="AI28" s="363"/>
      <c r="AJ28" s="363"/>
      <c r="AK28" s="363"/>
      <c r="AL28" s="363"/>
      <c r="AM28" s="258">
        <f>SUM(Y28:AL28)</f>
        <v>1</v>
      </c>
    </row>
    <row r="29" spans="1:39" s="245" customFormat="1" ht="15" outlineLevel="1">
      <c r="A29" s="451"/>
      <c r="B29" s="256" t="s">
        <v>214</v>
      </c>
      <c r="C29" s="253" t="s">
        <v>163</v>
      </c>
      <c r="D29" s="257">
        <f>'7.  Persistence Report'!AQ41</f>
        <v>-70811.915790608255</v>
      </c>
      <c r="E29" s="257">
        <f>'7.  Persistence Report'!AR41</f>
        <v>-70811.915790608255</v>
      </c>
      <c r="F29" s="257">
        <f>'7.  Persistence Report'!AS41</f>
        <v>-70811.915790608255</v>
      </c>
      <c r="G29" s="257">
        <f>'7.  Persistence Report'!AT41</f>
        <v>-70811.915790608255</v>
      </c>
      <c r="H29" s="257">
        <f>'7.  Persistence Report'!AU41</f>
        <v>-70811.915790608255</v>
      </c>
      <c r="I29" s="257">
        <f>'7.  Persistence Report'!AV41</f>
        <v>-70811.915790608255</v>
      </c>
      <c r="J29" s="257">
        <f>'7.  Persistence Report'!AW41</f>
        <v>-70811.915790608255</v>
      </c>
      <c r="K29" s="257">
        <f>'7.  Persistence Report'!AX41</f>
        <v>-70811.915790608255</v>
      </c>
      <c r="L29" s="257">
        <f>'7.  Persistence Report'!AY41</f>
        <v>-70811.915790608255</v>
      </c>
      <c r="M29" s="257">
        <f>'7.  Persistence Report'!AZ41</f>
        <v>-70811.915790608255</v>
      </c>
      <c r="N29" s="412"/>
      <c r="O29" s="257">
        <f>'7.  Persistence Report'!L41</f>
        <v>-38.319810017765967</v>
      </c>
      <c r="P29" s="257">
        <f>'7.  Persistence Report'!M41</f>
        <v>-38.319810017765967</v>
      </c>
      <c r="Q29" s="257">
        <f>'7.  Persistence Report'!N41</f>
        <v>-38.319810017765967</v>
      </c>
      <c r="R29" s="257">
        <f>'7.  Persistence Report'!O41</f>
        <v>-38.319810017765967</v>
      </c>
      <c r="S29" s="257">
        <f>'7.  Persistence Report'!P41</f>
        <v>-38.319810017765967</v>
      </c>
      <c r="T29" s="257">
        <f>'7.  Persistence Report'!Q41</f>
        <v>-38.319810017765967</v>
      </c>
      <c r="U29" s="257">
        <f>'7.  Persistence Report'!R41</f>
        <v>-38.319810017765967</v>
      </c>
      <c r="V29" s="257">
        <f>'7.  Persistence Report'!S41</f>
        <v>-38.319810017765967</v>
      </c>
      <c r="W29" s="257">
        <f>'7.  Persistence Report'!T41</f>
        <v>-38.319810017765967</v>
      </c>
      <c r="X29" s="257">
        <f>'7.  Persistence Report'!U41</f>
        <v>-38.319810017765967</v>
      </c>
      <c r="Y29" s="364">
        <f>Y28</f>
        <v>1</v>
      </c>
      <c r="Z29" s="364">
        <f>Z28</f>
        <v>0</v>
      </c>
      <c r="AA29" s="364">
        <f t="shared" ref="AA29:AE29" si="4">AA28</f>
        <v>0</v>
      </c>
      <c r="AB29" s="364">
        <f t="shared" si="4"/>
        <v>0</v>
      </c>
      <c r="AC29" s="364">
        <f t="shared" si="4"/>
        <v>0</v>
      </c>
      <c r="AD29" s="364">
        <f t="shared" si="4"/>
        <v>0</v>
      </c>
      <c r="AE29" s="364">
        <f t="shared" si="4"/>
        <v>0</v>
      </c>
      <c r="AF29" s="364">
        <f t="shared" ref="AF29:AL29" si="5">AF28</f>
        <v>0</v>
      </c>
      <c r="AG29" s="364">
        <f t="shared" si="5"/>
        <v>0</v>
      </c>
      <c r="AH29" s="364">
        <f t="shared" si="5"/>
        <v>0</v>
      </c>
      <c r="AI29" s="364">
        <f t="shared" si="5"/>
        <v>0</v>
      </c>
      <c r="AJ29" s="364">
        <f t="shared" si="5"/>
        <v>0</v>
      </c>
      <c r="AK29" s="364">
        <f t="shared" si="5"/>
        <v>0</v>
      </c>
      <c r="AL29" s="364">
        <f t="shared" si="5"/>
        <v>0</v>
      </c>
      <c r="AM29" s="259"/>
    </row>
    <row r="30" spans="1:39" s="245" customFormat="1" ht="15" outlineLevel="1">
      <c r="A30" s="451"/>
      <c r="B30" s="256"/>
      <c r="C30" s="267"/>
      <c r="D30" s="253"/>
      <c r="E30" s="253"/>
      <c r="F30" s="253"/>
      <c r="G30" s="253"/>
      <c r="H30" s="253"/>
      <c r="I30" s="253"/>
      <c r="J30" s="253"/>
      <c r="K30" s="253"/>
      <c r="L30" s="253"/>
      <c r="M30" s="253"/>
      <c r="O30" s="253"/>
      <c r="P30" s="253"/>
      <c r="Q30" s="253"/>
      <c r="R30" s="253"/>
      <c r="S30" s="253"/>
      <c r="T30" s="253"/>
      <c r="U30" s="253"/>
      <c r="V30" s="253"/>
      <c r="W30" s="253"/>
      <c r="X30" s="253"/>
      <c r="Y30" s="365"/>
      <c r="Z30" s="365"/>
      <c r="AA30" s="365"/>
      <c r="AB30" s="365"/>
      <c r="AC30" s="365"/>
      <c r="AD30" s="365"/>
      <c r="AE30" s="365"/>
      <c r="AF30" s="365"/>
      <c r="AG30" s="365"/>
      <c r="AH30" s="365"/>
      <c r="AI30" s="365"/>
      <c r="AJ30" s="365"/>
      <c r="AK30" s="365"/>
      <c r="AL30" s="365"/>
      <c r="AM30" s="268"/>
    </row>
    <row r="31" spans="1:39" s="245" customFormat="1" ht="15" outlineLevel="1">
      <c r="A31" s="451">
        <v>4</v>
      </c>
      <c r="B31" s="256" t="s">
        <v>4</v>
      </c>
      <c r="C31" s="253" t="s">
        <v>25</v>
      </c>
      <c r="D31" s="257">
        <f>'7.  Persistence Report'!AQ30</f>
        <v>104255.86043777934</v>
      </c>
      <c r="E31" s="257">
        <f>'7.  Persistence Report'!AR30</f>
        <v>104255.86043777934</v>
      </c>
      <c r="F31" s="257">
        <f>'7.  Persistence Report'!AS30</f>
        <v>104255.86043777934</v>
      </c>
      <c r="G31" s="257">
        <f>'7.  Persistence Report'!AT30</f>
        <v>104255.86043777934</v>
      </c>
      <c r="H31" s="257">
        <f>'7.  Persistence Report'!AU30</f>
        <v>95989.702049951535</v>
      </c>
      <c r="I31" s="257">
        <f>'7.  Persistence Report'!AV30</f>
        <v>86959.272206199326</v>
      </c>
      <c r="J31" s="257">
        <f>'7.  Persistence Report'!AW30</f>
        <v>68113.963290560292</v>
      </c>
      <c r="K31" s="257">
        <f>'7.  Persistence Report'!AX30</f>
        <v>67684.360191001804</v>
      </c>
      <c r="L31" s="257">
        <f>'7.  Persistence Report'!AY30</f>
        <v>84980.948422581787</v>
      </c>
      <c r="M31" s="257">
        <f>'7.  Persistence Report'!AZ30</f>
        <v>33066.864912239223</v>
      </c>
      <c r="N31" s="253"/>
      <c r="O31" s="257">
        <f>'7.  Persistence Report'!L30</f>
        <v>6.4310738102669633</v>
      </c>
      <c r="P31" s="257">
        <f>'7.  Persistence Report'!M30</f>
        <v>6.4310738102669633</v>
      </c>
      <c r="Q31" s="257">
        <f>'7.  Persistence Report'!N30</f>
        <v>6.4310738102669633</v>
      </c>
      <c r="R31" s="257">
        <f>'7.  Persistence Report'!O30</f>
        <v>6.4310738102669633</v>
      </c>
      <c r="S31" s="257">
        <f>'7.  Persistence Report'!P30</f>
        <v>6.0483262908920059</v>
      </c>
      <c r="T31" s="257">
        <f>'7.  Persistence Report'!Q30</f>
        <v>5.6301907484282427</v>
      </c>
      <c r="U31" s="257">
        <f>'7.  Persistence Report'!R30</f>
        <v>4.757597350032075</v>
      </c>
      <c r="V31" s="257">
        <f>'7.  Persistence Report'!S30</f>
        <v>4.7085559003107864</v>
      </c>
      <c r="W31" s="257">
        <f>'7.  Persistence Report'!T30</f>
        <v>5.5094389621495079</v>
      </c>
      <c r="X31" s="257">
        <f>'7.  Persistence Report'!U30</f>
        <v>3.1056637437279355</v>
      </c>
      <c r="Y31" s="363">
        <v>1</v>
      </c>
      <c r="Z31" s="363"/>
      <c r="AA31" s="363"/>
      <c r="AB31" s="363"/>
      <c r="AC31" s="363"/>
      <c r="AD31" s="363"/>
      <c r="AE31" s="363"/>
      <c r="AF31" s="363"/>
      <c r="AG31" s="363"/>
      <c r="AH31" s="363"/>
      <c r="AI31" s="363"/>
      <c r="AJ31" s="363"/>
      <c r="AK31" s="363"/>
      <c r="AL31" s="363"/>
      <c r="AM31" s="258">
        <f>SUM(Y31:AL31)</f>
        <v>1</v>
      </c>
    </row>
    <row r="32" spans="1:39" s="245" customFormat="1" ht="15" outlineLevel="1">
      <c r="A32" s="451"/>
      <c r="B32" s="256" t="s">
        <v>214</v>
      </c>
      <c r="C32" s="253" t="s">
        <v>163</v>
      </c>
      <c r="D32" s="257">
        <f>'7.  Persistence Report'!AQ43</f>
        <v>1509.1429260513696</v>
      </c>
      <c r="E32" s="257">
        <f>'7.  Persistence Report'!AR43</f>
        <v>1509.1429260513696</v>
      </c>
      <c r="F32" s="257">
        <f>'7.  Persistence Report'!AS43</f>
        <v>1509.1429260513696</v>
      </c>
      <c r="G32" s="257">
        <f>'7.  Persistence Report'!AT43</f>
        <v>1509.1429260513696</v>
      </c>
      <c r="H32" s="257">
        <f>'7.  Persistence Report'!AU43</f>
        <v>1509.1429260513696</v>
      </c>
      <c r="I32" s="257">
        <f>'7.  Persistence Report'!AV43</f>
        <v>1378.8748842136638</v>
      </c>
      <c r="J32" s="257">
        <f>'7.  Persistence Report'!AW43</f>
        <v>845.9278214260479</v>
      </c>
      <c r="K32" s="257">
        <f>'7.  Persistence Report'!AX43</f>
        <v>844.77607048889377</v>
      </c>
      <c r="L32" s="257">
        <f>'7.  Persistence Report'!AY43</f>
        <v>844.77607048889377</v>
      </c>
      <c r="M32" s="257">
        <f>'7.  Persistence Report'!AZ43</f>
        <v>299.23204487103203</v>
      </c>
      <c r="N32" s="412"/>
      <c r="O32" s="257">
        <f>'7.  Persistence Report'!L43</f>
        <v>8.8137953166979394E-2</v>
      </c>
      <c r="P32" s="257">
        <f>'7.  Persistence Report'!M43</f>
        <v>8.8137953166979394E-2</v>
      </c>
      <c r="Q32" s="257">
        <f>'7.  Persistence Report'!N43</f>
        <v>8.8137953166979394E-2</v>
      </c>
      <c r="R32" s="257">
        <f>'7.  Persistence Report'!O43</f>
        <v>8.8137953166979394E-2</v>
      </c>
      <c r="S32" s="257">
        <f>'7.  Persistence Report'!P43</f>
        <v>8.8137953166979394E-2</v>
      </c>
      <c r="T32" s="257">
        <f>'7.  Persistence Report'!Q43</f>
        <v>8.2106158525754605E-2</v>
      </c>
      <c r="U32" s="257">
        <f>'7.  Persistence Report'!R43</f>
        <v>5.7429137269967394E-2</v>
      </c>
      <c r="V32" s="257">
        <f>'7.  Persistence Report'!S43</f>
        <v>5.729765885248405E-2</v>
      </c>
      <c r="W32" s="257">
        <f>'7.  Persistence Report'!T43</f>
        <v>5.729765885248405E-2</v>
      </c>
      <c r="X32" s="257">
        <f>'7.  Persistence Report'!U43</f>
        <v>3.2037361055318785E-2</v>
      </c>
      <c r="Y32" s="364">
        <f>Y31</f>
        <v>1</v>
      </c>
      <c r="Z32" s="364">
        <f>Z31</f>
        <v>0</v>
      </c>
      <c r="AA32" s="364">
        <f t="shared" ref="AA32:AE32" si="6">AA31</f>
        <v>0</v>
      </c>
      <c r="AB32" s="364">
        <f t="shared" si="6"/>
        <v>0</v>
      </c>
      <c r="AC32" s="364">
        <f t="shared" si="6"/>
        <v>0</v>
      </c>
      <c r="AD32" s="364">
        <f t="shared" si="6"/>
        <v>0</v>
      </c>
      <c r="AE32" s="364">
        <f t="shared" si="6"/>
        <v>0</v>
      </c>
      <c r="AF32" s="364">
        <f t="shared" ref="AF32:AL32" si="7">AF31</f>
        <v>0</v>
      </c>
      <c r="AG32" s="364">
        <f t="shared" si="7"/>
        <v>0</v>
      </c>
      <c r="AH32" s="364">
        <f t="shared" si="7"/>
        <v>0</v>
      </c>
      <c r="AI32" s="364">
        <f t="shared" si="7"/>
        <v>0</v>
      </c>
      <c r="AJ32" s="364">
        <f t="shared" si="7"/>
        <v>0</v>
      </c>
      <c r="AK32" s="364">
        <f t="shared" si="7"/>
        <v>0</v>
      </c>
      <c r="AL32" s="364">
        <f t="shared" si="7"/>
        <v>0</v>
      </c>
      <c r="AM32" s="259"/>
    </row>
    <row r="33" spans="1:39" s="245" customFormat="1" ht="15" outlineLevel="1">
      <c r="A33" s="451"/>
      <c r="B33" s="256"/>
      <c r="C33" s="267"/>
      <c r="D33" s="266"/>
      <c r="E33" s="266"/>
      <c r="F33" s="266"/>
      <c r="G33" s="266"/>
      <c r="H33" s="266"/>
      <c r="I33" s="266"/>
      <c r="J33" s="266"/>
      <c r="K33" s="266"/>
      <c r="L33" s="266"/>
      <c r="M33" s="266"/>
      <c r="N33" s="253"/>
      <c r="O33" s="266"/>
      <c r="P33" s="266"/>
      <c r="Q33" s="266"/>
      <c r="R33" s="266"/>
      <c r="S33" s="266"/>
      <c r="T33" s="266"/>
      <c r="U33" s="266"/>
      <c r="V33" s="266"/>
      <c r="W33" s="266"/>
      <c r="X33" s="266"/>
      <c r="Y33" s="365"/>
      <c r="Z33" s="365"/>
      <c r="AA33" s="365"/>
      <c r="AB33" s="365"/>
      <c r="AC33" s="365"/>
      <c r="AD33" s="365"/>
      <c r="AE33" s="365"/>
      <c r="AF33" s="365"/>
      <c r="AG33" s="365"/>
      <c r="AH33" s="365"/>
      <c r="AI33" s="365"/>
      <c r="AJ33" s="365"/>
      <c r="AK33" s="365"/>
      <c r="AL33" s="365"/>
      <c r="AM33" s="268"/>
    </row>
    <row r="34" spans="1:39" s="245" customFormat="1" ht="15" outlineLevel="1">
      <c r="A34" s="451">
        <v>5</v>
      </c>
      <c r="B34" s="256" t="s">
        <v>5</v>
      </c>
      <c r="C34" s="253" t="s">
        <v>25</v>
      </c>
      <c r="D34" s="257">
        <f>'7.  Persistence Report'!AQ29</f>
        <v>160889.03977032742</v>
      </c>
      <c r="E34" s="257">
        <f>'7.  Persistence Report'!AR29</f>
        <v>160889.03977032742</v>
      </c>
      <c r="F34" s="257">
        <f>'7.  Persistence Report'!AS29</f>
        <v>160889.03977032742</v>
      </c>
      <c r="G34" s="257">
        <f>'7.  Persistence Report'!AT29</f>
        <v>160889.03977032742</v>
      </c>
      <c r="H34" s="257">
        <f>'7.  Persistence Report'!AU29</f>
        <v>147040.73370669939</v>
      </c>
      <c r="I34" s="257">
        <f>'7.  Persistence Report'!AV29</f>
        <v>131912.04266364471</v>
      </c>
      <c r="J34" s="257">
        <f>'7.  Persistence Report'!AW29</f>
        <v>99453.270985571769</v>
      </c>
      <c r="K34" s="257">
        <f>'7.  Persistence Report'!AX29</f>
        <v>99090.469440368208</v>
      </c>
      <c r="L34" s="257">
        <f>'7.  Persistence Report'!AY29</f>
        <v>128067.46654705094</v>
      </c>
      <c r="M34" s="257">
        <f>'7.  Persistence Report'!AZ29</f>
        <v>41095.733883107736</v>
      </c>
      <c r="N34" s="253"/>
      <c r="O34" s="257">
        <f>'7.  Persistence Report'!L29</f>
        <v>9.2056720221538342</v>
      </c>
      <c r="P34" s="257">
        <f>'7.  Persistence Report'!M29</f>
        <v>9.2056720221538342</v>
      </c>
      <c r="Q34" s="257">
        <f>'7.  Persistence Report'!N29</f>
        <v>9.2056720221538342</v>
      </c>
      <c r="R34" s="257">
        <f>'7.  Persistence Report'!O29</f>
        <v>9.2056720221538342</v>
      </c>
      <c r="S34" s="257">
        <f>'7.  Persistence Report'!P29</f>
        <v>8.5644545974788038</v>
      </c>
      <c r="T34" s="257">
        <f>'7.  Persistence Report'!Q29</f>
        <v>7.8639515709887728</v>
      </c>
      <c r="U34" s="257">
        <f>'7.  Persistence Report'!R29</f>
        <v>6.3610146855747889</v>
      </c>
      <c r="V34" s="257">
        <f>'7.  Persistence Report'!S29</f>
        <v>6.3195989840675342</v>
      </c>
      <c r="W34" s="257">
        <f>'7.  Persistence Report'!T29</f>
        <v>7.6613194352325964</v>
      </c>
      <c r="X34" s="257">
        <f>'7.  Persistence Report'!U29</f>
        <v>3.6342716373239101</v>
      </c>
      <c r="Y34" s="363">
        <v>1</v>
      </c>
      <c r="Z34" s="363"/>
      <c r="AA34" s="363"/>
      <c r="AB34" s="363"/>
      <c r="AC34" s="363"/>
      <c r="AD34" s="363"/>
      <c r="AE34" s="363"/>
      <c r="AF34" s="363"/>
      <c r="AG34" s="363"/>
      <c r="AH34" s="363"/>
      <c r="AI34" s="363"/>
      <c r="AJ34" s="363"/>
      <c r="AK34" s="363"/>
      <c r="AL34" s="363"/>
      <c r="AM34" s="258">
        <f>SUM(Y34:AL34)</f>
        <v>1</v>
      </c>
    </row>
    <row r="35" spans="1:39" s="245" customFormat="1" ht="15" outlineLevel="1">
      <c r="A35" s="451"/>
      <c r="B35" s="256" t="s">
        <v>214</v>
      </c>
      <c r="C35" s="253" t="s">
        <v>163</v>
      </c>
      <c r="D35" s="257">
        <f>'7.  Persistence Report'!AQ42</f>
        <v>11953.518394510378</v>
      </c>
      <c r="E35" s="257">
        <f>'7.  Persistence Report'!AR42</f>
        <v>11953.518394510378</v>
      </c>
      <c r="F35" s="257">
        <f>'7.  Persistence Report'!AS42</f>
        <v>11953.518394510378</v>
      </c>
      <c r="G35" s="257">
        <f>'7.  Persistence Report'!AT42</f>
        <v>11953.518394510378</v>
      </c>
      <c r="H35" s="257">
        <f>'7.  Persistence Report'!AU42</f>
        <v>11953.518394510378</v>
      </c>
      <c r="I35" s="257">
        <f>'7.  Persistence Report'!AV42</f>
        <v>10862.321911842741</v>
      </c>
      <c r="J35" s="257">
        <f>'7.  Persistence Report'!AW42</f>
        <v>5864.4498028194348</v>
      </c>
      <c r="K35" s="257">
        <f>'7.  Persistence Report'!AX42</f>
        <v>5863.2550693968233</v>
      </c>
      <c r="L35" s="257">
        <f>'7.  Persistence Report'!AY42</f>
        <v>5863.2550693968233</v>
      </c>
      <c r="M35" s="257">
        <f>'7.  Persistence Report'!AZ42</f>
        <v>1293.4794475585634</v>
      </c>
      <c r="N35" s="412"/>
      <c r="O35" s="257">
        <f>'7.  Persistence Report'!L42</f>
        <v>0.59052881251308564</v>
      </c>
      <c r="P35" s="257">
        <f>'7.  Persistence Report'!M42</f>
        <v>0.59052881251308564</v>
      </c>
      <c r="Q35" s="257">
        <f>'7.  Persistence Report'!N42</f>
        <v>0.59052881251308564</v>
      </c>
      <c r="R35" s="257">
        <f>'7.  Persistence Report'!O42</f>
        <v>0.59052881251308564</v>
      </c>
      <c r="S35" s="257">
        <f>'7.  Persistence Report'!P42</f>
        <v>0.59052881251308564</v>
      </c>
      <c r="T35" s="257">
        <f>'7.  Persistence Report'!Q42</f>
        <v>0.54000319622357373</v>
      </c>
      <c r="U35" s="257">
        <f>'7.  Persistence Report'!R42</f>
        <v>0.30858697333836826</v>
      </c>
      <c r="V35" s="257">
        <f>'7.  Persistence Report'!S42</f>
        <v>0.30845058824446292</v>
      </c>
      <c r="W35" s="257">
        <f>'7.  Persistence Report'!T42</f>
        <v>0.30845058824446292</v>
      </c>
      <c r="X35" s="257">
        <f>'7.  Persistence Report'!U42</f>
        <v>9.6856495644650292E-2</v>
      </c>
      <c r="Y35" s="364">
        <f>Y34</f>
        <v>1</v>
      </c>
      <c r="Z35" s="364">
        <f>Z34</f>
        <v>0</v>
      </c>
      <c r="AA35" s="364">
        <f t="shared" ref="AA35:AE35" si="8">AA34</f>
        <v>0</v>
      </c>
      <c r="AB35" s="364">
        <f t="shared" si="8"/>
        <v>0</v>
      </c>
      <c r="AC35" s="364">
        <f t="shared" si="8"/>
        <v>0</v>
      </c>
      <c r="AD35" s="364">
        <f t="shared" si="8"/>
        <v>0</v>
      </c>
      <c r="AE35" s="364">
        <f t="shared" si="8"/>
        <v>0</v>
      </c>
      <c r="AF35" s="364">
        <f t="shared" ref="AF35:AL35" si="9">AF34</f>
        <v>0</v>
      </c>
      <c r="AG35" s="364">
        <f t="shared" si="9"/>
        <v>0</v>
      </c>
      <c r="AH35" s="364">
        <f t="shared" si="9"/>
        <v>0</v>
      </c>
      <c r="AI35" s="364">
        <f t="shared" si="9"/>
        <v>0</v>
      </c>
      <c r="AJ35" s="364">
        <f t="shared" si="9"/>
        <v>0</v>
      </c>
      <c r="AK35" s="364">
        <f t="shared" si="9"/>
        <v>0</v>
      </c>
      <c r="AL35" s="364">
        <f t="shared" si="9"/>
        <v>0</v>
      </c>
      <c r="AM35" s="259"/>
    </row>
    <row r="36" spans="1:39" s="245" customFormat="1" ht="15" outlineLevel="1">
      <c r="A36" s="451"/>
      <c r="B36" s="256"/>
      <c r="C36" s="267"/>
      <c r="D36" s="266"/>
      <c r="E36" s="266"/>
      <c r="F36" s="266"/>
      <c r="G36" s="266"/>
      <c r="H36" s="266"/>
      <c r="I36" s="266"/>
      <c r="J36" s="266"/>
      <c r="K36" s="266"/>
      <c r="L36" s="266"/>
      <c r="M36" s="266"/>
      <c r="N36" s="253"/>
      <c r="O36" s="266"/>
      <c r="P36" s="266"/>
      <c r="Q36" s="266"/>
      <c r="R36" s="266"/>
      <c r="S36" s="266"/>
      <c r="T36" s="266"/>
      <c r="U36" s="266"/>
      <c r="V36" s="266"/>
      <c r="W36" s="266"/>
      <c r="X36" s="266"/>
      <c r="Y36" s="365"/>
      <c r="Z36" s="365"/>
      <c r="AA36" s="365"/>
      <c r="AB36" s="365"/>
      <c r="AC36" s="365"/>
      <c r="AD36" s="365"/>
      <c r="AE36" s="365"/>
      <c r="AF36" s="365"/>
      <c r="AG36" s="365"/>
      <c r="AH36" s="365"/>
      <c r="AI36" s="365"/>
      <c r="AJ36" s="365"/>
      <c r="AK36" s="365"/>
      <c r="AL36" s="365"/>
      <c r="AM36" s="268"/>
    </row>
    <row r="37" spans="1:39" s="245" customFormat="1" ht="15" outlineLevel="1">
      <c r="A37" s="451">
        <v>6</v>
      </c>
      <c r="B37" s="256" t="s">
        <v>6</v>
      </c>
      <c r="C37" s="253" t="s">
        <v>25</v>
      </c>
      <c r="D37" s="257"/>
      <c r="E37" s="257"/>
      <c r="F37" s="257"/>
      <c r="G37" s="257"/>
      <c r="H37" s="257"/>
      <c r="I37" s="257"/>
      <c r="J37" s="257"/>
      <c r="K37" s="257"/>
      <c r="L37" s="257"/>
      <c r="M37" s="257"/>
      <c r="N37" s="253"/>
      <c r="O37" s="257"/>
      <c r="P37" s="257"/>
      <c r="Q37" s="257"/>
      <c r="R37" s="257"/>
      <c r="S37" s="257"/>
      <c r="T37" s="257"/>
      <c r="U37" s="257"/>
      <c r="V37" s="257"/>
      <c r="W37" s="257"/>
      <c r="X37" s="257"/>
      <c r="Y37" s="363"/>
      <c r="Z37" s="363"/>
      <c r="AA37" s="363"/>
      <c r="AB37" s="363"/>
      <c r="AC37" s="363"/>
      <c r="AD37" s="363"/>
      <c r="AE37" s="363"/>
      <c r="AF37" s="363"/>
      <c r="AG37" s="363"/>
      <c r="AH37" s="363"/>
      <c r="AI37" s="363"/>
      <c r="AJ37" s="363"/>
      <c r="AK37" s="363"/>
      <c r="AL37" s="363"/>
      <c r="AM37" s="258">
        <f>SUM(Y37:AL37)</f>
        <v>0</v>
      </c>
    </row>
    <row r="38" spans="1:39" s="245" customFormat="1" ht="15" outlineLevel="1">
      <c r="A38" s="451"/>
      <c r="B38" s="256" t="s">
        <v>214</v>
      </c>
      <c r="C38" s="253" t="s">
        <v>163</v>
      </c>
      <c r="D38" s="257"/>
      <c r="E38" s="257"/>
      <c r="F38" s="257"/>
      <c r="G38" s="257"/>
      <c r="H38" s="257"/>
      <c r="I38" s="257"/>
      <c r="J38" s="257"/>
      <c r="K38" s="257"/>
      <c r="L38" s="257"/>
      <c r="M38" s="257"/>
      <c r="N38" s="412"/>
      <c r="O38" s="257"/>
      <c r="P38" s="257"/>
      <c r="Q38" s="257"/>
      <c r="R38" s="257"/>
      <c r="S38" s="257"/>
      <c r="T38" s="257"/>
      <c r="U38" s="257"/>
      <c r="V38" s="257"/>
      <c r="W38" s="257"/>
      <c r="X38" s="257"/>
      <c r="Y38" s="364">
        <f>Y37</f>
        <v>0</v>
      </c>
      <c r="Z38" s="364">
        <f>Z37</f>
        <v>0</v>
      </c>
      <c r="AA38" s="364">
        <f t="shared" ref="AA38:AE38" si="10">AA37</f>
        <v>0</v>
      </c>
      <c r="AB38" s="364">
        <f t="shared" si="10"/>
        <v>0</v>
      </c>
      <c r="AC38" s="364">
        <f t="shared" si="10"/>
        <v>0</v>
      </c>
      <c r="AD38" s="364">
        <f t="shared" si="10"/>
        <v>0</v>
      </c>
      <c r="AE38" s="364">
        <f t="shared" si="10"/>
        <v>0</v>
      </c>
      <c r="AF38" s="364">
        <f t="shared" ref="AF38:AL38" si="11">AF37</f>
        <v>0</v>
      </c>
      <c r="AG38" s="364">
        <f t="shared" si="11"/>
        <v>0</v>
      </c>
      <c r="AH38" s="364">
        <f t="shared" si="11"/>
        <v>0</v>
      </c>
      <c r="AI38" s="364">
        <f t="shared" si="11"/>
        <v>0</v>
      </c>
      <c r="AJ38" s="364">
        <f t="shared" si="11"/>
        <v>0</v>
      </c>
      <c r="AK38" s="364">
        <f t="shared" si="11"/>
        <v>0</v>
      </c>
      <c r="AL38" s="364">
        <f t="shared" si="11"/>
        <v>0</v>
      </c>
      <c r="AM38" s="259"/>
    </row>
    <row r="39" spans="1:39" s="245" customFormat="1" ht="15" outlineLevel="1">
      <c r="A39" s="451"/>
      <c r="B39" s="256"/>
      <c r="C39" s="267"/>
      <c r="D39" s="266"/>
      <c r="E39" s="266"/>
      <c r="F39" s="266"/>
      <c r="G39" s="266"/>
      <c r="H39" s="266"/>
      <c r="I39" s="266"/>
      <c r="J39" s="266"/>
      <c r="K39" s="266"/>
      <c r="L39" s="266"/>
      <c r="M39" s="266"/>
      <c r="N39" s="253"/>
      <c r="O39" s="266"/>
      <c r="P39" s="266"/>
      <c r="Q39" s="266"/>
      <c r="R39" s="266"/>
      <c r="S39" s="266"/>
      <c r="T39" s="266"/>
      <c r="U39" s="266"/>
      <c r="V39" s="266"/>
      <c r="W39" s="266"/>
      <c r="X39" s="266"/>
      <c r="Y39" s="365"/>
      <c r="Z39" s="365"/>
      <c r="AA39" s="365"/>
      <c r="AB39" s="365"/>
      <c r="AC39" s="365"/>
      <c r="AD39" s="365"/>
      <c r="AE39" s="365"/>
      <c r="AF39" s="365"/>
      <c r="AG39" s="365"/>
      <c r="AH39" s="365"/>
      <c r="AI39" s="365"/>
      <c r="AJ39" s="365"/>
      <c r="AK39" s="365"/>
      <c r="AL39" s="365"/>
      <c r="AM39" s="268"/>
    </row>
    <row r="40" spans="1:39" s="245" customFormat="1" ht="15" outlineLevel="1">
      <c r="A40" s="451">
        <v>7</v>
      </c>
      <c r="B40" s="256" t="s">
        <v>42</v>
      </c>
      <c r="C40" s="253" t="s">
        <v>25</v>
      </c>
      <c r="D40" s="257"/>
      <c r="E40" s="257"/>
      <c r="F40" s="257"/>
      <c r="G40" s="257"/>
      <c r="H40" s="257"/>
      <c r="I40" s="257"/>
      <c r="J40" s="257"/>
      <c r="K40" s="257"/>
      <c r="L40" s="257"/>
      <c r="M40" s="257"/>
      <c r="N40" s="253"/>
      <c r="O40" s="257"/>
      <c r="P40" s="257"/>
      <c r="Q40" s="257"/>
      <c r="R40" s="257"/>
      <c r="S40" s="257"/>
      <c r="T40" s="257"/>
      <c r="U40" s="257"/>
      <c r="V40" s="257"/>
      <c r="W40" s="257"/>
      <c r="X40" s="257"/>
      <c r="Y40" s="363"/>
      <c r="Z40" s="363"/>
      <c r="AA40" s="363"/>
      <c r="AB40" s="363"/>
      <c r="AC40" s="363"/>
      <c r="AD40" s="363"/>
      <c r="AE40" s="363"/>
      <c r="AF40" s="363"/>
      <c r="AG40" s="363"/>
      <c r="AH40" s="363"/>
      <c r="AI40" s="363"/>
      <c r="AJ40" s="363"/>
      <c r="AK40" s="363"/>
      <c r="AL40" s="363"/>
      <c r="AM40" s="258">
        <f>SUM(Y40:AL40)</f>
        <v>0</v>
      </c>
    </row>
    <row r="41" spans="1:39" s="245" customFormat="1" ht="15" outlineLevel="1">
      <c r="A41" s="451"/>
      <c r="B41" s="256" t="s">
        <v>214</v>
      </c>
      <c r="C41" s="253" t="s">
        <v>163</v>
      </c>
      <c r="D41" s="257"/>
      <c r="E41" s="257"/>
      <c r="F41" s="257"/>
      <c r="G41" s="257"/>
      <c r="H41" s="257"/>
      <c r="I41" s="257"/>
      <c r="J41" s="257"/>
      <c r="K41" s="257"/>
      <c r="L41" s="257"/>
      <c r="M41" s="257"/>
      <c r="N41" s="253"/>
      <c r="O41" s="257"/>
      <c r="P41" s="257"/>
      <c r="Q41" s="257"/>
      <c r="R41" s="257"/>
      <c r="S41" s="257"/>
      <c r="T41" s="257"/>
      <c r="U41" s="257"/>
      <c r="V41" s="257"/>
      <c r="W41" s="257"/>
      <c r="X41" s="257"/>
      <c r="Y41" s="364">
        <f>Y40</f>
        <v>0</v>
      </c>
      <c r="Z41" s="364">
        <f>Z40</f>
        <v>0</v>
      </c>
      <c r="AA41" s="364">
        <f t="shared" ref="AA41:AE41" si="12">AA40</f>
        <v>0</v>
      </c>
      <c r="AB41" s="364">
        <f t="shared" si="12"/>
        <v>0</v>
      </c>
      <c r="AC41" s="364">
        <f t="shared" si="12"/>
        <v>0</v>
      </c>
      <c r="AD41" s="364">
        <f t="shared" si="12"/>
        <v>0</v>
      </c>
      <c r="AE41" s="364">
        <f t="shared" si="12"/>
        <v>0</v>
      </c>
      <c r="AF41" s="364">
        <f t="shared" ref="AF41:AL41" si="13">AF40</f>
        <v>0</v>
      </c>
      <c r="AG41" s="364">
        <f t="shared" si="13"/>
        <v>0</v>
      </c>
      <c r="AH41" s="364">
        <f t="shared" si="13"/>
        <v>0</v>
      </c>
      <c r="AI41" s="364">
        <f t="shared" si="13"/>
        <v>0</v>
      </c>
      <c r="AJ41" s="364">
        <f t="shared" si="13"/>
        <v>0</v>
      </c>
      <c r="AK41" s="364">
        <f t="shared" si="13"/>
        <v>0</v>
      </c>
      <c r="AL41" s="364">
        <f t="shared" si="13"/>
        <v>0</v>
      </c>
      <c r="AM41" s="259"/>
    </row>
    <row r="42" spans="1:39" s="245" customFormat="1" ht="15" outlineLevel="1">
      <c r="A42" s="451"/>
      <c r="B42" s="256"/>
      <c r="C42" s="267"/>
      <c r="D42" s="266"/>
      <c r="E42" s="266"/>
      <c r="F42" s="266"/>
      <c r="G42" s="266"/>
      <c r="H42" s="266"/>
      <c r="I42" s="266"/>
      <c r="J42" s="266"/>
      <c r="K42" s="266"/>
      <c r="L42" s="266"/>
      <c r="M42" s="266"/>
      <c r="N42" s="253"/>
      <c r="O42" s="266"/>
      <c r="P42" s="266"/>
      <c r="Q42" s="266"/>
      <c r="R42" s="266"/>
      <c r="S42" s="266"/>
      <c r="T42" s="266"/>
      <c r="U42" s="266"/>
      <c r="V42" s="266"/>
      <c r="W42" s="266"/>
      <c r="X42" s="266"/>
      <c r="Y42" s="365"/>
      <c r="Z42" s="365"/>
      <c r="AA42" s="365"/>
      <c r="AB42" s="365"/>
      <c r="AC42" s="365"/>
      <c r="AD42" s="365"/>
      <c r="AE42" s="365"/>
      <c r="AF42" s="365"/>
      <c r="AG42" s="365"/>
      <c r="AH42" s="365"/>
      <c r="AI42" s="365"/>
      <c r="AJ42" s="365"/>
      <c r="AK42" s="365"/>
      <c r="AL42" s="365"/>
      <c r="AM42" s="268"/>
    </row>
    <row r="43" spans="1:39" s="245" customFormat="1" ht="15" outlineLevel="1">
      <c r="A43" s="451">
        <v>8</v>
      </c>
      <c r="B43" s="256" t="s">
        <v>484</v>
      </c>
      <c r="C43" s="253" t="s">
        <v>25</v>
      </c>
      <c r="D43" s="257"/>
      <c r="E43" s="257"/>
      <c r="F43" s="257"/>
      <c r="G43" s="257"/>
      <c r="H43" s="257"/>
      <c r="I43" s="257"/>
      <c r="J43" s="257"/>
      <c r="K43" s="257"/>
      <c r="L43" s="257"/>
      <c r="M43" s="257"/>
      <c r="N43" s="253"/>
      <c r="O43" s="257"/>
      <c r="P43" s="257"/>
      <c r="Q43" s="257"/>
      <c r="R43" s="257"/>
      <c r="S43" s="257"/>
      <c r="T43" s="257"/>
      <c r="U43" s="257"/>
      <c r="V43" s="257"/>
      <c r="W43" s="257"/>
      <c r="X43" s="257"/>
      <c r="Y43" s="363"/>
      <c r="Z43" s="363"/>
      <c r="AA43" s="363"/>
      <c r="AB43" s="363"/>
      <c r="AC43" s="363"/>
      <c r="AD43" s="363"/>
      <c r="AE43" s="363"/>
      <c r="AF43" s="363"/>
      <c r="AG43" s="363"/>
      <c r="AH43" s="363"/>
      <c r="AI43" s="363"/>
      <c r="AJ43" s="363"/>
      <c r="AK43" s="363"/>
      <c r="AL43" s="363"/>
      <c r="AM43" s="258">
        <f>SUM(Y43:AL43)</f>
        <v>0</v>
      </c>
    </row>
    <row r="44" spans="1:39" s="245" customFormat="1" ht="15" outlineLevel="1">
      <c r="A44" s="451"/>
      <c r="B44" s="256" t="s">
        <v>214</v>
      </c>
      <c r="C44" s="253" t="s">
        <v>163</v>
      </c>
      <c r="D44" s="257"/>
      <c r="E44" s="257"/>
      <c r="F44" s="257"/>
      <c r="G44" s="257"/>
      <c r="H44" s="257"/>
      <c r="I44" s="257"/>
      <c r="J44" s="257"/>
      <c r="K44" s="257"/>
      <c r="L44" s="257"/>
      <c r="M44" s="257"/>
      <c r="N44" s="253"/>
      <c r="O44" s="257"/>
      <c r="P44" s="257"/>
      <c r="Q44" s="257"/>
      <c r="R44" s="257"/>
      <c r="S44" s="257"/>
      <c r="T44" s="257"/>
      <c r="U44" s="257"/>
      <c r="V44" s="257"/>
      <c r="W44" s="257"/>
      <c r="X44" s="257"/>
      <c r="Y44" s="364">
        <f>Y43</f>
        <v>0</v>
      </c>
      <c r="Z44" s="364">
        <f>Z43</f>
        <v>0</v>
      </c>
      <c r="AA44" s="364">
        <f t="shared" ref="AA44:AE44" si="14">AA43</f>
        <v>0</v>
      </c>
      <c r="AB44" s="364">
        <f t="shared" si="14"/>
        <v>0</v>
      </c>
      <c r="AC44" s="364">
        <f t="shared" si="14"/>
        <v>0</v>
      </c>
      <c r="AD44" s="364">
        <f t="shared" si="14"/>
        <v>0</v>
      </c>
      <c r="AE44" s="364">
        <f t="shared" si="14"/>
        <v>0</v>
      </c>
      <c r="AF44" s="364">
        <f t="shared" ref="AF44:AL44" si="15">AF43</f>
        <v>0</v>
      </c>
      <c r="AG44" s="364">
        <f t="shared" si="15"/>
        <v>0</v>
      </c>
      <c r="AH44" s="364">
        <f t="shared" si="15"/>
        <v>0</v>
      </c>
      <c r="AI44" s="364">
        <f t="shared" si="15"/>
        <v>0</v>
      </c>
      <c r="AJ44" s="364">
        <f t="shared" si="15"/>
        <v>0</v>
      </c>
      <c r="AK44" s="364">
        <f t="shared" si="15"/>
        <v>0</v>
      </c>
      <c r="AL44" s="364">
        <f t="shared" si="15"/>
        <v>0</v>
      </c>
      <c r="AM44" s="259"/>
    </row>
    <row r="45" spans="1:39" s="245" customFormat="1" ht="15" outlineLevel="1">
      <c r="A45" s="451"/>
      <c r="B45" s="256"/>
      <c r="C45" s="267"/>
      <c r="D45" s="266"/>
      <c r="E45" s="266"/>
      <c r="F45" s="266"/>
      <c r="G45" s="266"/>
      <c r="H45" s="266"/>
      <c r="I45" s="266"/>
      <c r="J45" s="266"/>
      <c r="K45" s="266"/>
      <c r="L45" s="266"/>
      <c r="M45" s="266"/>
      <c r="N45" s="253"/>
      <c r="O45" s="266"/>
      <c r="P45" s="266"/>
      <c r="Q45" s="266"/>
      <c r="R45" s="266"/>
      <c r="S45" s="266"/>
      <c r="T45" s="266"/>
      <c r="U45" s="266"/>
      <c r="V45" s="266"/>
      <c r="W45" s="266"/>
      <c r="X45" s="266"/>
      <c r="Y45" s="365"/>
      <c r="Z45" s="365"/>
      <c r="AA45" s="365"/>
      <c r="AB45" s="365"/>
      <c r="AC45" s="365"/>
      <c r="AD45" s="365"/>
      <c r="AE45" s="365"/>
      <c r="AF45" s="365"/>
      <c r="AG45" s="365"/>
      <c r="AH45" s="365"/>
      <c r="AI45" s="365"/>
      <c r="AJ45" s="365"/>
      <c r="AK45" s="365"/>
      <c r="AL45" s="365"/>
      <c r="AM45" s="268"/>
    </row>
    <row r="46" spans="1:39" s="245" customFormat="1" ht="15" outlineLevel="1">
      <c r="A46" s="451">
        <v>9</v>
      </c>
      <c r="B46" s="256" t="s">
        <v>7</v>
      </c>
      <c r="C46" s="253" t="s">
        <v>25</v>
      </c>
      <c r="D46" s="257"/>
      <c r="E46" s="257"/>
      <c r="F46" s="257"/>
      <c r="G46" s="257"/>
      <c r="H46" s="257"/>
      <c r="I46" s="257"/>
      <c r="J46" s="257"/>
      <c r="K46" s="257"/>
      <c r="L46" s="257"/>
      <c r="M46" s="257"/>
      <c r="N46" s="253"/>
      <c r="O46" s="257"/>
      <c r="P46" s="257"/>
      <c r="Q46" s="257"/>
      <c r="R46" s="257"/>
      <c r="S46" s="257"/>
      <c r="T46" s="257"/>
      <c r="U46" s="257"/>
      <c r="V46" s="257"/>
      <c r="W46" s="257"/>
      <c r="X46" s="257"/>
      <c r="Y46" s="363"/>
      <c r="Z46" s="363"/>
      <c r="AA46" s="363"/>
      <c r="AB46" s="363"/>
      <c r="AC46" s="363"/>
      <c r="AD46" s="363"/>
      <c r="AE46" s="363"/>
      <c r="AF46" s="363"/>
      <c r="AG46" s="363"/>
      <c r="AH46" s="363"/>
      <c r="AI46" s="363"/>
      <c r="AJ46" s="363"/>
      <c r="AK46" s="363"/>
      <c r="AL46" s="363"/>
      <c r="AM46" s="258">
        <f>SUM(Y46:AL46)</f>
        <v>0</v>
      </c>
    </row>
    <row r="47" spans="1:39" s="245" customFormat="1" ht="15" outlineLevel="1">
      <c r="A47" s="451"/>
      <c r="B47" s="256" t="s">
        <v>214</v>
      </c>
      <c r="C47" s="253" t="s">
        <v>163</v>
      </c>
      <c r="D47" s="257"/>
      <c r="E47" s="257"/>
      <c r="F47" s="257"/>
      <c r="G47" s="257"/>
      <c r="H47" s="257"/>
      <c r="I47" s="257"/>
      <c r="J47" s="257"/>
      <c r="K47" s="257"/>
      <c r="L47" s="257"/>
      <c r="M47" s="257"/>
      <c r="N47" s="253"/>
      <c r="O47" s="257"/>
      <c r="P47" s="257"/>
      <c r="Q47" s="257"/>
      <c r="R47" s="257"/>
      <c r="S47" s="257"/>
      <c r="T47" s="257"/>
      <c r="U47" s="257"/>
      <c r="V47" s="257"/>
      <c r="W47" s="257"/>
      <c r="X47" s="257"/>
      <c r="Y47" s="364">
        <f>Y46</f>
        <v>0</v>
      </c>
      <c r="Z47" s="364">
        <f>Z46</f>
        <v>0</v>
      </c>
      <c r="AA47" s="364">
        <f t="shared" ref="AA47:AE47" si="16">AA46</f>
        <v>0</v>
      </c>
      <c r="AB47" s="364">
        <f t="shared" si="16"/>
        <v>0</v>
      </c>
      <c r="AC47" s="364">
        <f t="shared" si="16"/>
        <v>0</v>
      </c>
      <c r="AD47" s="364">
        <f t="shared" si="16"/>
        <v>0</v>
      </c>
      <c r="AE47" s="364">
        <f t="shared" si="16"/>
        <v>0</v>
      </c>
      <c r="AF47" s="364">
        <f t="shared" ref="AF47:AL47" si="17">AF46</f>
        <v>0</v>
      </c>
      <c r="AG47" s="364">
        <f t="shared" si="17"/>
        <v>0</v>
      </c>
      <c r="AH47" s="364">
        <f t="shared" si="17"/>
        <v>0</v>
      </c>
      <c r="AI47" s="364">
        <f t="shared" si="17"/>
        <v>0</v>
      </c>
      <c r="AJ47" s="364">
        <f t="shared" si="17"/>
        <v>0</v>
      </c>
      <c r="AK47" s="364">
        <f t="shared" si="17"/>
        <v>0</v>
      </c>
      <c r="AL47" s="364">
        <f t="shared" si="17"/>
        <v>0</v>
      </c>
      <c r="AM47" s="259"/>
    </row>
    <row r="48" spans="1:39" s="245" customFormat="1" ht="15" outlineLevel="1">
      <c r="A48" s="451"/>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365"/>
      <c r="Z48" s="365"/>
      <c r="AA48" s="365"/>
      <c r="AB48" s="365"/>
      <c r="AC48" s="365"/>
      <c r="AD48" s="365"/>
      <c r="AE48" s="365"/>
      <c r="AF48" s="365"/>
      <c r="AG48" s="365"/>
      <c r="AH48" s="365"/>
      <c r="AI48" s="365"/>
      <c r="AJ48" s="365"/>
      <c r="AK48" s="365"/>
      <c r="AL48" s="365"/>
      <c r="AM48" s="268"/>
    </row>
    <row r="49" spans="1:42" s="255" customFormat="1" ht="15.6" outlineLevel="1">
      <c r="A49" s="452"/>
      <c r="B49" s="250" t="s">
        <v>8</v>
      </c>
      <c r="C49" s="251"/>
      <c r="D49" s="251"/>
      <c r="E49" s="251"/>
      <c r="F49" s="251"/>
      <c r="G49" s="251"/>
      <c r="H49" s="251"/>
      <c r="I49" s="251"/>
      <c r="J49" s="251"/>
      <c r="K49" s="251"/>
      <c r="L49" s="251"/>
      <c r="M49" s="251"/>
      <c r="N49" s="253"/>
      <c r="O49" s="251"/>
      <c r="P49" s="251"/>
      <c r="Q49" s="251"/>
      <c r="R49" s="251"/>
      <c r="S49" s="251"/>
      <c r="T49" s="251"/>
      <c r="U49" s="251"/>
      <c r="V49" s="251"/>
      <c r="W49" s="251"/>
      <c r="X49" s="251"/>
      <c r="Y49" s="367"/>
      <c r="Z49" s="367"/>
      <c r="AA49" s="367"/>
      <c r="AB49" s="367"/>
      <c r="AC49" s="367"/>
      <c r="AD49" s="367"/>
      <c r="AE49" s="367"/>
      <c r="AF49" s="367"/>
      <c r="AG49" s="367"/>
      <c r="AH49" s="367"/>
      <c r="AI49" s="367"/>
      <c r="AJ49" s="367"/>
      <c r="AK49" s="367"/>
      <c r="AL49" s="367"/>
      <c r="AM49" s="254"/>
      <c r="AO49" s="245"/>
      <c r="AP49" s="245"/>
    </row>
    <row r="50" spans="1:42" s="245" customFormat="1" ht="15" outlineLevel="1">
      <c r="A50" s="451">
        <v>10</v>
      </c>
      <c r="B50" s="271" t="s">
        <v>22</v>
      </c>
      <c r="C50" s="253" t="s">
        <v>25</v>
      </c>
      <c r="D50" s="257">
        <f>'7.  Persistence Report'!AQ35</f>
        <v>377207.78609305224</v>
      </c>
      <c r="E50" s="257">
        <f>'7.  Persistence Report'!AR35</f>
        <v>377207.78609305224</v>
      </c>
      <c r="F50" s="257">
        <f>'7.  Persistence Report'!AS35</f>
        <v>377207.78609305224</v>
      </c>
      <c r="G50" s="257">
        <f>'7.  Persistence Report'!AT35</f>
        <v>377207.78609305224</v>
      </c>
      <c r="H50" s="257">
        <f>'7.  Persistence Report'!AU35</f>
        <v>377207.78609305224</v>
      </c>
      <c r="I50" s="257">
        <f>'7.  Persistence Report'!AV35</f>
        <v>377207.78609305224</v>
      </c>
      <c r="J50" s="257">
        <f>'7.  Persistence Report'!AW35</f>
        <v>377207.78609305224</v>
      </c>
      <c r="K50" s="257">
        <f>'7.  Persistence Report'!AX35</f>
        <v>377207.78609305224</v>
      </c>
      <c r="L50" s="257">
        <f>'7.  Persistence Report'!AY35</f>
        <v>370852.56928109692</v>
      </c>
      <c r="M50" s="257">
        <f>'7.  Persistence Report'!AZ35</f>
        <v>370852.56928109692</v>
      </c>
      <c r="N50" s="257">
        <v>12</v>
      </c>
      <c r="O50" s="257">
        <f>'7.  Persistence Report'!L35</f>
        <v>47.742720619843666</v>
      </c>
      <c r="P50" s="257">
        <f>'7.  Persistence Report'!M35</f>
        <v>47.742720619843666</v>
      </c>
      <c r="Q50" s="257">
        <f>'7.  Persistence Report'!N35</f>
        <v>47.742720619843666</v>
      </c>
      <c r="R50" s="257">
        <f>'7.  Persistence Report'!O35</f>
        <v>47.742720619843666</v>
      </c>
      <c r="S50" s="257">
        <f>'7.  Persistence Report'!P35</f>
        <v>47.742720619843666</v>
      </c>
      <c r="T50" s="257">
        <f>'7.  Persistence Report'!Q35</f>
        <v>47.742720619843666</v>
      </c>
      <c r="U50" s="257">
        <f>'7.  Persistence Report'!R35</f>
        <v>47.742720619843666</v>
      </c>
      <c r="V50" s="257">
        <f>'7.  Persistence Report'!S35</f>
        <v>47.742720619843666</v>
      </c>
      <c r="W50" s="257">
        <f>'7.  Persistence Report'!T35</f>
        <v>47.00462354914044</v>
      </c>
      <c r="X50" s="257">
        <f>'7.  Persistence Report'!U35</f>
        <v>47.00462354914044</v>
      </c>
      <c r="Y50" s="659"/>
      <c r="Z50" s="659">
        <v>0.92020000000000002</v>
      </c>
      <c r="AA50" s="659">
        <v>7.9799999999999996E-2</v>
      </c>
      <c r="AB50" s="659"/>
      <c r="AC50" s="659"/>
      <c r="AD50" s="659"/>
      <c r="AE50" s="659"/>
      <c r="AF50" s="368"/>
      <c r="AG50" s="368"/>
      <c r="AH50" s="368"/>
      <c r="AI50" s="368"/>
      <c r="AJ50" s="368"/>
      <c r="AK50" s="368"/>
      <c r="AL50" s="368"/>
      <c r="AM50" s="258">
        <f>SUM(Y50:AL50)</f>
        <v>1</v>
      </c>
    </row>
    <row r="51" spans="1:42" s="245" customFormat="1" ht="15" outlineLevel="1">
      <c r="A51" s="451"/>
      <c r="B51" s="256" t="s">
        <v>214</v>
      </c>
      <c r="C51" s="253" t="s">
        <v>163</v>
      </c>
      <c r="D51" s="257"/>
      <c r="E51" s="257"/>
      <c r="F51" s="257"/>
      <c r="G51" s="257"/>
      <c r="H51" s="257"/>
      <c r="I51" s="257"/>
      <c r="J51" s="257"/>
      <c r="K51" s="257"/>
      <c r="L51" s="257"/>
      <c r="M51" s="257"/>
      <c r="N51" s="257">
        <f>N50</f>
        <v>12</v>
      </c>
      <c r="O51" s="257"/>
      <c r="P51" s="257"/>
      <c r="Q51" s="257"/>
      <c r="R51" s="257"/>
      <c r="S51" s="257"/>
      <c r="T51" s="257"/>
      <c r="U51" s="257"/>
      <c r="V51" s="257"/>
      <c r="W51" s="257"/>
      <c r="X51" s="257"/>
      <c r="Y51" s="364">
        <f>Y50</f>
        <v>0</v>
      </c>
      <c r="Z51" s="364">
        <f>Z50</f>
        <v>0.92020000000000002</v>
      </c>
      <c r="AA51" s="364">
        <f>AA50</f>
        <v>7.9799999999999996E-2</v>
      </c>
      <c r="AB51" s="364">
        <f t="shared" ref="AB51:AE51" si="18">AB50</f>
        <v>0</v>
      </c>
      <c r="AC51" s="364">
        <f t="shared" si="18"/>
        <v>0</v>
      </c>
      <c r="AD51" s="364">
        <f t="shared" si="18"/>
        <v>0</v>
      </c>
      <c r="AE51" s="364">
        <f t="shared" si="18"/>
        <v>0</v>
      </c>
      <c r="AF51" s="364">
        <f t="shared" ref="AF51:AL51" si="19">AF50</f>
        <v>0</v>
      </c>
      <c r="AG51" s="364">
        <f t="shared" si="19"/>
        <v>0</v>
      </c>
      <c r="AH51" s="364">
        <f t="shared" si="19"/>
        <v>0</v>
      </c>
      <c r="AI51" s="364">
        <f t="shared" si="19"/>
        <v>0</v>
      </c>
      <c r="AJ51" s="364">
        <f t="shared" si="19"/>
        <v>0</v>
      </c>
      <c r="AK51" s="364">
        <f t="shared" si="19"/>
        <v>0</v>
      </c>
      <c r="AL51" s="364">
        <f t="shared" si="19"/>
        <v>0</v>
      </c>
      <c r="AM51" s="272"/>
    </row>
    <row r="52" spans="1:42" s="245" customFormat="1" ht="15" outlineLevel="1">
      <c r="A52" s="451"/>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660"/>
      <c r="Z52" s="660"/>
      <c r="AA52" s="660"/>
      <c r="AB52" s="660"/>
      <c r="AC52" s="660"/>
      <c r="AD52" s="660"/>
      <c r="AE52" s="660"/>
      <c r="AF52" s="369"/>
      <c r="AG52" s="369"/>
      <c r="AH52" s="369"/>
      <c r="AI52" s="369"/>
      <c r="AJ52" s="369"/>
      <c r="AK52" s="369"/>
      <c r="AL52" s="369"/>
      <c r="AM52" s="274"/>
    </row>
    <row r="53" spans="1:42" s="245" customFormat="1" ht="15" outlineLevel="1">
      <c r="A53" s="451">
        <v>11</v>
      </c>
      <c r="B53" s="275" t="s">
        <v>21</v>
      </c>
      <c r="C53" s="253" t="s">
        <v>25</v>
      </c>
      <c r="D53" s="257">
        <f>'7.  Persistence Report'!AQ34</f>
        <v>97297.891214360396</v>
      </c>
      <c r="E53" s="257">
        <f>'7.  Persistence Report'!AR34</f>
        <v>97297.891214360396</v>
      </c>
      <c r="F53" s="257">
        <f>'7.  Persistence Report'!AS34</f>
        <v>96039.790500717529</v>
      </c>
      <c r="G53" s="257">
        <f>'7.  Persistence Report'!AT34</f>
        <v>67751.485414538824</v>
      </c>
      <c r="H53" s="257">
        <f>'7.  Persistence Report'!AU34</f>
        <v>67751.485414538824</v>
      </c>
      <c r="I53" s="257">
        <f>'7.  Persistence Report'!AV34</f>
        <v>66505.762165415246</v>
      </c>
      <c r="J53" s="257">
        <f>'7.  Persistence Report'!AW34</f>
        <v>12058.244843184209</v>
      </c>
      <c r="K53" s="257">
        <f>'7.  Persistence Report'!AX34</f>
        <v>12058.244843184209</v>
      </c>
      <c r="L53" s="257">
        <f>'7.  Persistence Report'!AY34</f>
        <v>12058.244843184209</v>
      </c>
      <c r="M53" s="257">
        <f>'7.  Persistence Report'!AZ34</f>
        <v>12058.244843184209</v>
      </c>
      <c r="N53" s="257">
        <v>12</v>
      </c>
      <c r="O53" s="257">
        <f>'7.  Persistence Report'!L34</f>
        <v>41.718418107982878</v>
      </c>
      <c r="P53" s="257">
        <f>'7.  Persistence Report'!M34</f>
        <v>41.718418107982878</v>
      </c>
      <c r="Q53" s="257">
        <f>'7.  Persistence Report'!N34</f>
        <v>41.17460045637781</v>
      </c>
      <c r="R53" s="257">
        <f>'7.  Persistence Report'!O34</f>
        <v>30.545960973206714</v>
      </c>
      <c r="S53" s="257">
        <f>'7.  Persistence Report'!P34</f>
        <v>30.545960973206714</v>
      </c>
      <c r="T53" s="257">
        <f>'7.  Persistence Report'!Q34</f>
        <v>29.951117870652752</v>
      </c>
      <c r="U53" s="257">
        <f>'7.  Persistence Report'!R34</f>
        <v>4.5529900910296064</v>
      </c>
      <c r="V53" s="257">
        <f>'7.  Persistence Report'!S34</f>
        <v>4.5529900910296064</v>
      </c>
      <c r="W53" s="257">
        <f>'7.  Persistence Report'!T34</f>
        <v>4.5529900910296064</v>
      </c>
      <c r="X53" s="257">
        <f>'7.  Persistence Report'!U34</f>
        <v>4.5529900910296064</v>
      </c>
      <c r="Y53" s="659"/>
      <c r="Z53" s="659">
        <v>0.5</v>
      </c>
      <c r="AA53" s="659">
        <v>0.5</v>
      </c>
      <c r="AB53" s="659"/>
      <c r="AC53" s="659"/>
      <c r="AD53" s="659"/>
      <c r="AE53" s="659"/>
      <c r="AF53" s="368"/>
      <c r="AG53" s="368"/>
      <c r="AH53" s="368"/>
      <c r="AI53" s="368"/>
      <c r="AJ53" s="368"/>
      <c r="AK53" s="368"/>
      <c r="AL53" s="368"/>
      <c r="AM53" s="258">
        <f>SUM(Y53:AL53)</f>
        <v>1</v>
      </c>
    </row>
    <row r="54" spans="1:42" s="245" customFormat="1" ht="15" outlineLevel="1">
      <c r="A54" s="451"/>
      <c r="B54" s="276" t="s">
        <v>214</v>
      </c>
      <c r="C54" s="253" t="s">
        <v>163</v>
      </c>
      <c r="D54" s="257"/>
      <c r="E54" s="257"/>
      <c r="F54" s="257"/>
      <c r="G54" s="257"/>
      <c r="H54" s="257"/>
      <c r="I54" s="257"/>
      <c r="J54" s="257"/>
      <c r="K54" s="257"/>
      <c r="L54" s="257"/>
      <c r="M54" s="257"/>
      <c r="N54" s="257">
        <f>N53</f>
        <v>12</v>
      </c>
      <c r="O54" s="257"/>
      <c r="P54" s="257"/>
      <c r="Q54" s="257"/>
      <c r="R54" s="257"/>
      <c r="S54" s="257"/>
      <c r="T54" s="257"/>
      <c r="U54" s="257"/>
      <c r="V54" s="257"/>
      <c r="W54" s="257"/>
      <c r="X54" s="257"/>
      <c r="Y54" s="364">
        <f>Y53</f>
        <v>0</v>
      </c>
      <c r="Z54" s="364">
        <f>Z53</f>
        <v>0.5</v>
      </c>
      <c r="AA54" s="364">
        <f t="shared" ref="AA54:AE54" si="20">AA53</f>
        <v>0.5</v>
      </c>
      <c r="AB54" s="364">
        <f t="shared" si="20"/>
        <v>0</v>
      </c>
      <c r="AC54" s="364">
        <f t="shared" si="20"/>
        <v>0</v>
      </c>
      <c r="AD54" s="364">
        <f t="shared" si="20"/>
        <v>0</v>
      </c>
      <c r="AE54" s="364">
        <f t="shared" si="20"/>
        <v>0</v>
      </c>
      <c r="AF54" s="364">
        <f t="shared" ref="AF54:AL54" si="21">AF53</f>
        <v>0</v>
      </c>
      <c r="AG54" s="364">
        <f t="shared" si="21"/>
        <v>0</v>
      </c>
      <c r="AH54" s="364">
        <f t="shared" si="21"/>
        <v>0</v>
      </c>
      <c r="AI54" s="364">
        <f t="shared" si="21"/>
        <v>0</v>
      </c>
      <c r="AJ54" s="364">
        <f t="shared" si="21"/>
        <v>0</v>
      </c>
      <c r="AK54" s="364">
        <f t="shared" si="21"/>
        <v>0</v>
      </c>
      <c r="AL54" s="364">
        <f t="shared" si="21"/>
        <v>0</v>
      </c>
      <c r="AM54" s="272"/>
    </row>
    <row r="55" spans="1:42" s="245" customFormat="1" ht="15" outlineLevel="1">
      <c r="A55" s="451"/>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660"/>
      <c r="Z55" s="661"/>
      <c r="AA55" s="660"/>
      <c r="AB55" s="660"/>
      <c r="AC55" s="660"/>
      <c r="AD55" s="660"/>
      <c r="AE55" s="660"/>
      <c r="AF55" s="369"/>
      <c r="AG55" s="369"/>
      <c r="AH55" s="369"/>
      <c r="AI55" s="369"/>
      <c r="AJ55" s="369"/>
      <c r="AK55" s="369"/>
      <c r="AL55" s="369"/>
      <c r="AM55" s="274"/>
    </row>
    <row r="56" spans="1:42" s="245" customFormat="1" ht="15" outlineLevel="1">
      <c r="A56" s="451">
        <v>12</v>
      </c>
      <c r="B56" s="275" t="s">
        <v>23</v>
      </c>
      <c r="C56" s="253" t="s">
        <v>25</v>
      </c>
      <c r="D56" s="257"/>
      <c r="E56" s="257"/>
      <c r="F56" s="257"/>
      <c r="G56" s="257"/>
      <c r="H56" s="257"/>
      <c r="I56" s="257"/>
      <c r="J56" s="257"/>
      <c r="K56" s="257"/>
      <c r="L56" s="257"/>
      <c r="M56" s="257"/>
      <c r="N56" s="257">
        <v>3</v>
      </c>
      <c r="O56" s="257"/>
      <c r="P56" s="257"/>
      <c r="Q56" s="257"/>
      <c r="R56" s="257"/>
      <c r="S56" s="257"/>
      <c r="T56" s="257"/>
      <c r="U56" s="257"/>
      <c r="V56" s="257"/>
      <c r="W56" s="257"/>
      <c r="X56" s="257"/>
      <c r="Y56" s="659"/>
      <c r="Z56" s="659"/>
      <c r="AA56" s="659"/>
      <c r="AB56" s="659"/>
      <c r="AC56" s="659"/>
      <c r="AD56" s="659"/>
      <c r="AE56" s="659"/>
      <c r="AF56" s="368"/>
      <c r="AG56" s="368"/>
      <c r="AH56" s="368"/>
      <c r="AI56" s="368"/>
      <c r="AJ56" s="368"/>
      <c r="AK56" s="368"/>
      <c r="AL56" s="368"/>
      <c r="AM56" s="258">
        <f>SUM(Y56:AL56)</f>
        <v>0</v>
      </c>
    </row>
    <row r="57" spans="1:42" s="245" customFormat="1" ht="15" outlineLevel="1">
      <c r="A57" s="451"/>
      <c r="B57" s="276" t="s">
        <v>214</v>
      </c>
      <c r="C57" s="253" t="s">
        <v>163</v>
      </c>
      <c r="D57" s="257"/>
      <c r="E57" s="257"/>
      <c r="F57" s="257"/>
      <c r="G57" s="257"/>
      <c r="H57" s="257"/>
      <c r="I57" s="257"/>
      <c r="J57" s="257"/>
      <c r="K57" s="257"/>
      <c r="L57" s="257"/>
      <c r="M57" s="257"/>
      <c r="N57" s="257">
        <f>N56</f>
        <v>3</v>
      </c>
      <c r="O57" s="257"/>
      <c r="P57" s="257"/>
      <c r="Q57" s="257"/>
      <c r="R57" s="257"/>
      <c r="S57" s="257"/>
      <c r="T57" s="257"/>
      <c r="U57" s="257"/>
      <c r="V57" s="257"/>
      <c r="W57" s="257"/>
      <c r="X57" s="257"/>
      <c r="Y57" s="364">
        <f>Y56</f>
        <v>0</v>
      </c>
      <c r="Z57" s="364">
        <f>Z56</f>
        <v>0</v>
      </c>
      <c r="AA57" s="364">
        <f t="shared" ref="AA57:AE57" si="22">AA56</f>
        <v>0</v>
      </c>
      <c r="AB57" s="364">
        <f t="shared" si="22"/>
        <v>0</v>
      </c>
      <c r="AC57" s="364">
        <f t="shared" si="22"/>
        <v>0</v>
      </c>
      <c r="AD57" s="364">
        <f t="shared" si="22"/>
        <v>0</v>
      </c>
      <c r="AE57" s="364">
        <f t="shared" si="22"/>
        <v>0</v>
      </c>
      <c r="AF57" s="364">
        <f t="shared" ref="AF57:AL57" si="23">AF56</f>
        <v>0</v>
      </c>
      <c r="AG57" s="364">
        <f t="shared" si="23"/>
        <v>0</v>
      </c>
      <c r="AH57" s="364">
        <f t="shared" si="23"/>
        <v>0</v>
      </c>
      <c r="AI57" s="364">
        <f t="shared" si="23"/>
        <v>0</v>
      </c>
      <c r="AJ57" s="364">
        <f t="shared" si="23"/>
        <v>0</v>
      </c>
      <c r="AK57" s="364">
        <f t="shared" si="23"/>
        <v>0</v>
      </c>
      <c r="AL57" s="364">
        <f t="shared" si="23"/>
        <v>0</v>
      </c>
      <c r="AM57" s="272"/>
    </row>
    <row r="58" spans="1:42" s="245" customFormat="1" ht="15" outlineLevel="1">
      <c r="A58" s="451"/>
      <c r="B58" s="275"/>
      <c r="C58" s="273"/>
      <c r="D58" s="277"/>
      <c r="E58" s="277"/>
      <c r="F58" s="277"/>
      <c r="G58" s="277"/>
      <c r="H58" s="277"/>
      <c r="I58" s="277"/>
      <c r="J58" s="277"/>
      <c r="K58" s="277"/>
      <c r="L58" s="277"/>
      <c r="M58" s="277"/>
      <c r="N58" s="253"/>
      <c r="O58" s="277"/>
      <c r="P58" s="277"/>
      <c r="Q58" s="277"/>
      <c r="R58" s="277"/>
      <c r="S58" s="277"/>
      <c r="T58" s="277"/>
      <c r="U58" s="277"/>
      <c r="V58" s="277"/>
      <c r="W58" s="277"/>
      <c r="X58" s="277"/>
      <c r="Y58" s="660"/>
      <c r="Z58" s="661"/>
      <c r="AA58" s="660"/>
      <c r="AB58" s="660"/>
      <c r="AC58" s="660"/>
      <c r="AD58" s="660"/>
      <c r="AE58" s="660"/>
      <c r="AF58" s="369"/>
      <c r="AG58" s="369"/>
      <c r="AH58" s="369"/>
      <c r="AI58" s="369"/>
      <c r="AJ58" s="369"/>
      <c r="AK58" s="369"/>
      <c r="AL58" s="369"/>
      <c r="AM58" s="274"/>
    </row>
    <row r="59" spans="1:42" s="245" customFormat="1" ht="15" outlineLevel="1">
      <c r="A59" s="451">
        <v>13</v>
      </c>
      <c r="B59" s="275" t="s">
        <v>24</v>
      </c>
      <c r="C59" s="253" t="s">
        <v>25</v>
      </c>
      <c r="D59" s="257"/>
      <c r="E59" s="257"/>
      <c r="F59" s="257"/>
      <c r="G59" s="257"/>
      <c r="H59" s="257"/>
      <c r="I59" s="257"/>
      <c r="J59" s="257"/>
      <c r="K59" s="257"/>
      <c r="L59" s="257"/>
      <c r="M59" s="257"/>
      <c r="N59" s="257">
        <v>12</v>
      </c>
      <c r="O59" s="257"/>
      <c r="P59" s="257"/>
      <c r="Q59" s="257"/>
      <c r="R59" s="257"/>
      <c r="S59" s="257"/>
      <c r="T59" s="257"/>
      <c r="U59" s="257"/>
      <c r="V59" s="257"/>
      <c r="W59" s="257"/>
      <c r="X59" s="257"/>
      <c r="Y59" s="659"/>
      <c r="Z59" s="659"/>
      <c r="AA59" s="659"/>
      <c r="AB59" s="659"/>
      <c r="AC59" s="659"/>
      <c r="AD59" s="659"/>
      <c r="AE59" s="659"/>
      <c r="AF59" s="368"/>
      <c r="AG59" s="368"/>
      <c r="AH59" s="368"/>
      <c r="AI59" s="368"/>
      <c r="AJ59" s="368"/>
      <c r="AK59" s="368"/>
      <c r="AL59" s="368"/>
      <c r="AM59" s="258">
        <f>SUM(Y59:AL59)</f>
        <v>0</v>
      </c>
    </row>
    <row r="60" spans="1:42" s="245" customFormat="1" ht="15" outlineLevel="1">
      <c r="A60" s="451"/>
      <c r="B60" s="276" t="s">
        <v>214</v>
      </c>
      <c r="C60" s="253" t="s">
        <v>163</v>
      </c>
      <c r="D60" s="257"/>
      <c r="E60" s="257"/>
      <c r="F60" s="257"/>
      <c r="G60" s="257"/>
      <c r="H60" s="257"/>
      <c r="I60" s="257"/>
      <c r="J60" s="257"/>
      <c r="K60" s="257"/>
      <c r="L60" s="257"/>
      <c r="M60" s="257"/>
      <c r="N60" s="257">
        <f>N59</f>
        <v>12</v>
      </c>
      <c r="O60" s="257"/>
      <c r="P60" s="257"/>
      <c r="Q60" s="257"/>
      <c r="R60" s="257"/>
      <c r="S60" s="257"/>
      <c r="T60" s="257"/>
      <c r="U60" s="257"/>
      <c r="V60" s="257"/>
      <c r="W60" s="257"/>
      <c r="X60" s="257"/>
      <c r="Y60" s="364">
        <f>Y59</f>
        <v>0</v>
      </c>
      <c r="Z60" s="364">
        <f>Z59</f>
        <v>0</v>
      </c>
      <c r="AA60" s="364">
        <f t="shared" ref="AA60:AE60" si="24">AA59</f>
        <v>0</v>
      </c>
      <c r="AB60" s="364">
        <f t="shared" si="24"/>
        <v>0</v>
      </c>
      <c r="AC60" s="364">
        <f t="shared" si="24"/>
        <v>0</v>
      </c>
      <c r="AD60" s="364">
        <f t="shared" si="24"/>
        <v>0</v>
      </c>
      <c r="AE60" s="364">
        <f t="shared" si="24"/>
        <v>0</v>
      </c>
      <c r="AF60" s="364">
        <f t="shared" ref="AF60:AL60" si="25">AF59</f>
        <v>0</v>
      </c>
      <c r="AG60" s="364">
        <f t="shared" si="25"/>
        <v>0</v>
      </c>
      <c r="AH60" s="364">
        <f t="shared" si="25"/>
        <v>0</v>
      </c>
      <c r="AI60" s="364">
        <f t="shared" si="25"/>
        <v>0</v>
      </c>
      <c r="AJ60" s="364">
        <f t="shared" si="25"/>
        <v>0</v>
      </c>
      <c r="AK60" s="364">
        <f t="shared" si="25"/>
        <v>0</v>
      </c>
      <c r="AL60" s="364">
        <f t="shared" si="25"/>
        <v>0</v>
      </c>
      <c r="AM60" s="272"/>
    </row>
    <row r="61" spans="1:42" s="245" customFormat="1" ht="15" outlineLevel="1">
      <c r="A61" s="451"/>
      <c r="B61" s="275"/>
      <c r="C61" s="273"/>
      <c r="D61" s="277"/>
      <c r="E61" s="277"/>
      <c r="F61" s="277"/>
      <c r="G61" s="277"/>
      <c r="H61" s="277"/>
      <c r="I61" s="277"/>
      <c r="J61" s="277"/>
      <c r="K61" s="277"/>
      <c r="L61" s="277"/>
      <c r="M61" s="277"/>
      <c r="N61" s="253"/>
      <c r="O61" s="277"/>
      <c r="P61" s="277"/>
      <c r="Q61" s="277"/>
      <c r="R61" s="277"/>
      <c r="S61" s="277"/>
      <c r="T61" s="277"/>
      <c r="U61" s="277"/>
      <c r="V61" s="277"/>
      <c r="W61" s="277"/>
      <c r="X61" s="277"/>
      <c r="Y61" s="660"/>
      <c r="Z61" s="660"/>
      <c r="AA61" s="660"/>
      <c r="AB61" s="660"/>
      <c r="AC61" s="660"/>
      <c r="AD61" s="660"/>
      <c r="AE61" s="660"/>
      <c r="AF61" s="369"/>
      <c r="AG61" s="369"/>
      <c r="AH61" s="369"/>
      <c r="AI61" s="369"/>
      <c r="AJ61" s="369"/>
      <c r="AK61" s="369"/>
      <c r="AL61" s="369"/>
      <c r="AM61" s="274"/>
    </row>
    <row r="62" spans="1:42" s="245" customFormat="1" ht="15" outlineLevel="1">
      <c r="A62" s="451">
        <v>14</v>
      </c>
      <c r="B62" s="275" t="s">
        <v>20</v>
      </c>
      <c r="C62" s="253" t="s">
        <v>25</v>
      </c>
      <c r="D62" s="257"/>
      <c r="E62" s="257"/>
      <c r="F62" s="257"/>
      <c r="G62" s="257"/>
      <c r="H62" s="257"/>
      <c r="I62" s="257"/>
      <c r="J62" s="257"/>
      <c r="K62" s="257"/>
      <c r="L62" s="257"/>
      <c r="M62" s="257"/>
      <c r="N62" s="257">
        <v>12</v>
      </c>
      <c r="O62" s="257"/>
      <c r="P62" s="257"/>
      <c r="Q62" s="257"/>
      <c r="R62" s="257"/>
      <c r="S62" s="257"/>
      <c r="T62" s="257"/>
      <c r="U62" s="257"/>
      <c r="V62" s="257"/>
      <c r="W62" s="257"/>
      <c r="X62" s="257"/>
      <c r="Y62" s="659"/>
      <c r="Z62" s="659">
        <v>0.5</v>
      </c>
      <c r="AA62" s="659">
        <v>0.5</v>
      </c>
      <c r="AB62" s="659"/>
      <c r="AC62" s="659"/>
      <c r="AD62" s="659"/>
      <c r="AE62" s="659"/>
      <c r="AF62" s="368"/>
      <c r="AG62" s="368"/>
      <c r="AH62" s="368"/>
      <c r="AI62" s="368"/>
      <c r="AJ62" s="368"/>
      <c r="AK62" s="368"/>
      <c r="AL62" s="368"/>
      <c r="AM62" s="258">
        <f>SUM(Y62:AL62)</f>
        <v>1</v>
      </c>
    </row>
    <row r="63" spans="1:42" s="245" customFormat="1" ht="15" outlineLevel="1">
      <c r="A63" s="451"/>
      <c r="B63" s="276" t="s">
        <v>214</v>
      </c>
      <c r="C63" s="253" t="s">
        <v>163</v>
      </c>
      <c r="D63" s="257">
        <f>'7.  Persistence Report'!AQ44</f>
        <v>437351.41950000002</v>
      </c>
      <c r="E63" s="257">
        <f>'7.  Persistence Report'!AR44</f>
        <v>437351.41950000002</v>
      </c>
      <c r="F63" s="257">
        <f>'7.  Persistence Report'!AS44</f>
        <v>437351.41950000002</v>
      </c>
      <c r="G63" s="257">
        <f>'7.  Persistence Report'!AT44</f>
        <v>437351.41950000002</v>
      </c>
      <c r="H63" s="257">
        <f>'7.  Persistence Report'!AU44</f>
        <v>0</v>
      </c>
      <c r="I63" s="257">
        <f>'7.  Persistence Report'!AV44</f>
        <v>0</v>
      </c>
      <c r="J63" s="257">
        <f>'7.  Persistence Report'!AW44</f>
        <v>0</v>
      </c>
      <c r="K63" s="257">
        <f>'7.  Persistence Report'!AX44</f>
        <v>0</v>
      </c>
      <c r="L63" s="257">
        <f>'7.  Persistence Report'!AY44</f>
        <v>0</v>
      </c>
      <c r="M63" s="257">
        <f>'7.  Persistence Report'!AZ44</f>
        <v>0</v>
      </c>
      <c r="N63" s="257">
        <f>N62</f>
        <v>12</v>
      </c>
      <c r="O63" s="257">
        <f>'7.  Persistence Report'!L44</f>
        <v>88.317436819999998</v>
      </c>
      <c r="P63" s="257">
        <f>'7.  Persistence Report'!M44</f>
        <v>88.317436819999998</v>
      </c>
      <c r="Q63" s="257">
        <f>'7.  Persistence Report'!N44</f>
        <v>88.317436819999998</v>
      </c>
      <c r="R63" s="257">
        <f>'7.  Persistence Report'!O44</f>
        <v>88.317436819999998</v>
      </c>
      <c r="S63" s="257">
        <f>'7.  Persistence Report'!P44</f>
        <v>0</v>
      </c>
      <c r="T63" s="257">
        <f>'7.  Persistence Report'!Q44</f>
        <v>0</v>
      </c>
      <c r="U63" s="257">
        <f>'7.  Persistence Report'!R44</f>
        <v>0</v>
      </c>
      <c r="V63" s="257">
        <f>'7.  Persistence Report'!S44</f>
        <v>0</v>
      </c>
      <c r="W63" s="257">
        <f>'7.  Persistence Report'!T44</f>
        <v>0</v>
      </c>
      <c r="X63" s="257">
        <f>'7.  Persistence Report'!U44</f>
        <v>0</v>
      </c>
      <c r="Y63" s="364">
        <f>Y62</f>
        <v>0</v>
      </c>
      <c r="Z63" s="364">
        <f>Z62</f>
        <v>0.5</v>
      </c>
      <c r="AA63" s="364">
        <f t="shared" ref="AA63:AE63" si="26">AA62</f>
        <v>0.5</v>
      </c>
      <c r="AB63" s="364">
        <f t="shared" si="26"/>
        <v>0</v>
      </c>
      <c r="AC63" s="364">
        <f t="shared" si="26"/>
        <v>0</v>
      </c>
      <c r="AD63" s="364">
        <f t="shared" si="26"/>
        <v>0</v>
      </c>
      <c r="AE63" s="364">
        <f t="shared" si="26"/>
        <v>0</v>
      </c>
      <c r="AF63" s="364">
        <f t="shared" ref="AF63:AL63" si="27">AF62</f>
        <v>0</v>
      </c>
      <c r="AG63" s="364">
        <f t="shared" si="27"/>
        <v>0</v>
      </c>
      <c r="AH63" s="364">
        <f t="shared" si="27"/>
        <v>0</v>
      </c>
      <c r="AI63" s="364">
        <f t="shared" si="27"/>
        <v>0</v>
      </c>
      <c r="AJ63" s="364">
        <f t="shared" si="27"/>
        <v>0</v>
      </c>
      <c r="AK63" s="364">
        <f t="shared" si="27"/>
        <v>0</v>
      </c>
      <c r="AL63" s="364">
        <f t="shared" si="27"/>
        <v>0</v>
      </c>
      <c r="AM63" s="272"/>
    </row>
    <row r="64" spans="1:42" s="245" customFormat="1" ht="15" outlineLevel="1">
      <c r="A64" s="451"/>
      <c r="B64" s="275"/>
      <c r="C64" s="273"/>
      <c r="D64" s="277"/>
      <c r="E64" s="277"/>
      <c r="F64" s="277"/>
      <c r="G64" s="277"/>
      <c r="H64" s="277"/>
      <c r="I64" s="277"/>
      <c r="J64" s="277"/>
      <c r="K64" s="277"/>
      <c r="L64" s="277"/>
      <c r="M64" s="277"/>
      <c r="N64" s="253"/>
      <c r="O64" s="277"/>
      <c r="P64" s="277"/>
      <c r="Q64" s="277"/>
      <c r="R64" s="277"/>
      <c r="S64" s="277"/>
      <c r="T64" s="277"/>
      <c r="U64" s="277"/>
      <c r="V64" s="277"/>
      <c r="W64" s="277"/>
      <c r="X64" s="277"/>
      <c r="Y64" s="660"/>
      <c r="Z64" s="661"/>
      <c r="AA64" s="660"/>
      <c r="AB64" s="660"/>
      <c r="AC64" s="660"/>
      <c r="AD64" s="660"/>
      <c r="AE64" s="660"/>
      <c r="AF64" s="369"/>
      <c r="AG64" s="369"/>
      <c r="AH64" s="369"/>
      <c r="AI64" s="369"/>
      <c r="AJ64" s="369"/>
      <c r="AK64" s="369"/>
      <c r="AL64" s="369"/>
      <c r="AM64" s="274"/>
    </row>
    <row r="65" spans="1:39" s="245" customFormat="1" ht="15" outlineLevel="1">
      <c r="A65" s="451">
        <v>15</v>
      </c>
      <c r="B65" s="275" t="s">
        <v>485</v>
      </c>
      <c r="C65" s="253" t="s">
        <v>25</v>
      </c>
      <c r="D65" s="257"/>
      <c r="E65" s="257"/>
      <c r="F65" s="257"/>
      <c r="G65" s="257"/>
      <c r="H65" s="257"/>
      <c r="I65" s="257"/>
      <c r="J65" s="257"/>
      <c r="K65" s="257"/>
      <c r="L65" s="257"/>
      <c r="M65" s="257"/>
      <c r="N65" s="253"/>
      <c r="O65" s="257"/>
      <c r="P65" s="257"/>
      <c r="Q65" s="257"/>
      <c r="R65" s="257"/>
      <c r="S65" s="257"/>
      <c r="T65" s="257"/>
      <c r="U65" s="257"/>
      <c r="V65" s="257"/>
      <c r="W65" s="257"/>
      <c r="X65" s="257"/>
      <c r="Y65" s="659"/>
      <c r="Z65" s="659"/>
      <c r="AA65" s="659"/>
      <c r="AB65" s="659"/>
      <c r="AC65" s="659"/>
      <c r="AD65" s="659"/>
      <c r="AE65" s="659"/>
      <c r="AF65" s="368"/>
      <c r="AG65" s="368"/>
      <c r="AH65" s="368"/>
      <c r="AI65" s="368"/>
      <c r="AJ65" s="368"/>
      <c r="AK65" s="368"/>
      <c r="AL65" s="368"/>
      <c r="AM65" s="258">
        <f>SUM(Y65:AL65)</f>
        <v>0</v>
      </c>
    </row>
    <row r="66" spans="1:39" s="245" customFormat="1" ht="15" outlineLevel="1">
      <c r="A66" s="451"/>
      <c r="B66" s="276" t="s">
        <v>214</v>
      </c>
      <c r="C66" s="253" t="s">
        <v>163</v>
      </c>
      <c r="D66" s="257"/>
      <c r="E66" s="257"/>
      <c r="F66" s="257"/>
      <c r="G66" s="257"/>
      <c r="H66" s="257"/>
      <c r="I66" s="257"/>
      <c r="J66" s="257"/>
      <c r="K66" s="257"/>
      <c r="L66" s="257"/>
      <c r="M66" s="257"/>
      <c r="N66" s="253"/>
      <c r="O66" s="257"/>
      <c r="P66" s="257"/>
      <c r="Q66" s="257"/>
      <c r="R66" s="257"/>
      <c r="S66" s="257"/>
      <c r="T66" s="257"/>
      <c r="U66" s="257"/>
      <c r="V66" s="257"/>
      <c r="W66" s="257"/>
      <c r="X66" s="257"/>
      <c r="Y66" s="364">
        <f>Y65</f>
        <v>0</v>
      </c>
      <c r="Z66" s="364">
        <f>Z65</f>
        <v>0</v>
      </c>
      <c r="AA66" s="364">
        <f t="shared" ref="AA66:AE66" si="28">AA65</f>
        <v>0</v>
      </c>
      <c r="AB66" s="364">
        <f t="shared" si="28"/>
        <v>0</v>
      </c>
      <c r="AC66" s="364">
        <f t="shared" si="28"/>
        <v>0</v>
      </c>
      <c r="AD66" s="364">
        <f t="shared" si="28"/>
        <v>0</v>
      </c>
      <c r="AE66" s="364">
        <f t="shared" si="28"/>
        <v>0</v>
      </c>
      <c r="AF66" s="364">
        <f t="shared" ref="AF66:AL66" si="29">AF65</f>
        <v>0</v>
      </c>
      <c r="AG66" s="364">
        <f t="shared" si="29"/>
        <v>0</v>
      </c>
      <c r="AH66" s="364">
        <f t="shared" si="29"/>
        <v>0</v>
      </c>
      <c r="AI66" s="364">
        <f t="shared" si="29"/>
        <v>0</v>
      </c>
      <c r="AJ66" s="364">
        <f t="shared" si="29"/>
        <v>0</v>
      </c>
      <c r="AK66" s="364">
        <f t="shared" si="29"/>
        <v>0</v>
      </c>
      <c r="AL66" s="364">
        <f t="shared" si="29"/>
        <v>0</v>
      </c>
      <c r="AM66" s="272"/>
    </row>
    <row r="67" spans="1:39" s="245" customFormat="1" ht="15" outlineLevel="1">
      <c r="A67" s="451"/>
      <c r="B67" s="275"/>
      <c r="C67" s="273"/>
      <c r="D67" s="277"/>
      <c r="E67" s="277"/>
      <c r="F67" s="277"/>
      <c r="G67" s="277"/>
      <c r="H67" s="277"/>
      <c r="I67" s="277"/>
      <c r="J67" s="277"/>
      <c r="K67" s="277"/>
      <c r="L67" s="277"/>
      <c r="M67" s="277"/>
      <c r="N67" s="253"/>
      <c r="O67" s="277"/>
      <c r="P67" s="277"/>
      <c r="Q67" s="277"/>
      <c r="R67" s="277"/>
      <c r="S67" s="277"/>
      <c r="T67" s="277"/>
      <c r="U67" s="277"/>
      <c r="V67" s="277"/>
      <c r="W67" s="277"/>
      <c r="X67" s="277"/>
      <c r="Y67" s="662"/>
      <c r="Z67" s="660"/>
      <c r="AA67" s="660"/>
      <c r="AB67" s="660"/>
      <c r="AC67" s="660"/>
      <c r="AD67" s="660"/>
      <c r="AE67" s="660"/>
      <c r="AF67" s="369"/>
      <c r="AG67" s="369"/>
      <c r="AH67" s="369"/>
      <c r="AI67" s="369"/>
      <c r="AJ67" s="369"/>
      <c r="AK67" s="369"/>
      <c r="AL67" s="369"/>
      <c r="AM67" s="274"/>
    </row>
    <row r="68" spans="1:39" s="245" customFormat="1" ht="30" outlineLevel="1">
      <c r="A68" s="451">
        <v>16</v>
      </c>
      <c r="B68" s="275" t="s">
        <v>486</v>
      </c>
      <c r="C68" s="253" t="s">
        <v>25</v>
      </c>
      <c r="D68" s="257"/>
      <c r="E68" s="257"/>
      <c r="F68" s="257"/>
      <c r="G68" s="257"/>
      <c r="H68" s="257"/>
      <c r="I68" s="257"/>
      <c r="J68" s="257"/>
      <c r="K68" s="257"/>
      <c r="L68" s="257"/>
      <c r="M68" s="257"/>
      <c r="N68" s="253"/>
      <c r="O68" s="257"/>
      <c r="P68" s="257"/>
      <c r="Q68" s="257"/>
      <c r="R68" s="257"/>
      <c r="S68" s="257"/>
      <c r="T68" s="257"/>
      <c r="U68" s="257"/>
      <c r="V68" s="257"/>
      <c r="W68" s="257"/>
      <c r="X68" s="257"/>
      <c r="Y68" s="659"/>
      <c r="Z68" s="659"/>
      <c r="AA68" s="659"/>
      <c r="AB68" s="659"/>
      <c r="AC68" s="659"/>
      <c r="AD68" s="659"/>
      <c r="AE68" s="659"/>
      <c r="AF68" s="368"/>
      <c r="AG68" s="368"/>
      <c r="AH68" s="368"/>
      <c r="AI68" s="368"/>
      <c r="AJ68" s="368"/>
      <c r="AK68" s="368"/>
      <c r="AL68" s="368"/>
      <c r="AM68" s="258">
        <f>SUM(Y68:AL68)</f>
        <v>0</v>
      </c>
    </row>
    <row r="69" spans="1:39" s="245" customFormat="1" ht="15" outlineLevel="1">
      <c r="A69" s="451"/>
      <c r="B69" s="276" t="s">
        <v>214</v>
      </c>
      <c r="C69" s="253" t="s">
        <v>163</v>
      </c>
      <c r="D69" s="257"/>
      <c r="E69" s="257"/>
      <c r="F69" s="257"/>
      <c r="G69" s="257"/>
      <c r="H69" s="257"/>
      <c r="I69" s="257"/>
      <c r="J69" s="257"/>
      <c r="K69" s="257"/>
      <c r="L69" s="257"/>
      <c r="M69" s="257"/>
      <c r="N69" s="253"/>
      <c r="O69" s="257"/>
      <c r="P69" s="257"/>
      <c r="Q69" s="257"/>
      <c r="R69" s="257"/>
      <c r="S69" s="257"/>
      <c r="T69" s="257"/>
      <c r="U69" s="257"/>
      <c r="V69" s="257"/>
      <c r="W69" s="257"/>
      <c r="X69" s="257"/>
      <c r="Y69" s="364">
        <f>Y68</f>
        <v>0</v>
      </c>
      <c r="Z69" s="364">
        <f>Z68</f>
        <v>0</v>
      </c>
      <c r="AA69" s="364">
        <f t="shared" ref="AA69:AE69" si="30">AA68</f>
        <v>0</v>
      </c>
      <c r="AB69" s="364">
        <f t="shared" si="30"/>
        <v>0</v>
      </c>
      <c r="AC69" s="364">
        <f t="shared" si="30"/>
        <v>0</v>
      </c>
      <c r="AD69" s="364">
        <f t="shared" si="30"/>
        <v>0</v>
      </c>
      <c r="AE69" s="364">
        <f t="shared" si="30"/>
        <v>0</v>
      </c>
      <c r="AF69" s="364">
        <f t="shared" ref="AF69:AL69" si="31">AF68</f>
        <v>0</v>
      </c>
      <c r="AG69" s="364">
        <f t="shared" si="31"/>
        <v>0</v>
      </c>
      <c r="AH69" s="364">
        <f t="shared" si="31"/>
        <v>0</v>
      </c>
      <c r="AI69" s="364">
        <f t="shared" si="31"/>
        <v>0</v>
      </c>
      <c r="AJ69" s="364">
        <f t="shared" si="31"/>
        <v>0</v>
      </c>
      <c r="AK69" s="364">
        <f t="shared" si="31"/>
        <v>0</v>
      </c>
      <c r="AL69" s="364">
        <f t="shared" si="31"/>
        <v>0</v>
      </c>
      <c r="AM69" s="272"/>
    </row>
    <row r="70" spans="1:39" s="245" customFormat="1" ht="15" outlineLevel="1">
      <c r="A70" s="451"/>
      <c r="B70" s="275"/>
      <c r="C70" s="273"/>
      <c r="D70" s="277"/>
      <c r="E70" s="277"/>
      <c r="F70" s="277"/>
      <c r="G70" s="277"/>
      <c r="H70" s="277"/>
      <c r="I70" s="277"/>
      <c r="J70" s="277"/>
      <c r="K70" s="277"/>
      <c r="L70" s="277"/>
      <c r="M70" s="277"/>
      <c r="N70" s="253"/>
      <c r="O70" s="277"/>
      <c r="P70" s="277"/>
      <c r="Q70" s="277"/>
      <c r="R70" s="277"/>
      <c r="S70" s="277"/>
      <c r="T70" s="277"/>
      <c r="U70" s="277"/>
      <c r="V70" s="277"/>
      <c r="W70" s="277"/>
      <c r="X70" s="277"/>
      <c r="Y70" s="662"/>
      <c r="Z70" s="660"/>
      <c r="AA70" s="660"/>
      <c r="AB70" s="660"/>
      <c r="AC70" s="660"/>
      <c r="AD70" s="660"/>
      <c r="AE70" s="660"/>
      <c r="AF70" s="369"/>
      <c r="AG70" s="369"/>
      <c r="AH70" s="369"/>
      <c r="AI70" s="369"/>
      <c r="AJ70" s="369"/>
      <c r="AK70" s="369"/>
      <c r="AL70" s="369"/>
      <c r="AM70" s="274"/>
    </row>
    <row r="71" spans="1:39" s="245" customFormat="1" ht="15" outlineLevel="1">
      <c r="A71" s="451">
        <v>17</v>
      </c>
      <c r="B71" s="275" t="s">
        <v>9</v>
      </c>
      <c r="C71" s="253" t="s">
        <v>25</v>
      </c>
      <c r="D71" s="257"/>
      <c r="E71" s="257"/>
      <c r="F71" s="257"/>
      <c r="G71" s="257"/>
      <c r="H71" s="257"/>
      <c r="I71" s="257"/>
      <c r="J71" s="257"/>
      <c r="K71" s="257"/>
      <c r="L71" s="257"/>
      <c r="M71" s="257"/>
      <c r="N71" s="253"/>
      <c r="O71" s="257"/>
      <c r="P71" s="257"/>
      <c r="Q71" s="257"/>
      <c r="R71" s="257"/>
      <c r="S71" s="257"/>
      <c r="T71" s="257"/>
      <c r="U71" s="257"/>
      <c r="V71" s="257"/>
      <c r="W71" s="257"/>
      <c r="X71" s="257"/>
      <c r="Y71" s="659"/>
      <c r="Z71" s="659"/>
      <c r="AA71" s="659"/>
      <c r="AB71" s="659"/>
      <c r="AC71" s="659"/>
      <c r="AD71" s="659"/>
      <c r="AE71" s="659"/>
      <c r="AF71" s="368"/>
      <c r="AG71" s="368"/>
      <c r="AH71" s="368"/>
      <c r="AI71" s="368"/>
      <c r="AJ71" s="368"/>
      <c r="AK71" s="368"/>
      <c r="AL71" s="368"/>
      <c r="AM71" s="258">
        <f>SUM(Y71:AL71)</f>
        <v>0</v>
      </c>
    </row>
    <row r="72" spans="1:39" s="245" customFormat="1" ht="15" outlineLevel="1">
      <c r="A72" s="451"/>
      <c r="B72" s="276" t="s">
        <v>214</v>
      </c>
      <c r="C72" s="253" t="s">
        <v>163</v>
      </c>
      <c r="D72" s="257"/>
      <c r="E72" s="257"/>
      <c r="F72" s="257"/>
      <c r="G72" s="257"/>
      <c r="H72" s="257"/>
      <c r="I72" s="257"/>
      <c r="J72" s="257"/>
      <c r="K72" s="257"/>
      <c r="L72" s="257"/>
      <c r="M72" s="257"/>
      <c r="N72" s="253"/>
      <c r="O72" s="257"/>
      <c r="P72" s="257"/>
      <c r="Q72" s="257"/>
      <c r="R72" s="257"/>
      <c r="S72" s="257"/>
      <c r="T72" s="257"/>
      <c r="U72" s="257"/>
      <c r="V72" s="257"/>
      <c r="W72" s="257"/>
      <c r="X72" s="257"/>
      <c r="Y72" s="364">
        <f>Y71</f>
        <v>0</v>
      </c>
      <c r="Z72" s="364">
        <f>Z71</f>
        <v>0</v>
      </c>
      <c r="AA72" s="364">
        <f t="shared" ref="AA72:AE72" si="32">AA71</f>
        <v>0</v>
      </c>
      <c r="AB72" s="364">
        <f t="shared" si="32"/>
        <v>0</v>
      </c>
      <c r="AC72" s="364">
        <f t="shared" si="32"/>
        <v>0</v>
      </c>
      <c r="AD72" s="364">
        <f t="shared" si="32"/>
        <v>0</v>
      </c>
      <c r="AE72" s="364">
        <f t="shared" si="32"/>
        <v>0</v>
      </c>
      <c r="AF72" s="364">
        <f t="shared" ref="AF72:AL72" si="33">AF71</f>
        <v>0</v>
      </c>
      <c r="AG72" s="364">
        <f t="shared" si="33"/>
        <v>0</v>
      </c>
      <c r="AH72" s="364">
        <f t="shared" si="33"/>
        <v>0</v>
      </c>
      <c r="AI72" s="364">
        <f t="shared" si="33"/>
        <v>0</v>
      </c>
      <c r="AJ72" s="364">
        <f t="shared" si="33"/>
        <v>0</v>
      </c>
      <c r="AK72" s="364">
        <f t="shared" si="33"/>
        <v>0</v>
      </c>
      <c r="AL72" s="364">
        <f t="shared" si="33"/>
        <v>0</v>
      </c>
      <c r="AM72" s="272"/>
    </row>
    <row r="73" spans="1:39" s="245" customFormat="1" ht="15" outlineLevel="1">
      <c r="A73" s="451"/>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663"/>
      <c r="Z73" s="371"/>
      <c r="AA73" s="371"/>
      <c r="AB73" s="371"/>
      <c r="AC73" s="371"/>
      <c r="AD73" s="371"/>
      <c r="AE73" s="371"/>
      <c r="AF73" s="371"/>
      <c r="AG73" s="371"/>
      <c r="AH73" s="371"/>
      <c r="AI73" s="371"/>
      <c r="AJ73" s="371"/>
      <c r="AK73" s="371"/>
      <c r="AL73" s="371"/>
      <c r="AM73" s="278"/>
    </row>
    <row r="74" spans="1:39" s="255" customFormat="1" ht="15.6" outlineLevel="1">
      <c r="A74" s="452"/>
      <c r="B74" s="250" t="s">
        <v>10</v>
      </c>
      <c r="C74" s="251"/>
      <c r="D74" s="251"/>
      <c r="E74" s="251"/>
      <c r="F74" s="251"/>
      <c r="G74" s="251"/>
      <c r="H74" s="251"/>
      <c r="I74" s="251"/>
      <c r="J74" s="251"/>
      <c r="K74" s="251"/>
      <c r="L74" s="251"/>
      <c r="M74" s="251"/>
      <c r="N74" s="252"/>
      <c r="O74" s="251"/>
      <c r="P74" s="251"/>
      <c r="Q74" s="251"/>
      <c r="R74" s="251"/>
      <c r="S74" s="251"/>
      <c r="T74" s="251"/>
      <c r="U74" s="251"/>
      <c r="V74" s="251"/>
      <c r="W74" s="251"/>
      <c r="X74" s="251"/>
      <c r="Y74" s="367"/>
      <c r="Z74" s="367"/>
      <c r="AA74" s="367"/>
      <c r="AB74" s="367"/>
      <c r="AC74" s="367"/>
      <c r="AD74" s="367"/>
      <c r="AE74" s="367"/>
      <c r="AF74" s="367"/>
      <c r="AG74" s="367"/>
      <c r="AH74" s="367"/>
      <c r="AI74" s="367"/>
      <c r="AJ74" s="367"/>
      <c r="AK74" s="367"/>
      <c r="AL74" s="367"/>
      <c r="AM74" s="254"/>
    </row>
    <row r="75" spans="1:39" s="245" customFormat="1" ht="15" outlineLevel="1">
      <c r="A75" s="451">
        <v>18</v>
      </c>
      <c r="B75" s="276" t="s">
        <v>11</v>
      </c>
      <c r="C75" s="253" t="s">
        <v>25</v>
      </c>
      <c r="D75" s="257"/>
      <c r="E75" s="257"/>
      <c r="F75" s="257"/>
      <c r="G75" s="257"/>
      <c r="H75" s="257"/>
      <c r="I75" s="257"/>
      <c r="J75" s="257"/>
      <c r="K75" s="257"/>
      <c r="L75" s="257"/>
      <c r="M75" s="257"/>
      <c r="N75" s="257">
        <v>12</v>
      </c>
      <c r="O75" s="257"/>
      <c r="P75" s="257"/>
      <c r="Q75" s="257"/>
      <c r="R75" s="257"/>
      <c r="S75" s="257"/>
      <c r="T75" s="257"/>
      <c r="U75" s="257"/>
      <c r="V75" s="257"/>
      <c r="W75" s="257"/>
      <c r="X75" s="257"/>
      <c r="Y75" s="659"/>
      <c r="Z75" s="659"/>
      <c r="AA75" s="659"/>
      <c r="AB75" s="659"/>
      <c r="AC75" s="659"/>
      <c r="AD75" s="659"/>
      <c r="AE75" s="659"/>
      <c r="AF75" s="368"/>
      <c r="AG75" s="368"/>
      <c r="AH75" s="368"/>
      <c r="AI75" s="368"/>
      <c r="AJ75" s="368"/>
      <c r="AK75" s="368"/>
      <c r="AL75" s="368"/>
      <c r="AM75" s="258">
        <f>SUM(Y75:AL75)</f>
        <v>0</v>
      </c>
    </row>
    <row r="76" spans="1:39" s="245" customFormat="1" ht="15" outlineLevel="1">
      <c r="A76" s="451"/>
      <c r="B76" s="276" t="s">
        <v>214</v>
      </c>
      <c r="C76" s="253" t="s">
        <v>163</v>
      </c>
      <c r="D76" s="257"/>
      <c r="E76" s="257"/>
      <c r="F76" s="257"/>
      <c r="G76" s="257"/>
      <c r="H76" s="257"/>
      <c r="I76" s="257"/>
      <c r="J76" s="257"/>
      <c r="K76" s="257"/>
      <c r="L76" s="257"/>
      <c r="M76" s="257"/>
      <c r="N76" s="257">
        <f>N75</f>
        <v>12</v>
      </c>
      <c r="O76" s="257"/>
      <c r="P76" s="257"/>
      <c r="Q76" s="257"/>
      <c r="R76" s="257"/>
      <c r="S76" s="257"/>
      <c r="T76" s="257"/>
      <c r="U76" s="257"/>
      <c r="V76" s="257"/>
      <c r="W76" s="257"/>
      <c r="X76" s="257"/>
      <c r="Y76" s="364">
        <f>Y75</f>
        <v>0</v>
      </c>
      <c r="Z76" s="364">
        <f>Z75</f>
        <v>0</v>
      </c>
      <c r="AA76" s="364">
        <f t="shared" ref="AA76:AE76" si="34">AA75</f>
        <v>0</v>
      </c>
      <c r="AB76" s="364">
        <f t="shared" si="34"/>
        <v>0</v>
      </c>
      <c r="AC76" s="364">
        <f t="shared" si="34"/>
        <v>0</v>
      </c>
      <c r="AD76" s="364">
        <f t="shared" si="34"/>
        <v>0</v>
      </c>
      <c r="AE76" s="364">
        <f t="shared" si="34"/>
        <v>0</v>
      </c>
      <c r="AF76" s="364">
        <f t="shared" ref="AF76:AL76" si="35">AF75</f>
        <v>0</v>
      </c>
      <c r="AG76" s="364">
        <f t="shared" si="35"/>
        <v>0</v>
      </c>
      <c r="AH76" s="364">
        <f t="shared" si="35"/>
        <v>0</v>
      </c>
      <c r="AI76" s="364">
        <f t="shared" si="35"/>
        <v>0</v>
      </c>
      <c r="AJ76" s="364">
        <f t="shared" si="35"/>
        <v>0</v>
      </c>
      <c r="AK76" s="364">
        <f t="shared" si="35"/>
        <v>0</v>
      </c>
      <c r="AL76" s="364">
        <f t="shared" si="35"/>
        <v>0</v>
      </c>
      <c r="AM76" s="259"/>
    </row>
    <row r="77" spans="1:39" s="245" customFormat="1" ht="15" outlineLevel="1">
      <c r="A77" s="451"/>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365"/>
      <c r="Z77" s="372"/>
      <c r="AA77" s="372"/>
      <c r="AB77" s="372"/>
      <c r="AC77" s="372"/>
      <c r="AD77" s="372"/>
      <c r="AE77" s="372"/>
      <c r="AF77" s="372"/>
      <c r="AG77" s="372"/>
      <c r="AH77" s="372"/>
      <c r="AI77" s="372"/>
      <c r="AJ77" s="372"/>
      <c r="AK77" s="372"/>
      <c r="AL77" s="372"/>
      <c r="AM77" s="268"/>
    </row>
    <row r="78" spans="1:39" s="245" customFormat="1" ht="15" outlineLevel="1">
      <c r="A78" s="451">
        <v>19</v>
      </c>
      <c r="B78" s="276" t="s">
        <v>12</v>
      </c>
      <c r="C78" s="253" t="s">
        <v>25</v>
      </c>
      <c r="D78" s="257"/>
      <c r="E78" s="257"/>
      <c r="F78" s="257"/>
      <c r="G78" s="257"/>
      <c r="H78" s="257"/>
      <c r="I78" s="257"/>
      <c r="J78" s="257"/>
      <c r="K78" s="257"/>
      <c r="L78" s="257"/>
      <c r="M78" s="257"/>
      <c r="N78" s="257">
        <v>12</v>
      </c>
      <c r="O78" s="257"/>
      <c r="P78" s="257"/>
      <c r="Q78" s="257"/>
      <c r="R78" s="257"/>
      <c r="S78" s="257"/>
      <c r="T78" s="257"/>
      <c r="U78" s="257"/>
      <c r="V78" s="257"/>
      <c r="W78" s="257"/>
      <c r="X78" s="257"/>
      <c r="Y78" s="363"/>
      <c r="Z78" s="659"/>
      <c r="AA78" s="659"/>
      <c r="AB78" s="659"/>
      <c r="AC78" s="659"/>
      <c r="AD78" s="659"/>
      <c r="AE78" s="659"/>
      <c r="AF78" s="368"/>
      <c r="AG78" s="368"/>
      <c r="AH78" s="368"/>
      <c r="AI78" s="368"/>
      <c r="AJ78" s="368"/>
      <c r="AK78" s="368"/>
      <c r="AL78" s="368"/>
      <c r="AM78" s="258">
        <f>SUM(Y78:AL78)</f>
        <v>0</v>
      </c>
    </row>
    <row r="79" spans="1:39" s="245" customFormat="1" ht="15" outlineLevel="1">
      <c r="A79" s="451"/>
      <c r="B79" s="276" t="s">
        <v>214</v>
      </c>
      <c r="C79" s="253" t="s">
        <v>163</v>
      </c>
      <c r="D79" s="257"/>
      <c r="E79" s="257"/>
      <c r="F79" s="257"/>
      <c r="G79" s="257"/>
      <c r="H79" s="257"/>
      <c r="I79" s="257"/>
      <c r="J79" s="257"/>
      <c r="K79" s="257"/>
      <c r="L79" s="257"/>
      <c r="M79" s="257"/>
      <c r="N79" s="257">
        <f>N78</f>
        <v>12</v>
      </c>
      <c r="O79" s="257"/>
      <c r="P79" s="257"/>
      <c r="Q79" s="257"/>
      <c r="R79" s="257"/>
      <c r="S79" s="257"/>
      <c r="T79" s="257"/>
      <c r="U79" s="257"/>
      <c r="V79" s="257"/>
      <c r="W79" s="257"/>
      <c r="X79" s="257"/>
      <c r="Y79" s="364">
        <f>Y78</f>
        <v>0</v>
      </c>
      <c r="Z79" s="364">
        <f>Z78</f>
        <v>0</v>
      </c>
      <c r="AA79" s="364">
        <f t="shared" ref="AA79:AE79" si="36">AA78</f>
        <v>0</v>
      </c>
      <c r="AB79" s="364">
        <f t="shared" si="36"/>
        <v>0</v>
      </c>
      <c r="AC79" s="364">
        <f t="shared" si="36"/>
        <v>0</v>
      </c>
      <c r="AD79" s="364">
        <f t="shared" si="36"/>
        <v>0</v>
      </c>
      <c r="AE79" s="364">
        <f t="shared" si="36"/>
        <v>0</v>
      </c>
      <c r="AF79" s="364">
        <f t="shared" ref="AF79:AL79" si="37">AF78</f>
        <v>0</v>
      </c>
      <c r="AG79" s="364">
        <f t="shared" si="37"/>
        <v>0</v>
      </c>
      <c r="AH79" s="364">
        <f t="shared" si="37"/>
        <v>0</v>
      </c>
      <c r="AI79" s="364">
        <f t="shared" si="37"/>
        <v>0</v>
      </c>
      <c r="AJ79" s="364">
        <f t="shared" si="37"/>
        <v>0</v>
      </c>
      <c r="AK79" s="364">
        <f t="shared" si="37"/>
        <v>0</v>
      </c>
      <c r="AL79" s="364">
        <f t="shared" si="37"/>
        <v>0</v>
      </c>
      <c r="AM79" s="259"/>
    </row>
    <row r="80" spans="1:39" s="245" customFormat="1" ht="15" outlineLevel="1">
      <c r="A80" s="451"/>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373"/>
      <c r="Z80" s="373"/>
      <c r="AA80" s="365"/>
      <c r="AB80" s="365"/>
      <c r="AC80" s="365"/>
      <c r="AD80" s="365"/>
      <c r="AE80" s="365"/>
      <c r="AF80" s="365"/>
      <c r="AG80" s="365"/>
      <c r="AH80" s="365"/>
      <c r="AI80" s="365"/>
      <c r="AJ80" s="365"/>
      <c r="AK80" s="365"/>
      <c r="AL80" s="365"/>
      <c r="AM80" s="268"/>
    </row>
    <row r="81" spans="1:39" s="245" customFormat="1" ht="15" outlineLevel="1">
      <c r="A81" s="451">
        <v>20</v>
      </c>
      <c r="B81" s="276" t="s">
        <v>13</v>
      </c>
      <c r="C81" s="253" t="s">
        <v>25</v>
      </c>
      <c r="D81" s="257"/>
      <c r="E81" s="257"/>
      <c r="F81" s="257"/>
      <c r="G81" s="257"/>
      <c r="H81" s="257"/>
      <c r="I81" s="257"/>
      <c r="J81" s="257"/>
      <c r="K81" s="257"/>
      <c r="L81" s="257"/>
      <c r="M81" s="257"/>
      <c r="N81" s="257">
        <v>12</v>
      </c>
      <c r="O81" s="257"/>
      <c r="P81" s="257"/>
      <c r="Q81" s="257"/>
      <c r="R81" s="257"/>
      <c r="S81" s="257"/>
      <c r="T81" s="257"/>
      <c r="U81" s="257"/>
      <c r="V81" s="257"/>
      <c r="W81" s="257"/>
      <c r="X81" s="257"/>
      <c r="Y81" s="363"/>
      <c r="Z81" s="659"/>
      <c r="AA81" s="659"/>
      <c r="AB81" s="659"/>
      <c r="AC81" s="659"/>
      <c r="AD81" s="659"/>
      <c r="AE81" s="659"/>
      <c r="AF81" s="368"/>
      <c r="AG81" s="368"/>
      <c r="AH81" s="368"/>
      <c r="AI81" s="368"/>
      <c r="AJ81" s="368"/>
      <c r="AK81" s="368"/>
      <c r="AL81" s="368"/>
      <c r="AM81" s="258">
        <f>SUM(Y81:AL81)</f>
        <v>0</v>
      </c>
    </row>
    <row r="82" spans="1:39" s="245" customFormat="1" ht="15" outlineLevel="1">
      <c r="A82" s="451"/>
      <c r="B82" s="276" t="s">
        <v>214</v>
      </c>
      <c r="C82" s="253" t="s">
        <v>163</v>
      </c>
      <c r="D82" s="257"/>
      <c r="E82" s="257"/>
      <c r="F82" s="257"/>
      <c r="G82" s="257"/>
      <c r="H82" s="257"/>
      <c r="I82" s="257"/>
      <c r="J82" s="257"/>
      <c r="K82" s="257"/>
      <c r="L82" s="257"/>
      <c r="M82" s="257"/>
      <c r="N82" s="257">
        <f>N81</f>
        <v>12</v>
      </c>
      <c r="O82" s="257"/>
      <c r="P82" s="257"/>
      <c r="Q82" s="257"/>
      <c r="R82" s="257"/>
      <c r="S82" s="257"/>
      <c r="T82" s="257"/>
      <c r="U82" s="257"/>
      <c r="V82" s="257"/>
      <c r="W82" s="257"/>
      <c r="X82" s="257"/>
      <c r="Y82" s="364">
        <f>Y81</f>
        <v>0</v>
      </c>
      <c r="Z82" s="364">
        <f>Z81</f>
        <v>0</v>
      </c>
      <c r="AA82" s="364">
        <f t="shared" ref="AA82:AE82" si="38">AA81</f>
        <v>0</v>
      </c>
      <c r="AB82" s="364">
        <f t="shared" si="38"/>
        <v>0</v>
      </c>
      <c r="AC82" s="364">
        <f t="shared" si="38"/>
        <v>0</v>
      </c>
      <c r="AD82" s="364">
        <f t="shared" si="38"/>
        <v>0</v>
      </c>
      <c r="AE82" s="364">
        <f t="shared" si="38"/>
        <v>0</v>
      </c>
      <c r="AF82" s="364">
        <f t="shared" ref="AF82:AL82" si="39">AF81</f>
        <v>0</v>
      </c>
      <c r="AG82" s="364">
        <f t="shared" si="39"/>
        <v>0</v>
      </c>
      <c r="AH82" s="364">
        <f t="shared" si="39"/>
        <v>0</v>
      </c>
      <c r="AI82" s="364">
        <f t="shared" si="39"/>
        <v>0</v>
      </c>
      <c r="AJ82" s="364">
        <f t="shared" si="39"/>
        <v>0</v>
      </c>
      <c r="AK82" s="364">
        <f t="shared" si="39"/>
        <v>0</v>
      </c>
      <c r="AL82" s="364">
        <f t="shared" si="39"/>
        <v>0</v>
      </c>
      <c r="AM82" s="268"/>
    </row>
    <row r="83" spans="1:39" s="245" customFormat="1" ht="15" outlineLevel="1">
      <c r="A83" s="451"/>
      <c r="B83" s="276"/>
      <c r="C83" s="267"/>
      <c r="D83" s="253"/>
      <c r="E83" s="253"/>
      <c r="F83" s="253"/>
      <c r="G83" s="253"/>
      <c r="H83" s="253"/>
      <c r="I83" s="253"/>
      <c r="J83" s="253"/>
      <c r="K83" s="253"/>
      <c r="L83" s="253"/>
      <c r="M83" s="253"/>
      <c r="N83" s="658"/>
      <c r="O83" s="253"/>
      <c r="P83" s="253"/>
      <c r="Q83" s="253"/>
      <c r="R83" s="253"/>
      <c r="S83" s="253"/>
      <c r="T83" s="253"/>
      <c r="U83" s="253"/>
      <c r="V83" s="253"/>
      <c r="W83" s="253"/>
      <c r="X83" s="253"/>
      <c r="Y83" s="365"/>
      <c r="Z83" s="365"/>
      <c r="AA83" s="365"/>
      <c r="AB83" s="365"/>
      <c r="AC83" s="365"/>
      <c r="AD83" s="365"/>
      <c r="AE83" s="365"/>
      <c r="AF83" s="365"/>
      <c r="AG83" s="365"/>
      <c r="AH83" s="365"/>
      <c r="AI83" s="365"/>
      <c r="AJ83" s="365"/>
      <c r="AK83" s="365"/>
      <c r="AL83" s="365"/>
      <c r="AM83" s="268"/>
    </row>
    <row r="84" spans="1:39" s="245" customFormat="1" ht="15" outlineLevel="1">
      <c r="A84" s="451">
        <v>21</v>
      </c>
      <c r="B84" s="276" t="s">
        <v>22</v>
      </c>
      <c r="C84" s="253" t="s">
        <v>25</v>
      </c>
      <c r="D84" s="257">
        <f>'7.  Persistence Report'!AQ37</f>
        <v>103574.18618663134</v>
      </c>
      <c r="E84" s="257">
        <f>'7.  Persistence Report'!AR37</f>
        <v>103574.18618663134</v>
      </c>
      <c r="F84" s="257">
        <f>'7.  Persistence Report'!AS37</f>
        <v>103574.18618663134</v>
      </c>
      <c r="G84" s="257">
        <f>'7.  Persistence Report'!AT37</f>
        <v>103574.18618663134</v>
      </c>
      <c r="H84" s="257">
        <f>'7.  Persistence Report'!AU37</f>
        <v>103574.18618663134</v>
      </c>
      <c r="I84" s="257">
        <f>'7.  Persistence Report'!AV37</f>
        <v>103574.18618663134</v>
      </c>
      <c r="J84" s="257">
        <f>'7.  Persistence Report'!AW37</f>
        <v>103574.18618663134</v>
      </c>
      <c r="K84" s="257">
        <f>'7.  Persistence Report'!AX37</f>
        <v>103574.18618663134</v>
      </c>
      <c r="L84" s="257">
        <f>'7.  Persistence Report'!AY37</f>
        <v>103574.18618663134</v>
      </c>
      <c r="M84" s="257">
        <f>'7.  Persistence Report'!AZ37</f>
        <v>103574.18618663134</v>
      </c>
      <c r="N84" s="257">
        <v>12</v>
      </c>
      <c r="O84" s="257">
        <f>'7.  Persistence Report'!L37</f>
        <v>16.17593293773842</v>
      </c>
      <c r="P84" s="257">
        <f>'7.  Persistence Report'!M37</f>
        <v>16.17593293773842</v>
      </c>
      <c r="Q84" s="257">
        <f>'7.  Persistence Report'!N37</f>
        <v>16.17593293773842</v>
      </c>
      <c r="R84" s="257">
        <f>'7.  Persistence Report'!O37</f>
        <v>16.17593293773842</v>
      </c>
      <c r="S84" s="257">
        <f>'7.  Persistence Report'!P37</f>
        <v>16.17593293773842</v>
      </c>
      <c r="T84" s="257">
        <f>'7.  Persistence Report'!Q37</f>
        <v>16.17593293773842</v>
      </c>
      <c r="U84" s="257">
        <f>'7.  Persistence Report'!R37</f>
        <v>16.17593293773842</v>
      </c>
      <c r="V84" s="257">
        <f>'7.  Persistence Report'!S37</f>
        <v>16.17593293773842</v>
      </c>
      <c r="W84" s="257">
        <f>'7.  Persistence Report'!T37</f>
        <v>16.17593293773842</v>
      </c>
      <c r="X84" s="257">
        <f>'7.  Persistence Report'!U37</f>
        <v>16.17593293773842</v>
      </c>
      <c r="Y84" s="363"/>
      <c r="Z84" s="659"/>
      <c r="AA84" s="659">
        <v>1</v>
      </c>
      <c r="AB84" s="659"/>
      <c r="AC84" s="659"/>
      <c r="AD84" s="659"/>
      <c r="AE84" s="659"/>
      <c r="AF84" s="368"/>
      <c r="AG84" s="368"/>
      <c r="AH84" s="368"/>
      <c r="AI84" s="368"/>
      <c r="AJ84" s="368"/>
      <c r="AK84" s="368"/>
      <c r="AL84" s="368"/>
      <c r="AM84" s="258">
        <f>SUM(Y84:AL84)</f>
        <v>1</v>
      </c>
    </row>
    <row r="85" spans="1:39" s="245" customFormat="1" ht="15" outlineLevel="1">
      <c r="A85" s="451"/>
      <c r="B85" s="276" t="s">
        <v>214</v>
      </c>
      <c r="C85" s="253" t="s">
        <v>163</v>
      </c>
      <c r="D85" s="257"/>
      <c r="E85" s="257"/>
      <c r="F85" s="257"/>
      <c r="G85" s="257"/>
      <c r="H85" s="257"/>
      <c r="I85" s="257"/>
      <c r="J85" s="257"/>
      <c r="K85" s="257"/>
      <c r="L85" s="257"/>
      <c r="M85" s="257"/>
      <c r="N85" s="257">
        <f>N84</f>
        <v>12</v>
      </c>
      <c r="O85" s="257"/>
      <c r="P85" s="257"/>
      <c r="Q85" s="257"/>
      <c r="R85" s="257"/>
      <c r="S85" s="257"/>
      <c r="T85" s="257"/>
      <c r="U85" s="257"/>
      <c r="V85" s="257"/>
      <c r="W85" s="257"/>
      <c r="X85" s="257"/>
      <c r="Y85" s="364">
        <f>Y84</f>
        <v>0</v>
      </c>
      <c r="Z85" s="364">
        <f>Z84</f>
        <v>0</v>
      </c>
      <c r="AA85" s="364">
        <f t="shared" ref="AA85:AE85" si="40">AA84</f>
        <v>1</v>
      </c>
      <c r="AB85" s="364">
        <f t="shared" si="40"/>
        <v>0</v>
      </c>
      <c r="AC85" s="364">
        <f t="shared" si="40"/>
        <v>0</v>
      </c>
      <c r="AD85" s="364">
        <f t="shared" si="40"/>
        <v>0</v>
      </c>
      <c r="AE85" s="364">
        <f t="shared" si="40"/>
        <v>0</v>
      </c>
      <c r="AF85" s="364">
        <f t="shared" ref="AF85:AL85" si="41">AF84</f>
        <v>0</v>
      </c>
      <c r="AG85" s="364">
        <f t="shared" si="41"/>
        <v>0</v>
      </c>
      <c r="AH85" s="364">
        <f t="shared" si="41"/>
        <v>0</v>
      </c>
      <c r="AI85" s="364">
        <f t="shared" si="41"/>
        <v>0</v>
      </c>
      <c r="AJ85" s="364">
        <f t="shared" si="41"/>
        <v>0</v>
      </c>
      <c r="AK85" s="364">
        <f t="shared" si="41"/>
        <v>0</v>
      </c>
      <c r="AL85" s="364">
        <f t="shared" si="41"/>
        <v>0</v>
      </c>
      <c r="AM85" s="259"/>
    </row>
    <row r="86" spans="1:39" s="245" customFormat="1" ht="15" outlineLevel="1">
      <c r="A86" s="45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373"/>
      <c r="Z86" s="365"/>
      <c r="AA86" s="365"/>
      <c r="AB86" s="365"/>
      <c r="AC86" s="365"/>
      <c r="AD86" s="365"/>
      <c r="AE86" s="365"/>
      <c r="AF86" s="365"/>
      <c r="AG86" s="365"/>
      <c r="AH86" s="365"/>
      <c r="AI86" s="365"/>
      <c r="AJ86" s="365"/>
      <c r="AK86" s="365"/>
      <c r="AL86" s="365"/>
      <c r="AM86" s="268"/>
    </row>
    <row r="87" spans="1:39" s="245" customFormat="1" ht="15" outlineLevel="1">
      <c r="A87" s="451">
        <v>22</v>
      </c>
      <c r="B87" s="276" t="s">
        <v>9</v>
      </c>
      <c r="C87" s="253" t="s">
        <v>25</v>
      </c>
      <c r="D87" s="257"/>
      <c r="E87" s="257"/>
      <c r="F87" s="257"/>
      <c r="G87" s="257"/>
      <c r="H87" s="257"/>
      <c r="I87" s="257"/>
      <c r="J87" s="257"/>
      <c r="K87" s="257"/>
      <c r="L87" s="257"/>
      <c r="M87" s="257"/>
      <c r="N87" s="253"/>
      <c r="O87" s="257"/>
      <c r="P87" s="257"/>
      <c r="Q87" s="257"/>
      <c r="R87" s="257"/>
      <c r="S87" s="257"/>
      <c r="T87" s="257"/>
      <c r="U87" s="257"/>
      <c r="V87" s="257"/>
      <c r="W87" s="257"/>
      <c r="X87" s="257"/>
      <c r="Y87" s="363"/>
      <c r="Z87" s="659"/>
      <c r="AA87" s="659"/>
      <c r="AB87" s="659"/>
      <c r="AC87" s="659"/>
      <c r="AD87" s="659"/>
      <c r="AE87" s="659"/>
      <c r="AF87" s="368"/>
      <c r="AG87" s="368"/>
      <c r="AH87" s="368"/>
      <c r="AI87" s="368"/>
      <c r="AJ87" s="368"/>
      <c r="AK87" s="368"/>
      <c r="AL87" s="368"/>
      <c r="AM87" s="258">
        <f>SUM(Y87:AL87)</f>
        <v>0</v>
      </c>
    </row>
    <row r="88" spans="1:39" s="245" customFormat="1" ht="15" outlineLevel="1">
      <c r="A88" s="451"/>
      <c r="B88" s="276" t="s">
        <v>214</v>
      </c>
      <c r="C88" s="253" t="s">
        <v>163</v>
      </c>
      <c r="D88" s="257"/>
      <c r="E88" s="257"/>
      <c r="F88" s="257"/>
      <c r="G88" s="257"/>
      <c r="H88" s="257"/>
      <c r="I88" s="257"/>
      <c r="J88" s="257"/>
      <c r="K88" s="257"/>
      <c r="L88" s="257"/>
      <c r="M88" s="257"/>
      <c r="N88" s="253"/>
      <c r="O88" s="257"/>
      <c r="P88" s="257"/>
      <c r="Q88" s="257"/>
      <c r="R88" s="257"/>
      <c r="S88" s="257"/>
      <c r="T88" s="257"/>
      <c r="U88" s="257"/>
      <c r="V88" s="257"/>
      <c r="W88" s="257"/>
      <c r="X88" s="257"/>
      <c r="Y88" s="364">
        <f>Y87</f>
        <v>0</v>
      </c>
      <c r="Z88" s="364">
        <f>Z87</f>
        <v>0</v>
      </c>
      <c r="AA88" s="364">
        <f t="shared" ref="AA88:AE88" si="42">AA87</f>
        <v>0</v>
      </c>
      <c r="AB88" s="364">
        <f t="shared" si="42"/>
        <v>0</v>
      </c>
      <c r="AC88" s="364">
        <f t="shared" si="42"/>
        <v>0</v>
      </c>
      <c r="AD88" s="364">
        <f t="shared" si="42"/>
        <v>0</v>
      </c>
      <c r="AE88" s="364">
        <f t="shared" si="42"/>
        <v>0</v>
      </c>
      <c r="AF88" s="364">
        <f t="shared" ref="AF88:AL88" si="43">AF87</f>
        <v>0</v>
      </c>
      <c r="AG88" s="364">
        <f t="shared" si="43"/>
        <v>0</v>
      </c>
      <c r="AH88" s="364">
        <f t="shared" si="43"/>
        <v>0</v>
      </c>
      <c r="AI88" s="364">
        <f t="shared" si="43"/>
        <v>0</v>
      </c>
      <c r="AJ88" s="364">
        <f t="shared" si="43"/>
        <v>0</v>
      </c>
      <c r="AK88" s="364">
        <f t="shared" si="43"/>
        <v>0</v>
      </c>
      <c r="AL88" s="364">
        <f t="shared" si="43"/>
        <v>0</v>
      </c>
      <c r="AM88" s="268"/>
    </row>
    <row r="89" spans="1:39" s="245" customFormat="1" ht="15" outlineLevel="1">
      <c r="A89" s="451"/>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365"/>
      <c r="Z89" s="365"/>
      <c r="AA89" s="365"/>
      <c r="AB89" s="365"/>
      <c r="AC89" s="365"/>
      <c r="AD89" s="365"/>
      <c r="AE89" s="365"/>
      <c r="AF89" s="365"/>
      <c r="AG89" s="365"/>
      <c r="AH89" s="365"/>
      <c r="AI89" s="365"/>
      <c r="AJ89" s="365"/>
      <c r="AK89" s="365"/>
      <c r="AL89" s="365"/>
      <c r="AM89" s="268"/>
    </row>
    <row r="90" spans="1:39" s="255" customFormat="1" ht="15.6" outlineLevel="1">
      <c r="A90" s="452"/>
      <c r="B90" s="250" t="s">
        <v>14</v>
      </c>
      <c r="C90" s="251"/>
      <c r="D90" s="252"/>
      <c r="E90" s="252"/>
      <c r="F90" s="252"/>
      <c r="G90" s="252"/>
      <c r="H90" s="252"/>
      <c r="I90" s="252"/>
      <c r="J90" s="252"/>
      <c r="K90" s="252"/>
      <c r="L90" s="252"/>
      <c r="M90" s="252"/>
      <c r="N90" s="252"/>
      <c r="O90" s="252"/>
      <c r="P90" s="252"/>
      <c r="Q90" s="252"/>
      <c r="R90" s="252"/>
      <c r="S90" s="252"/>
      <c r="T90" s="252"/>
      <c r="U90" s="252"/>
      <c r="V90" s="252"/>
      <c r="W90" s="252"/>
      <c r="X90" s="252"/>
      <c r="Y90" s="367"/>
      <c r="Z90" s="367"/>
      <c r="AA90" s="367"/>
      <c r="AB90" s="367"/>
      <c r="AC90" s="367"/>
      <c r="AD90" s="367"/>
      <c r="AE90" s="367"/>
      <c r="AF90" s="367"/>
      <c r="AG90" s="367"/>
      <c r="AH90" s="367"/>
      <c r="AI90" s="367"/>
      <c r="AJ90" s="367"/>
      <c r="AK90" s="367"/>
      <c r="AL90" s="367"/>
      <c r="AM90" s="254"/>
    </row>
    <row r="91" spans="1:39" s="245" customFormat="1" ht="15" outlineLevel="1">
      <c r="A91" s="451">
        <v>23</v>
      </c>
      <c r="B91" s="276" t="s">
        <v>14</v>
      </c>
      <c r="C91" s="253" t="s">
        <v>25</v>
      </c>
      <c r="D91" s="257"/>
      <c r="E91" s="257"/>
      <c r="F91" s="257"/>
      <c r="G91" s="257"/>
      <c r="H91" s="257"/>
      <c r="I91" s="257"/>
      <c r="J91" s="257"/>
      <c r="K91" s="257"/>
      <c r="L91" s="257"/>
      <c r="M91" s="257"/>
      <c r="N91" s="253"/>
      <c r="O91" s="257"/>
      <c r="P91" s="257"/>
      <c r="Q91" s="257"/>
      <c r="R91" s="257"/>
      <c r="S91" s="257"/>
      <c r="T91" s="257"/>
      <c r="U91" s="257"/>
      <c r="V91" s="257"/>
      <c r="W91" s="257"/>
      <c r="X91" s="257"/>
      <c r="Y91" s="363"/>
      <c r="Z91" s="363"/>
      <c r="AA91" s="363"/>
      <c r="AB91" s="363"/>
      <c r="AC91" s="363"/>
      <c r="AD91" s="363"/>
      <c r="AE91" s="363"/>
      <c r="AF91" s="363"/>
      <c r="AG91" s="363"/>
      <c r="AH91" s="363"/>
      <c r="AI91" s="363"/>
      <c r="AJ91" s="363"/>
      <c r="AK91" s="363"/>
      <c r="AL91" s="363"/>
      <c r="AM91" s="258">
        <f>SUM(Y91:AL91)</f>
        <v>0</v>
      </c>
    </row>
    <row r="92" spans="1:39" s="245" customFormat="1" ht="15" outlineLevel="1">
      <c r="A92" s="451"/>
      <c r="B92" s="276" t="s">
        <v>214</v>
      </c>
      <c r="C92" s="253" t="s">
        <v>163</v>
      </c>
      <c r="D92" s="257"/>
      <c r="E92" s="257"/>
      <c r="F92" s="257"/>
      <c r="G92" s="257"/>
      <c r="H92" s="257"/>
      <c r="I92" s="257"/>
      <c r="J92" s="257"/>
      <c r="K92" s="257"/>
      <c r="L92" s="257"/>
      <c r="M92" s="257"/>
      <c r="N92" s="412"/>
      <c r="O92" s="257"/>
      <c r="P92" s="257"/>
      <c r="Q92" s="257"/>
      <c r="R92" s="257"/>
      <c r="S92" s="257"/>
      <c r="T92" s="257"/>
      <c r="U92" s="257"/>
      <c r="V92" s="257"/>
      <c r="W92" s="257"/>
      <c r="X92" s="257"/>
      <c r="Y92" s="364">
        <f>Y91</f>
        <v>0</v>
      </c>
      <c r="Z92" s="364">
        <f>Z91</f>
        <v>0</v>
      </c>
      <c r="AA92" s="364">
        <f t="shared" ref="AA92:AE92" si="44">AA91</f>
        <v>0</v>
      </c>
      <c r="AB92" s="364">
        <f t="shared" si="44"/>
        <v>0</v>
      </c>
      <c r="AC92" s="364">
        <f t="shared" si="44"/>
        <v>0</v>
      </c>
      <c r="AD92" s="364">
        <f t="shared" si="44"/>
        <v>0</v>
      </c>
      <c r="AE92" s="364">
        <f t="shared" si="44"/>
        <v>0</v>
      </c>
      <c r="AF92" s="364">
        <f t="shared" ref="AF92:AL92" si="45">AF91</f>
        <v>0</v>
      </c>
      <c r="AG92" s="364">
        <f t="shared" si="45"/>
        <v>0</v>
      </c>
      <c r="AH92" s="364">
        <f t="shared" si="45"/>
        <v>0</v>
      </c>
      <c r="AI92" s="364">
        <f t="shared" si="45"/>
        <v>0</v>
      </c>
      <c r="AJ92" s="364">
        <f t="shared" si="45"/>
        <v>0</v>
      </c>
      <c r="AK92" s="364">
        <f t="shared" si="45"/>
        <v>0</v>
      </c>
      <c r="AL92" s="364">
        <f t="shared" si="45"/>
        <v>0</v>
      </c>
      <c r="AM92" s="259"/>
    </row>
    <row r="93" spans="1:39" s="245" customFormat="1" ht="15" outlineLevel="1">
      <c r="A93" s="451"/>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365"/>
      <c r="Z93" s="365"/>
      <c r="AA93" s="365"/>
      <c r="AB93" s="365"/>
      <c r="AC93" s="365"/>
      <c r="AD93" s="365"/>
      <c r="AE93" s="365"/>
      <c r="AF93" s="365"/>
      <c r="AG93" s="365"/>
      <c r="AH93" s="365"/>
      <c r="AI93" s="365"/>
      <c r="AJ93" s="365"/>
      <c r="AK93" s="365"/>
      <c r="AL93" s="365"/>
      <c r="AM93" s="268"/>
    </row>
    <row r="94" spans="1:39" s="255" customFormat="1" ht="15.6" outlineLevel="1">
      <c r="A94" s="452"/>
      <c r="B94" s="250" t="s">
        <v>487</v>
      </c>
      <c r="C94" s="251"/>
      <c r="D94" s="252"/>
      <c r="E94" s="252"/>
      <c r="F94" s="252"/>
      <c r="G94" s="252"/>
      <c r="H94" s="252"/>
      <c r="I94" s="252"/>
      <c r="J94" s="252"/>
      <c r="K94" s="252"/>
      <c r="L94" s="252"/>
      <c r="M94" s="252"/>
      <c r="N94" s="252"/>
      <c r="O94" s="252"/>
      <c r="P94" s="252"/>
      <c r="Q94" s="252"/>
      <c r="R94" s="252"/>
      <c r="S94" s="252"/>
      <c r="T94" s="252"/>
      <c r="U94" s="252"/>
      <c r="V94" s="252"/>
      <c r="W94" s="252"/>
      <c r="X94" s="252"/>
      <c r="Y94" s="367"/>
      <c r="Z94" s="367"/>
      <c r="AA94" s="367"/>
      <c r="AB94" s="367"/>
      <c r="AC94" s="367"/>
      <c r="AD94" s="367"/>
      <c r="AE94" s="367"/>
      <c r="AF94" s="367"/>
      <c r="AG94" s="367"/>
      <c r="AH94" s="367"/>
      <c r="AI94" s="367"/>
      <c r="AJ94" s="367"/>
      <c r="AK94" s="367"/>
      <c r="AL94" s="367"/>
      <c r="AM94" s="254"/>
    </row>
    <row r="95" spans="1:39" s="245" customFormat="1" ht="15" outlineLevel="1">
      <c r="A95" s="451">
        <v>24</v>
      </c>
      <c r="B95" s="276" t="s">
        <v>14</v>
      </c>
      <c r="C95" s="253" t="s">
        <v>25</v>
      </c>
      <c r="D95" s="257"/>
      <c r="E95" s="257"/>
      <c r="F95" s="257"/>
      <c r="G95" s="257"/>
      <c r="H95" s="257"/>
      <c r="I95" s="257"/>
      <c r="J95" s="257"/>
      <c r="K95" s="257"/>
      <c r="L95" s="257"/>
      <c r="M95" s="257"/>
      <c r="N95" s="253"/>
      <c r="O95" s="257"/>
      <c r="P95" s="257"/>
      <c r="Q95" s="257"/>
      <c r="R95" s="257"/>
      <c r="S95" s="257"/>
      <c r="T95" s="257"/>
      <c r="U95" s="257"/>
      <c r="V95" s="257"/>
      <c r="W95" s="257"/>
      <c r="X95" s="257"/>
      <c r="Y95" s="363"/>
      <c r="Z95" s="363"/>
      <c r="AA95" s="363"/>
      <c r="AB95" s="363"/>
      <c r="AC95" s="363"/>
      <c r="AD95" s="363"/>
      <c r="AE95" s="363"/>
      <c r="AF95" s="363"/>
      <c r="AG95" s="363"/>
      <c r="AH95" s="363"/>
      <c r="AI95" s="363"/>
      <c r="AJ95" s="363"/>
      <c r="AK95" s="363"/>
      <c r="AL95" s="363"/>
      <c r="AM95" s="258">
        <f>SUM(Y95:AL95)</f>
        <v>0</v>
      </c>
    </row>
    <row r="96" spans="1:39" s="245" customFormat="1" ht="15" outlineLevel="1">
      <c r="A96" s="451"/>
      <c r="B96" s="276" t="s">
        <v>214</v>
      </c>
      <c r="C96" s="253" t="s">
        <v>163</v>
      </c>
      <c r="D96" s="257"/>
      <c r="E96" s="257"/>
      <c r="F96" s="257"/>
      <c r="G96" s="257"/>
      <c r="H96" s="257"/>
      <c r="I96" s="257"/>
      <c r="J96" s="257"/>
      <c r="K96" s="257"/>
      <c r="L96" s="257"/>
      <c r="M96" s="257"/>
      <c r="N96" s="412"/>
      <c r="O96" s="257"/>
      <c r="P96" s="257"/>
      <c r="Q96" s="257"/>
      <c r="R96" s="257"/>
      <c r="S96" s="257"/>
      <c r="T96" s="257"/>
      <c r="U96" s="257"/>
      <c r="V96" s="257"/>
      <c r="W96" s="257"/>
      <c r="X96" s="257"/>
      <c r="Y96" s="364">
        <f>Y95</f>
        <v>0</v>
      </c>
      <c r="Z96" s="364">
        <f>Z95</f>
        <v>0</v>
      </c>
      <c r="AA96" s="364">
        <f t="shared" ref="AA96:AE96" si="46">AA95</f>
        <v>0</v>
      </c>
      <c r="AB96" s="364">
        <f t="shared" si="46"/>
        <v>0</v>
      </c>
      <c r="AC96" s="364">
        <f t="shared" si="46"/>
        <v>0</v>
      </c>
      <c r="AD96" s="364">
        <f t="shared" si="46"/>
        <v>0</v>
      </c>
      <c r="AE96" s="364">
        <f t="shared" si="46"/>
        <v>0</v>
      </c>
      <c r="AF96" s="364">
        <f t="shared" ref="AF96:AL96" si="47">AF95</f>
        <v>0</v>
      </c>
      <c r="AG96" s="364">
        <f t="shared" si="47"/>
        <v>0</v>
      </c>
      <c r="AH96" s="364">
        <f t="shared" si="47"/>
        <v>0</v>
      </c>
      <c r="AI96" s="364">
        <f t="shared" si="47"/>
        <v>0</v>
      </c>
      <c r="AJ96" s="364">
        <f t="shared" si="47"/>
        <v>0</v>
      </c>
      <c r="AK96" s="364">
        <f t="shared" si="47"/>
        <v>0</v>
      </c>
      <c r="AL96" s="364">
        <f t="shared" si="47"/>
        <v>0</v>
      </c>
      <c r="AM96" s="259"/>
    </row>
    <row r="97" spans="1:39" s="245" customFormat="1" ht="15" outlineLevel="1">
      <c r="A97" s="451"/>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365"/>
      <c r="Z97" s="365"/>
      <c r="AA97" s="365"/>
      <c r="AB97" s="365"/>
      <c r="AC97" s="365"/>
      <c r="AD97" s="365"/>
      <c r="AE97" s="365"/>
      <c r="AF97" s="365"/>
      <c r="AG97" s="365"/>
      <c r="AH97" s="365"/>
      <c r="AI97" s="365"/>
      <c r="AJ97" s="365"/>
      <c r="AK97" s="365"/>
      <c r="AL97" s="365"/>
      <c r="AM97" s="268"/>
    </row>
    <row r="98" spans="1:39" s="245" customFormat="1" ht="15" outlineLevel="1">
      <c r="A98" s="451">
        <v>25</v>
      </c>
      <c r="B98" s="275" t="s">
        <v>21</v>
      </c>
      <c r="C98" s="253" t="s">
        <v>25</v>
      </c>
      <c r="D98" s="257"/>
      <c r="E98" s="257"/>
      <c r="F98" s="257"/>
      <c r="G98" s="257"/>
      <c r="H98" s="257"/>
      <c r="I98" s="257"/>
      <c r="J98" s="257"/>
      <c r="K98" s="257"/>
      <c r="L98" s="257"/>
      <c r="M98" s="257"/>
      <c r="N98" s="257">
        <v>0</v>
      </c>
      <c r="O98" s="257"/>
      <c r="P98" s="257"/>
      <c r="Q98" s="257"/>
      <c r="R98" s="257"/>
      <c r="S98" s="257"/>
      <c r="T98" s="257"/>
      <c r="U98" s="257"/>
      <c r="V98" s="257"/>
      <c r="W98" s="257"/>
      <c r="X98" s="257"/>
      <c r="Y98" s="659"/>
      <c r="Z98" s="659"/>
      <c r="AA98" s="659"/>
      <c r="AB98" s="659"/>
      <c r="AC98" s="659"/>
      <c r="AD98" s="659"/>
      <c r="AE98" s="659"/>
      <c r="AF98" s="368"/>
      <c r="AG98" s="368"/>
      <c r="AH98" s="368"/>
      <c r="AI98" s="368"/>
      <c r="AJ98" s="368"/>
      <c r="AK98" s="368"/>
      <c r="AL98" s="368"/>
      <c r="AM98" s="258">
        <f>SUM(Y98:AL98)</f>
        <v>0</v>
      </c>
    </row>
    <row r="99" spans="1:39" s="245" customFormat="1" ht="15" outlineLevel="1">
      <c r="A99" s="451"/>
      <c r="B99" s="276" t="s">
        <v>214</v>
      </c>
      <c r="C99" s="253" t="s">
        <v>163</v>
      </c>
      <c r="D99" s="257"/>
      <c r="E99" s="257"/>
      <c r="F99" s="257"/>
      <c r="G99" s="257"/>
      <c r="H99" s="257"/>
      <c r="I99" s="257"/>
      <c r="J99" s="257"/>
      <c r="K99" s="257"/>
      <c r="L99" s="257"/>
      <c r="M99" s="257"/>
      <c r="N99" s="257">
        <f>N98</f>
        <v>0</v>
      </c>
      <c r="O99" s="257"/>
      <c r="P99" s="257"/>
      <c r="Q99" s="257"/>
      <c r="R99" s="257"/>
      <c r="S99" s="257"/>
      <c r="T99" s="257"/>
      <c r="U99" s="257"/>
      <c r="V99" s="257"/>
      <c r="W99" s="257"/>
      <c r="X99" s="257"/>
      <c r="Y99" s="364">
        <f>Y98</f>
        <v>0</v>
      </c>
      <c r="Z99" s="364">
        <f>Z98</f>
        <v>0</v>
      </c>
      <c r="AA99" s="364">
        <f t="shared" ref="AA99:AE99" si="48">AA98</f>
        <v>0</v>
      </c>
      <c r="AB99" s="364">
        <f t="shared" si="48"/>
        <v>0</v>
      </c>
      <c r="AC99" s="364">
        <f t="shared" si="48"/>
        <v>0</v>
      </c>
      <c r="AD99" s="364">
        <f t="shared" si="48"/>
        <v>0</v>
      </c>
      <c r="AE99" s="364">
        <f t="shared" si="48"/>
        <v>0</v>
      </c>
      <c r="AF99" s="364">
        <f t="shared" ref="AF99:AL99" si="49">AF98</f>
        <v>0</v>
      </c>
      <c r="AG99" s="364">
        <f t="shared" si="49"/>
        <v>0</v>
      </c>
      <c r="AH99" s="364">
        <f t="shared" si="49"/>
        <v>0</v>
      </c>
      <c r="AI99" s="364">
        <f t="shared" si="49"/>
        <v>0</v>
      </c>
      <c r="AJ99" s="364">
        <f t="shared" si="49"/>
        <v>0</v>
      </c>
      <c r="AK99" s="364">
        <f t="shared" si="49"/>
        <v>0</v>
      </c>
      <c r="AL99" s="364">
        <f t="shared" si="49"/>
        <v>0</v>
      </c>
      <c r="AM99" s="272"/>
    </row>
    <row r="100" spans="1:39" s="245" customFormat="1" ht="15" outlineLevel="1">
      <c r="A100" s="451"/>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660"/>
      <c r="Z100" s="661"/>
      <c r="AA100" s="660"/>
      <c r="AB100" s="660"/>
      <c r="AC100" s="660"/>
      <c r="AD100" s="660"/>
      <c r="AE100" s="660"/>
      <c r="AF100" s="369"/>
      <c r="AG100" s="369"/>
      <c r="AH100" s="369"/>
      <c r="AI100" s="369"/>
      <c r="AJ100" s="369"/>
      <c r="AK100" s="369"/>
      <c r="AL100" s="369"/>
      <c r="AM100" s="274"/>
    </row>
    <row r="101" spans="1:39" s="255" customFormat="1" ht="15.6" outlineLevel="1">
      <c r="A101" s="452"/>
      <c r="B101" s="250" t="s">
        <v>15</v>
      </c>
      <c r="C101" s="280"/>
      <c r="D101" s="252"/>
      <c r="E101" s="252"/>
      <c r="F101" s="252"/>
      <c r="G101" s="252"/>
      <c r="H101" s="252"/>
      <c r="I101" s="252"/>
      <c r="J101" s="252"/>
      <c r="K101" s="252"/>
      <c r="L101" s="252"/>
      <c r="M101" s="252"/>
      <c r="N101" s="253"/>
      <c r="O101" s="252"/>
      <c r="P101" s="252"/>
      <c r="Q101" s="252"/>
      <c r="R101" s="252"/>
      <c r="S101" s="252"/>
      <c r="T101" s="252"/>
      <c r="U101" s="252"/>
      <c r="V101" s="252"/>
      <c r="W101" s="252"/>
      <c r="X101" s="252"/>
      <c r="Y101" s="367"/>
      <c r="Z101" s="367"/>
      <c r="AA101" s="367"/>
      <c r="AB101" s="367"/>
      <c r="AC101" s="367"/>
      <c r="AD101" s="367"/>
      <c r="AE101" s="367"/>
      <c r="AF101" s="367"/>
      <c r="AG101" s="367"/>
      <c r="AH101" s="367"/>
      <c r="AI101" s="367"/>
      <c r="AJ101" s="367"/>
      <c r="AK101" s="367"/>
      <c r="AL101" s="367"/>
      <c r="AM101" s="254"/>
    </row>
    <row r="102" spans="1:39" s="245" customFormat="1" ht="15" outlineLevel="1">
      <c r="A102" s="451">
        <v>26</v>
      </c>
      <c r="B102" s="281" t="s">
        <v>16</v>
      </c>
      <c r="C102" s="253" t="s">
        <v>25</v>
      </c>
      <c r="D102" s="257">
        <f>'7.  Persistence Report'!AQ38</f>
        <v>606286.25819361606</v>
      </c>
      <c r="E102" s="257">
        <f>'7.  Persistence Report'!AR38</f>
        <v>606286.25819361606</v>
      </c>
      <c r="F102" s="257">
        <f>'7.  Persistence Report'!AS38</f>
        <v>606286.25819361606</v>
      </c>
      <c r="G102" s="257">
        <f>'7.  Persistence Report'!AT38</f>
        <v>606286.25819361606</v>
      </c>
      <c r="H102" s="257">
        <f>'7.  Persistence Report'!AU38</f>
        <v>606286.25819361606</v>
      </c>
      <c r="I102" s="257">
        <f>'7.  Persistence Report'!AV38</f>
        <v>606286.25819361606</v>
      </c>
      <c r="J102" s="257">
        <f>'7.  Persistence Report'!AW38</f>
        <v>606286.25819361606</v>
      </c>
      <c r="K102" s="257">
        <f>'7.  Persistence Report'!AX38</f>
        <v>606286.25819361606</v>
      </c>
      <c r="L102" s="257">
        <f>'7.  Persistence Report'!AY38</f>
        <v>606286.25819361606</v>
      </c>
      <c r="M102" s="257">
        <f>'7.  Persistence Report'!AZ38</f>
        <v>606286.25819361606</v>
      </c>
      <c r="N102" s="257">
        <v>12</v>
      </c>
      <c r="O102" s="257">
        <f>'7.  Persistence Report'!L38</f>
        <v>112.89486208000002</v>
      </c>
      <c r="P102" s="257">
        <f>'7.  Persistence Report'!M38</f>
        <v>112.89486208000002</v>
      </c>
      <c r="Q102" s="257">
        <f>'7.  Persistence Report'!N38</f>
        <v>112.89486208000002</v>
      </c>
      <c r="R102" s="257">
        <f>'7.  Persistence Report'!O38</f>
        <v>112.89486208000002</v>
      </c>
      <c r="S102" s="257">
        <f>'7.  Persistence Report'!P38</f>
        <v>112.89486208000002</v>
      </c>
      <c r="T102" s="257">
        <f>'7.  Persistence Report'!Q38</f>
        <v>112.89486208000002</v>
      </c>
      <c r="U102" s="257">
        <f>'7.  Persistence Report'!R38</f>
        <v>112.89486208000002</v>
      </c>
      <c r="V102" s="257">
        <f>'7.  Persistence Report'!S38</f>
        <v>112.89486208000002</v>
      </c>
      <c r="W102" s="257">
        <f>'7.  Persistence Report'!T38</f>
        <v>112.89486208000002</v>
      </c>
      <c r="X102" s="257">
        <f>'7.  Persistence Report'!U38</f>
        <v>112.89486208000002</v>
      </c>
      <c r="Y102" s="363"/>
      <c r="Z102" s="363"/>
      <c r="AA102" s="363">
        <v>1</v>
      </c>
      <c r="AB102" s="363"/>
      <c r="AC102" s="363"/>
      <c r="AD102" s="363"/>
      <c r="AE102" s="659"/>
      <c r="AF102" s="368"/>
      <c r="AG102" s="368"/>
      <c r="AH102" s="368"/>
      <c r="AI102" s="368"/>
      <c r="AJ102" s="368"/>
      <c r="AK102" s="368"/>
      <c r="AL102" s="368"/>
      <c r="AM102" s="258">
        <f>SUM(Y102:AL102)</f>
        <v>1</v>
      </c>
    </row>
    <row r="103" spans="1:39" s="245" customFormat="1" ht="15" outlineLevel="1">
      <c r="A103" s="451"/>
      <c r="B103" s="276" t="s">
        <v>214</v>
      </c>
      <c r="C103" s="253" t="s">
        <v>163</v>
      </c>
      <c r="D103" s="257"/>
      <c r="E103" s="257"/>
      <c r="F103" s="257"/>
      <c r="G103" s="257"/>
      <c r="H103" s="257"/>
      <c r="I103" s="257"/>
      <c r="J103" s="257"/>
      <c r="K103" s="257"/>
      <c r="L103" s="257"/>
      <c r="M103" s="257"/>
      <c r="N103" s="257">
        <f>N102</f>
        <v>12</v>
      </c>
      <c r="O103" s="257"/>
      <c r="P103" s="257"/>
      <c r="Q103" s="257"/>
      <c r="R103" s="257"/>
      <c r="S103" s="257"/>
      <c r="T103" s="257"/>
      <c r="U103" s="257"/>
      <c r="V103" s="257"/>
      <c r="W103" s="257"/>
      <c r="X103" s="257"/>
      <c r="Y103" s="364">
        <f>Y102</f>
        <v>0</v>
      </c>
      <c r="Z103" s="364">
        <f>Z102</f>
        <v>0</v>
      </c>
      <c r="AA103" s="364">
        <f t="shared" ref="AA103:AE103" si="50">AA102</f>
        <v>1</v>
      </c>
      <c r="AB103" s="364">
        <f t="shared" si="50"/>
        <v>0</v>
      </c>
      <c r="AC103" s="364">
        <f t="shared" si="50"/>
        <v>0</v>
      </c>
      <c r="AD103" s="364">
        <f t="shared" si="50"/>
        <v>0</v>
      </c>
      <c r="AE103" s="364">
        <f t="shared" si="50"/>
        <v>0</v>
      </c>
      <c r="AF103" s="364">
        <f t="shared" ref="AF103:AL103" si="51">AF102</f>
        <v>0</v>
      </c>
      <c r="AG103" s="364">
        <f t="shared" si="51"/>
        <v>0</v>
      </c>
      <c r="AH103" s="364">
        <f t="shared" si="51"/>
        <v>0</v>
      </c>
      <c r="AI103" s="364">
        <f t="shared" si="51"/>
        <v>0</v>
      </c>
      <c r="AJ103" s="364">
        <f t="shared" si="51"/>
        <v>0</v>
      </c>
      <c r="AK103" s="364">
        <f t="shared" si="51"/>
        <v>0</v>
      </c>
      <c r="AL103" s="364">
        <f t="shared" si="51"/>
        <v>0</v>
      </c>
      <c r="AM103" s="268"/>
    </row>
    <row r="104" spans="1:39" s="245" customFormat="1" ht="15" outlineLevel="1">
      <c r="A104" s="451"/>
      <c r="B104" s="282"/>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374"/>
      <c r="Z104" s="375"/>
      <c r="AA104" s="375"/>
      <c r="AB104" s="375"/>
      <c r="AC104" s="375"/>
      <c r="AD104" s="375"/>
      <c r="AE104" s="375"/>
      <c r="AF104" s="375"/>
      <c r="AG104" s="375"/>
      <c r="AH104" s="375"/>
      <c r="AI104" s="375"/>
      <c r="AJ104" s="375"/>
      <c r="AK104" s="375"/>
      <c r="AL104" s="375"/>
      <c r="AM104" s="259"/>
    </row>
    <row r="105" spans="1:39" s="245" customFormat="1" ht="15" outlineLevel="1">
      <c r="A105" s="451">
        <v>27</v>
      </c>
      <c r="B105" s="281" t="s">
        <v>17</v>
      </c>
      <c r="C105" s="253" t="s">
        <v>25</v>
      </c>
      <c r="D105" s="257">
        <f>'7.  Persistence Report'!AQ39</f>
        <v>1182.1891116275158</v>
      </c>
      <c r="E105" s="257">
        <f>'7.  Persistence Report'!AR39</f>
        <v>1182.1891116275158</v>
      </c>
      <c r="F105" s="257">
        <f>'7.  Persistence Report'!AS39</f>
        <v>1182.1891116275158</v>
      </c>
      <c r="G105" s="257">
        <f>'7.  Persistence Report'!AT39</f>
        <v>1182.1891116275158</v>
      </c>
      <c r="H105" s="257">
        <f>'7.  Persistence Report'!AU39</f>
        <v>1182.1891116275158</v>
      </c>
      <c r="I105" s="257">
        <f>'7.  Persistence Report'!AV39</f>
        <v>1182.1891116275158</v>
      </c>
      <c r="J105" s="257">
        <f>'7.  Persistence Report'!AW39</f>
        <v>1182.1891116275158</v>
      </c>
      <c r="K105" s="257">
        <f>'7.  Persistence Report'!AX39</f>
        <v>1182.1891116275158</v>
      </c>
      <c r="L105" s="257">
        <f>'7.  Persistence Report'!AY39</f>
        <v>1182.1891116275158</v>
      </c>
      <c r="M105" s="257">
        <f>'7.  Persistence Report'!AZ39</f>
        <v>1182.1891116275158</v>
      </c>
      <c r="N105" s="257">
        <v>12</v>
      </c>
      <c r="O105" s="257">
        <f>'7.  Persistence Report'!L39</f>
        <v>0.23017700771563779</v>
      </c>
      <c r="P105" s="257">
        <f>'7.  Persistence Report'!M39</f>
        <v>0.23017700771563779</v>
      </c>
      <c r="Q105" s="257">
        <f>'7.  Persistence Report'!N39</f>
        <v>0.23017700771563779</v>
      </c>
      <c r="R105" s="257">
        <f>'7.  Persistence Report'!O39</f>
        <v>0.23017700771563779</v>
      </c>
      <c r="S105" s="257">
        <f>'7.  Persistence Report'!P39</f>
        <v>0.23017700771563779</v>
      </c>
      <c r="T105" s="257">
        <f>'7.  Persistence Report'!Q39</f>
        <v>0.23017700771563779</v>
      </c>
      <c r="U105" s="257">
        <f>'7.  Persistence Report'!R39</f>
        <v>0.23017700771563779</v>
      </c>
      <c r="V105" s="257">
        <f>'7.  Persistence Report'!S39</f>
        <v>0.23017700771563779</v>
      </c>
      <c r="W105" s="257">
        <f>'7.  Persistence Report'!T39</f>
        <v>0.23017700771563779</v>
      </c>
      <c r="X105" s="257">
        <f>'7.  Persistence Report'!U39</f>
        <v>0.23017700771563779</v>
      </c>
      <c r="Y105" s="363"/>
      <c r="Z105" s="363"/>
      <c r="AA105" s="363"/>
      <c r="AB105" s="363">
        <v>1</v>
      </c>
      <c r="AC105" s="363"/>
      <c r="AD105" s="363"/>
      <c r="AE105" s="659"/>
      <c r="AF105" s="368"/>
      <c r="AG105" s="368"/>
      <c r="AH105" s="368"/>
      <c r="AI105" s="368"/>
      <c r="AJ105" s="368"/>
      <c r="AK105" s="368"/>
      <c r="AL105" s="368"/>
      <c r="AM105" s="258">
        <f>SUM(Y105:AL105)</f>
        <v>1</v>
      </c>
    </row>
    <row r="106" spans="1:39" s="245" customFormat="1" ht="15" outlineLevel="1">
      <c r="A106" s="451"/>
      <c r="B106" s="276" t="s">
        <v>214</v>
      </c>
      <c r="C106" s="253" t="s">
        <v>163</v>
      </c>
      <c r="D106" s="257">
        <f>'7.  Persistence Report'!AQ40</f>
        <v>0</v>
      </c>
      <c r="E106" s="257">
        <f>'7.  Persistence Report'!AR40</f>
        <v>0</v>
      </c>
      <c r="F106" s="257">
        <f>'7.  Persistence Report'!AS40</f>
        <v>0</v>
      </c>
      <c r="G106" s="257">
        <f>'7.  Persistence Report'!AT40</f>
        <v>0</v>
      </c>
      <c r="H106" s="257">
        <f>'7.  Persistence Report'!AU40</f>
        <v>0</v>
      </c>
      <c r="I106" s="257">
        <f>'7.  Persistence Report'!AV40</f>
        <v>0</v>
      </c>
      <c r="J106" s="257">
        <f>'7.  Persistence Report'!AW40</f>
        <v>0</v>
      </c>
      <c r="K106" s="257">
        <f>'7.  Persistence Report'!AX40</f>
        <v>0</v>
      </c>
      <c r="L106" s="257">
        <f>'7.  Persistence Report'!AY40</f>
        <v>0</v>
      </c>
      <c r="M106" s="257">
        <f>'7.  Persistence Report'!AZ40</f>
        <v>0</v>
      </c>
      <c r="N106" s="257">
        <f>N105</f>
        <v>12</v>
      </c>
      <c r="O106" s="257">
        <f>'7.  Persistence Report'!L40</f>
        <v>0</v>
      </c>
      <c r="P106" s="257">
        <f>'7.  Persistence Report'!M40</f>
        <v>0</v>
      </c>
      <c r="Q106" s="257">
        <f>'7.  Persistence Report'!N40</f>
        <v>0</v>
      </c>
      <c r="R106" s="257">
        <f>'7.  Persistence Report'!O40</f>
        <v>0</v>
      </c>
      <c r="S106" s="257">
        <f>'7.  Persistence Report'!P40</f>
        <v>0</v>
      </c>
      <c r="T106" s="257">
        <f>'7.  Persistence Report'!Q40</f>
        <v>0</v>
      </c>
      <c r="U106" s="257">
        <f>'7.  Persistence Report'!R40</f>
        <v>0</v>
      </c>
      <c r="V106" s="257">
        <f>'7.  Persistence Report'!S40</f>
        <v>0</v>
      </c>
      <c r="W106" s="257">
        <f>'7.  Persistence Report'!T40</f>
        <v>0</v>
      </c>
      <c r="X106" s="257">
        <f>'7.  Persistence Report'!U40</f>
        <v>0</v>
      </c>
      <c r="Y106" s="364">
        <f>Y105</f>
        <v>0</v>
      </c>
      <c r="Z106" s="364">
        <f>Z105</f>
        <v>0</v>
      </c>
      <c r="AA106" s="364">
        <f>AA105</f>
        <v>0</v>
      </c>
      <c r="AB106" s="364">
        <f>AB105</f>
        <v>1</v>
      </c>
      <c r="AC106" s="364">
        <f t="shared" ref="AC106:AE106" si="52">AC105</f>
        <v>0</v>
      </c>
      <c r="AD106" s="364">
        <f t="shared" si="52"/>
        <v>0</v>
      </c>
      <c r="AE106" s="364">
        <f t="shared" si="52"/>
        <v>0</v>
      </c>
      <c r="AF106" s="364">
        <f t="shared" ref="AF106:AL106" si="53">AF105</f>
        <v>0</v>
      </c>
      <c r="AG106" s="364">
        <f t="shared" si="53"/>
        <v>0</v>
      </c>
      <c r="AH106" s="364">
        <f t="shared" si="53"/>
        <v>0</v>
      </c>
      <c r="AI106" s="364">
        <f t="shared" si="53"/>
        <v>0</v>
      </c>
      <c r="AJ106" s="364">
        <f t="shared" si="53"/>
        <v>0</v>
      </c>
      <c r="AK106" s="364">
        <f t="shared" si="53"/>
        <v>0</v>
      </c>
      <c r="AL106" s="364">
        <f t="shared" si="53"/>
        <v>0</v>
      </c>
      <c r="AM106" s="268"/>
    </row>
    <row r="107" spans="1:39" s="245" customFormat="1" ht="15.6" outlineLevel="1">
      <c r="A107" s="451"/>
      <c r="B107" s="283"/>
      <c r="C107" s="262"/>
      <c r="D107" s="253"/>
      <c r="E107" s="253"/>
      <c r="F107" s="253"/>
      <c r="G107" s="253"/>
      <c r="H107" s="253"/>
      <c r="I107" s="253"/>
      <c r="J107" s="253"/>
      <c r="K107" s="253"/>
      <c r="L107" s="253"/>
      <c r="M107" s="253"/>
      <c r="N107" s="262"/>
      <c r="O107" s="253"/>
      <c r="P107" s="253"/>
      <c r="Q107" s="253"/>
      <c r="R107" s="253"/>
      <c r="S107" s="253"/>
      <c r="T107" s="253"/>
      <c r="U107" s="253"/>
      <c r="V107" s="253"/>
      <c r="W107" s="253"/>
      <c r="X107" s="253"/>
      <c r="Y107" s="365"/>
      <c r="Z107" s="365"/>
      <c r="AA107" s="365"/>
      <c r="AB107" s="365"/>
      <c r="AC107" s="365"/>
      <c r="AD107" s="365"/>
      <c r="AE107" s="365"/>
      <c r="AF107" s="365"/>
      <c r="AG107" s="365"/>
      <c r="AH107" s="365"/>
      <c r="AI107" s="365"/>
      <c r="AJ107" s="365"/>
      <c r="AK107" s="365"/>
      <c r="AL107" s="365"/>
      <c r="AM107" s="268"/>
    </row>
    <row r="108" spans="1:39" s="245" customFormat="1" ht="15" outlineLevel="1">
      <c r="A108" s="451">
        <v>28</v>
      </c>
      <c r="B108" s="281" t="s">
        <v>18</v>
      </c>
      <c r="C108" s="253" t="s">
        <v>25</v>
      </c>
      <c r="D108" s="257"/>
      <c r="E108" s="257"/>
      <c r="F108" s="257"/>
      <c r="G108" s="257"/>
      <c r="H108" s="257"/>
      <c r="I108" s="257"/>
      <c r="J108" s="257"/>
      <c r="K108" s="257"/>
      <c r="L108" s="257"/>
      <c r="M108" s="257"/>
      <c r="N108" s="257">
        <v>0</v>
      </c>
      <c r="O108" s="257"/>
      <c r="P108" s="257"/>
      <c r="Q108" s="257"/>
      <c r="R108" s="257"/>
      <c r="S108" s="257"/>
      <c r="T108" s="257"/>
      <c r="U108" s="257"/>
      <c r="V108" s="257"/>
      <c r="W108" s="257"/>
      <c r="X108" s="257"/>
      <c r="Y108" s="363"/>
      <c r="Z108" s="363"/>
      <c r="AA108" s="363"/>
      <c r="AB108" s="363"/>
      <c r="AC108" s="363"/>
      <c r="AD108" s="363"/>
      <c r="AE108" s="659"/>
      <c r="AF108" s="368"/>
      <c r="AG108" s="368"/>
      <c r="AH108" s="368"/>
      <c r="AI108" s="368"/>
      <c r="AJ108" s="368"/>
      <c r="AK108" s="368"/>
      <c r="AL108" s="368"/>
      <c r="AM108" s="258">
        <f>SUM(Y108:AL108)</f>
        <v>0</v>
      </c>
    </row>
    <row r="109" spans="1:39" s="245" customFormat="1" ht="15" outlineLevel="1">
      <c r="A109" s="451"/>
      <c r="B109" s="276" t="s">
        <v>214</v>
      </c>
      <c r="C109" s="253" t="s">
        <v>163</v>
      </c>
      <c r="D109" s="257"/>
      <c r="E109" s="257"/>
      <c r="F109" s="257"/>
      <c r="G109" s="257"/>
      <c r="H109" s="257"/>
      <c r="I109" s="257"/>
      <c r="J109" s="257"/>
      <c r="K109" s="257"/>
      <c r="L109" s="257"/>
      <c r="M109" s="257"/>
      <c r="N109" s="257">
        <f>N108</f>
        <v>0</v>
      </c>
      <c r="O109" s="257"/>
      <c r="P109" s="257"/>
      <c r="Q109" s="257"/>
      <c r="R109" s="257"/>
      <c r="S109" s="257"/>
      <c r="T109" s="257"/>
      <c r="U109" s="257"/>
      <c r="V109" s="257"/>
      <c r="W109" s="257"/>
      <c r="X109" s="257"/>
      <c r="Y109" s="364">
        <f>Y108</f>
        <v>0</v>
      </c>
      <c r="Z109" s="364">
        <f>Z108</f>
        <v>0</v>
      </c>
      <c r="AA109" s="364">
        <f t="shared" ref="AA109:AE109" si="54">AA108</f>
        <v>0</v>
      </c>
      <c r="AB109" s="364">
        <f t="shared" si="54"/>
        <v>0</v>
      </c>
      <c r="AC109" s="364">
        <f t="shared" si="54"/>
        <v>0</v>
      </c>
      <c r="AD109" s="364">
        <f t="shared" si="54"/>
        <v>0</v>
      </c>
      <c r="AE109" s="364">
        <f t="shared" si="54"/>
        <v>0</v>
      </c>
      <c r="AF109" s="364">
        <f t="shared" ref="AF109:AK109" si="55">AF108</f>
        <v>0</v>
      </c>
      <c r="AG109" s="364">
        <f t="shared" si="55"/>
        <v>0</v>
      </c>
      <c r="AH109" s="364">
        <f t="shared" si="55"/>
        <v>0</v>
      </c>
      <c r="AI109" s="364">
        <f t="shared" si="55"/>
        <v>0</v>
      </c>
      <c r="AJ109" s="364">
        <f t="shared" si="55"/>
        <v>0</v>
      </c>
      <c r="AK109" s="364">
        <f t="shared" si="55"/>
        <v>0</v>
      </c>
      <c r="AL109" s="364">
        <f>AL108</f>
        <v>0</v>
      </c>
      <c r="AM109" s="259"/>
    </row>
    <row r="110" spans="1:39" s="245" customFormat="1" ht="15" outlineLevel="1">
      <c r="A110" s="451"/>
      <c r="B110" s="282"/>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365"/>
      <c r="Z110" s="365"/>
      <c r="AA110" s="365"/>
      <c r="AB110" s="365"/>
      <c r="AC110" s="365"/>
      <c r="AD110" s="365"/>
      <c r="AE110" s="365"/>
      <c r="AF110" s="365"/>
      <c r="AG110" s="365"/>
      <c r="AH110" s="365"/>
      <c r="AI110" s="365"/>
      <c r="AJ110" s="365"/>
      <c r="AK110" s="365"/>
      <c r="AL110" s="365"/>
      <c r="AM110" s="268"/>
    </row>
    <row r="111" spans="1:39" s="245" customFormat="1" ht="15" outlineLevel="1">
      <c r="A111" s="451">
        <v>29</v>
      </c>
      <c r="B111" s="284" t="s">
        <v>19</v>
      </c>
      <c r="C111" s="253" t="s">
        <v>25</v>
      </c>
      <c r="D111" s="257"/>
      <c r="E111" s="257"/>
      <c r="F111" s="257"/>
      <c r="G111" s="257"/>
      <c r="H111" s="257"/>
      <c r="I111" s="257"/>
      <c r="J111" s="257"/>
      <c r="K111" s="257"/>
      <c r="L111" s="257"/>
      <c r="M111" s="257"/>
      <c r="N111" s="257">
        <v>0</v>
      </c>
      <c r="O111" s="257"/>
      <c r="P111" s="257"/>
      <c r="Q111" s="257"/>
      <c r="R111" s="257"/>
      <c r="S111" s="257"/>
      <c r="T111" s="257"/>
      <c r="U111" s="257"/>
      <c r="V111" s="257"/>
      <c r="W111" s="257"/>
      <c r="X111" s="257"/>
      <c r="Y111" s="363"/>
      <c r="Z111" s="363"/>
      <c r="AA111" s="363"/>
      <c r="AB111" s="363"/>
      <c r="AC111" s="363"/>
      <c r="AD111" s="363"/>
      <c r="AE111" s="659"/>
      <c r="AF111" s="368"/>
      <c r="AG111" s="368"/>
      <c r="AH111" s="368"/>
      <c r="AI111" s="368"/>
      <c r="AJ111" s="368"/>
      <c r="AK111" s="368"/>
      <c r="AL111" s="368"/>
      <c r="AM111" s="258">
        <f>SUM(Y111:AL111)</f>
        <v>0</v>
      </c>
    </row>
    <row r="112" spans="1:39" s="245" customFormat="1" ht="15" outlineLevel="1">
      <c r="A112" s="451"/>
      <c r="B112" s="284" t="s">
        <v>214</v>
      </c>
      <c r="C112" s="253" t="s">
        <v>163</v>
      </c>
      <c r="D112" s="257"/>
      <c r="E112" s="257"/>
      <c r="F112" s="257"/>
      <c r="G112" s="257"/>
      <c r="H112" s="257"/>
      <c r="I112" s="257"/>
      <c r="J112" s="257"/>
      <c r="K112" s="257"/>
      <c r="L112" s="257"/>
      <c r="M112" s="257"/>
      <c r="N112" s="257">
        <f>N111</f>
        <v>0</v>
      </c>
      <c r="O112" s="257"/>
      <c r="P112" s="257"/>
      <c r="Q112" s="257"/>
      <c r="R112" s="257"/>
      <c r="S112" s="257"/>
      <c r="T112" s="257"/>
      <c r="U112" s="257"/>
      <c r="V112" s="257"/>
      <c r="W112" s="257"/>
      <c r="X112" s="257"/>
      <c r="Y112" s="364">
        <f>Y111</f>
        <v>0</v>
      </c>
      <c r="Z112" s="364">
        <f t="shared" ref="Z112:AE112" si="56">Z111</f>
        <v>0</v>
      </c>
      <c r="AA112" s="364">
        <f t="shared" si="56"/>
        <v>0</v>
      </c>
      <c r="AB112" s="364">
        <f t="shared" si="56"/>
        <v>0</v>
      </c>
      <c r="AC112" s="364">
        <f t="shared" si="56"/>
        <v>0</v>
      </c>
      <c r="AD112" s="364">
        <f t="shared" si="56"/>
        <v>0</v>
      </c>
      <c r="AE112" s="364">
        <f t="shared" si="56"/>
        <v>0</v>
      </c>
      <c r="AF112" s="364">
        <f t="shared" ref="AF112:AK112" si="57">AF111</f>
        <v>0</v>
      </c>
      <c r="AG112" s="364">
        <f t="shared" si="57"/>
        <v>0</v>
      </c>
      <c r="AH112" s="364">
        <f t="shared" si="57"/>
        <v>0</v>
      </c>
      <c r="AI112" s="364">
        <f t="shared" si="57"/>
        <v>0</v>
      </c>
      <c r="AJ112" s="364">
        <f t="shared" si="57"/>
        <v>0</v>
      </c>
      <c r="AK112" s="364">
        <f t="shared" si="57"/>
        <v>0</v>
      </c>
      <c r="AL112" s="364">
        <f>AL111</f>
        <v>0</v>
      </c>
      <c r="AM112" s="447"/>
    </row>
    <row r="113" spans="1:39" s="245" customFormat="1" ht="15" outlineLevel="1">
      <c r="A113" s="451"/>
      <c r="B113" s="284"/>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365"/>
      <c r="AA113" s="365"/>
      <c r="AB113" s="365"/>
      <c r="AC113" s="365"/>
      <c r="AD113" s="365"/>
      <c r="AE113" s="660"/>
      <c r="AF113" s="369"/>
      <c r="AG113" s="369"/>
      <c r="AH113" s="369"/>
      <c r="AI113" s="369"/>
      <c r="AJ113" s="369"/>
      <c r="AK113" s="369"/>
      <c r="AL113" s="369"/>
      <c r="AM113" s="274"/>
    </row>
    <row r="114" spans="1:39" s="245" customFormat="1" ht="15" outlineLevel="1">
      <c r="A114" s="451">
        <v>30</v>
      </c>
      <c r="B114" s="284" t="s">
        <v>488</v>
      </c>
      <c r="C114" s="253" t="s">
        <v>25</v>
      </c>
      <c r="D114" s="257"/>
      <c r="E114" s="257"/>
      <c r="F114" s="257"/>
      <c r="G114" s="257"/>
      <c r="H114" s="257"/>
      <c r="I114" s="257"/>
      <c r="J114" s="257"/>
      <c r="K114" s="257"/>
      <c r="L114" s="257"/>
      <c r="M114" s="257"/>
      <c r="N114" s="257">
        <v>0</v>
      </c>
      <c r="O114" s="257"/>
      <c r="P114" s="257"/>
      <c r="Q114" s="257"/>
      <c r="R114" s="257"/>
      <c r="S114" s="257"/>
      <c r="T114" s="257"/>
      <c r="U114" s="257"/>
      <c r="V114" s="257"/>
      <c r="W114" s="257"/>
      <c r="X114" s="257"/>
      <c r="Y114" s="363"/>
      <c r="Z114" s="363"/>
      <c r="AA114" s="363"/>
      <c r="AB114" s="363"/>
      <c r="AC114" s="363"/>
      <c r="AD114" s="363"/>
      <c r="AE114" s="659"/>
      <c r="AF114" s="368"/>
      <c r="AG114" s="368"/>
      <c r="AH114" s="368"/>
      <c r="AI114" s="368"/>
      <c r="AJ114" s="368"/>
      <c r="AK114" s="368"/>
      <c r="AL114" s="368"/>
      <c r="AM114" s="258">
        <f>SUM(Y114:AL114)</f>
        <v>0</v>
      </c>
    </row>
    <row r="115" spans="1:39" s="245" customFormat="1" ht="15" outlineLevel="1">
      <c r="A115" s="451"/>
      <c r="B115" s="284" t="s">
        <v>214</v>
      </c>
      <c r="C115" s="253" t="s">
        <v>163</v>
      </c>
      <c r="D115" s="257"/>
      <c r="E115" s="257"/>
      <c r="F115" s="257"/>
      <c r="G115" s="257"/>
      <c r="H115" s="257"/>
      <c r="I115" s="257"/>
      <c r="J115" s="257"/>
      <c r="K115" s="257"/>
      <c r="L115" s="257"/>
      <c r="M115" s="257"/>
      <c r="N115" s="257">
        <f>N114</f>
        <v>0</v>
      </c>
      <c r="O115" s="257"/>
      <c r="P115" s="257"/>
      <c r="Q115" s="257"/>
      <c r="R115" s="257"/>
      <c r="S115" s="257"/>
      <c r="T115" s="257"/>
      <c r="U115" s="257"/>
      <c r="V115" s="257"/>
      <c r="W115" s="257"/>
      <c r="X115" s="257"/>
      <c r="Y115" s="364">
        <f>Y114</f>
        <v>0</v>
      </c>
      <c r="Z115" s="364">
        <f t="shared" ref="Z115:AE115" si="58">Z114</f>
        <v>0</v>
      </c>
      <c r="AA115" s="364">
        <f t="shared" si="58"/>
        <v>0</v>
      </c>
      <c r="AB115" s="364">
        <f t="shared" si="58"/>
        <v>0</v>
      </c>
      <c r="AC115" s="364">
        <f t="shared" si="58"/>
        <v>0</v>
      </c>
      <c r="AD115" s="364">
        <f t="shared" si="58"/>
        <v>0</v>
      </c>
      <c r="AE115" s="364">
        <f t="shared" si="58"/>
        <v>0</v>
      </c>
      <c r="AF115" s="364">
        <f t="shared" ref="AF115:AL115" si="59">AF114</f>
        <v>0</v>
      </c>
      <c r="AG115" s="364">
        <f t="shared" si="59"/>
        <v>0</v>
      </c>
      <c r="AH115" s="364">
        <f t="shared" si="59"/>
        <v>0</v>
      </c>
      <c r="AI115" s="364">
        <f t="shared" si="59"/>
        <v>0</v>
      </c>
      <c r="AJ115" s="364">
        <f t="shared" si="59"/>
        <v>0</v>
      </c>
      <c r="AK115" s="364">
        <f t="shared" si="59"/>
        <v>0</v>
      </c>
      <c r="AL115" s="364">
        <f t="shared" si="59"/>
        <v>0</v>
      </c>
      <c r="AM115" s="447"/>
    </row>
    <row r="116" spans="1:39" s="245" customFormat="1" ht="15" outlineLevel="1">
      <c r="A116" s="451"/>
      <c r="B116" s="284"/>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365"/>
      <c r="AA116" s="365"/>
      <c r="AB116" s="365"/>
      <c r="AC116" s="365"/>
      <c r="AD116" s="365"/>
      <c r="AE116" s="660"/>
      <c r="AF116" s="369"/>
      <c r="AG116" s="369"/>
      <c r="AH116" s="369"/>
      <c r="AI116" s="369"/>
      <c r="AJ116" s="369"/>
      <c r="AK116" s="369"/>
      <c r="AL116" s="369"/>
      <c r="AM116" s="274"/>
    </row>
    <row r="117" spans="1:39" s="245" customFormat="1" ht="15.6" outlineLevel="1">
      <c r="A117" s="451"/>
      <c r="B117" s="250" t="s">
        <v>489</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365"/>
      <c r="AA117" s="365"/>
      <c r="AB117" s="365"/>
      <c r="AC117" s="365"/>
      <c r="AD117" s="365"/>
      <c r="AE117" s="660"/>
      <c r="AF117" s="369"/>
      <c r="AG117" s="369"/>
      <c r="AH117" s="369"/>
      <c r="AI117" s="369"/>
      <c r="AJ117" s="369"/>
      <c r="AK117" s="369"/>
      <c r="AL117" s="369"/>
      <c r="AM117" s="274"/>
    </row>
    <row r="118" spans="1:39" s="245" customFormat="1" ht="15" outlineLevel="1">
      <c r="A118" s="451">
        <v>31</v>
      </c>
      <c r="B118" s="284" t="s">
        <v>490</v>
      </c>
      <c r="C118" s="253" t="s">
        <v>25</v>
      </c>
      <c r="D118" s="257"/>
      <c r="E118" s="257"/>
      <c r="F118" s="257"/>
      <c r="G118" s="257"/>
      <c r="H118" s="257"/>
      <c r="I118" s="257"/>
      <c r="J118" s="257"/>
      <c r="K118" s="257"/>
      <c r="L118" s="257"/>
      <c r="M118" s="257"/>
      <c r="N118" s="257">
        <v>0</v>
      </c>
      <c r="O118" s="257"/>
      <c r="P118" s="257"/>
      <c r="Q118" s="257"/>
      <c r="R118" s="257"/>
      <c r="S118" s="257"/>
      <c r="T118" s="257"/>
      <c r="U118" s="257"/>
      <c r="V118" s="257"/>
      <c r="W118" s="257"/>
      <c r="X118" s="257"/>
      <c r="Y118" s="363"/>
      <c r="Z118" s="363"/>
      <c r="AA118" s="363"/>
      <c r="AB118" s="363"/>
      <c r="AC118" s="363"/>
      <c r="AD118" s="363"/>
      <c r="AE118" s="659"/>
      <c r="AF118" s="368"/>
      <c r="AG118" s="368"/>
      <c r="AH118" s="368"/>
      <c r="AI118" s="368"/>
      <c r="AJ118" s="368"/>
      <c r="AK118" s="368"/>
      <c r="AL118" s="368"/>
      <c r="AM118" s="258">
        <f>SUM(Y118:AL118)</f>
        <v>0</v>
      </c>
    </row>
    <row r="119" spans="1:39" s="245" customFormat="1" ht="15" outlineLevel="1">
      <c r="A119" s="451"/>
      <c r="B119" s="284" t="s">
        <v>214</v>
      </c>
      <c r="C119" s="253" t="s">
        <v>163</v>
      </c>
      <c r="D119" s="257"/>
      <c r="E119" s="257"/>
      <c r="F119" s="257"/>
      <c r="G119" s="257"/>
      <c r="H119" s="257"/>
      <c r="I119" s="257"/>
      <c r="J119" s="257"/>
      <c r="K119" s="257"/>
      <c r="L119" s="257"/>
      <c r="M119" s="257"/>
      <c r="N119" s="257">
        <f>N118</f>
        <v>0</v>
      </c>
      <c r="O119" s="257"/>
      <c r="P119" s="257"/>
      <c r="Q119" s="257"/>
      <c r="R119" s="257"/>
      <c r="S119" s="257"/>
      <c r="T119" s="257"/>
      <c r="U119" s="257"/>
      <c r="V119" s="257"/>
      <c r="W119" s="257"/>
      <c r="X119" s="257"/>
      <c r="Y119" s="364">
        <f>Y118</f>
        <v>0</v>
      </c>
      <c r="Z119" s="364">
        <f t="shared" ref="Z119:AE119" si="60">Z118</f>
        <v>0</v>
      </c>
      <c r="AA119" s="364">
        <f t="shared" si="60"/>
        <v>0</v>
      </c>
      <c r="AB119" s="364">
        <f t="shared" si="60"/>
        <v>0</v>
      </c>
      <c r="AC119" s="364">
        <f t="shared" si="60"/>
        <v>0</v>
      </c>
      <c r="AD119" s="364">
        <f t="shared" si="60"/>
        <v>0</v>
      </c>
      <c r="AE119" s="364">
        <f t="shared" si="60"/>
        <v>0</v>
      </c>
      <c r="AF119" s="364">
        <f t="shared" ref="AF119:AL119" si="61">AF118</f>
        <v>0</v>
      </c>
      <c r="AG119" s="364">
        <f t="shared" si="61"/>
        <v>0</v>
      </c>
      <c r="AH119" s="364">
        <f t="shared" si="61"/>
        <v>0</v>
      </c>
      <c r="AI119" s="364">
        <f t="shared" si="61"/>
        <v>0</v>
      </c>
      <c r="AJ119" s="364">
        <f t="shared" si="61"/>
        <v>0</v>
      </c>
      <c r="AK119" s="364">
        <f t="shared" si="61"/>
        <v>0</v>
      </c>
      <c r="AL119" s="364">
        <f t="shared" si="61"/>
        <v>0</v>
      </c>
      <c r="AM119" s="447"/>
    </row>
    <row r="120" spans="1:39" s="245" customFormat="1" ht="15" outlineLevel="1">
      <c r="A120" s="451"/>
      <c r="B120" s="284"/>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365"/>
      <c r="Z120" s="365"/>
      <c r="AA120" s="365"/>
      <c r="AB120" s="365"/>
      <c r="AC120" s="365"/>
      <c r="AD120" s="365"/>
      <c r="AE120" s="660"/>
      <c r="AF120" s="369"/>
      <c r="AG120" s="369"/>
      <c r="AH120" s="369"/>
      <c r="AI120" s="369"/>
      <c r="AJ120" s="369"/>
      <c r="AK120" s="369"/>
      <c r="AL120" s="369"/>
      <c r="AM120" s="274"/>
    </row>
    <row r="121" spans="1:39" s="245" customFormat="1" ht="15" outlineLevel="1">
      <c r="A121" s="451">
        <v>32</v>
      </c>
      <c r="B121" s="284" t="s">
        <v>491</v>
      </c>
      <c r="C121" s="253" t="s">
        <v>25</v>
      </c>
      <c r="D121" s="257"/>
      <c r="E121" s="257"/>
      <c r="F121" s="257"/>
      <c r="G121" s="257"/>
      <c r="H121" s="257"/>
      <c r="I121" s="257"/>
      <c r="J121" s="257"/>
      <c r="K121" s="257"/>
      <c r="L121" s="257"/>
      <c r="M121" s="257"/>
      <c r="N121" s="257">
        <v>0</v>
      </c>
      <c r="O121" s="257"/>
      <c r="P121" s="257"/>
      <c r="Q121" s="257"/>
      <c r="R121" s="257"/>
      <c r="S121" s="257"/>
      <c r="T121" s="257"/>
      <c r="U121" s="257"/>
      <c r="V121" s="257"/>
      <c r="W121" s="257"/>
      <c r="X121" s="257"/>
      <c r="Y121" s="363"/>
      <c r="Z121" s="363"/>
      <c r="AA121" s="363"/>
      <c r="AB121" s="363"/>
      <c r="AC121" s="363"/>
      <c r="AD121" s="363"/>
      <c r="AE121" s="659"/>
      <c r="AF121" s="368"/>
      <c r="AG121" s="368"/>
      <c r="AH121" s="368"/>
      <c r="AI121" s="368"/>
      <c r="AJ121" s="368"/>
      <c r="AK121" s="368"/>
      <c r="AL121" s="368"/>
      <c r="AM121" s="258">
        <f>SUM(Y121:AL121)</f>
        <v>0</v>
      </c>
    </row>
    <row r="122" spans="1:39" s="245" customFormat="1" ht="15" outlineLevel="1">
      <c r="A122" s="451"/>
      <c r="B122" s="284" t="s">
        <v>214</v>
      </c>
      <c r="C122" s="253" t="s">
        <v>163</v>
      </c>
      <c r="D122" s="257"/>
      <c r="E122" s="257"/>
      <c r="F122" s="257"/>
      <c r="G122" s="257"/>
      <c r="H122" s="257"/>
      <c r="I122" s="257"/>
      <c r="J122" s="257"/>
      <c r="K122" s="257"/>
      <c r="L122" s="257"/>
      <c r="M122" s="257"/>
      <c r="N122" s="257">
        <f>N121</f>
        <v>0</v>
      </c>
      <c r="O122" s="257"/>
      <c r="P122" s="257"/>
      <c r="Q122" s="257"/>
      <c r="R122" s="257"/>
      <c r="S122" s="257"/>
      <c r="T122" s="257"/>
      <c r="U122" s="257"/>
      <c r="V122" s="257"/>
      <c r="W122" s="257"/>
      <c r="X122" s="257"/>
      <c r="Y122" s="364">
        <f>Y121</f>
        <v>0</v>
      </c>
      <c r="Z122" s="364">
        <f t="shared" ref="Z122:AE122" si="62">Z121</f>
        <v>0</v>
      </c>
      <c r="AA122" s="364">
        <f t="shared" si="62"/>
        <v>0</v>
      </c>
      <c r="AB122" s="364">
        <f t="shared" si="62"/>
        <v>0</v>
      </c>
      <c r="AC122" s="364">
        <f t="shared" si="62"/>
        <v>0</v>
      </c>
      <c r="AD122" s="364">
        <f t="shared" si="62"/>
        <v>0</v>
      </c>
      <c r="AE122" s="364">
        <f t="shared" si="62"/>
        <v>0</v>
      </c>
      <c r="AF122" s="364">
        <f t="shared" ref="AF122:AL122" si="63">AF121</f>
        <v>0</v>
      </c>
      <c r="AG122" s="364">
        <f t="shared" si="63"/>
        <v>0</v>
      </c>
      <c r="AH122" s="364">
        <f t="shared" si="63"/>
        <v>0</v>
      </c>
      <c r="AI122" s="364">
        <f t="shared" si="63"/>
        <v>0</v>
      </c>
      <c r="AJ122" s="364">
        <f t="shared" si="63"/>
        <v>0</v>
      </c>
      <c r="AK122" s="364">
        <f t="shared" si="63"/>
        <v>0</v>
      </c>
      <c r="AL122" s="364">
        <f t="shared" si="63"/>
        <v>0</v>
      </c>
      <c r="AM122" s="447"/>
    </row>
    <row r="123" spans="1:39" s="245" customFormat="1" ht="15" outlineLevel="1">
      <c r="A123" s="451"/>
      <c r="B123" s="284"/>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365"/>
      <c r="Z123" s="365"/>
      <c r="AA123" s="365"/>
      <c r="AB123" s="365"/>
      <c r="AC123" s="365"/>
      <c r="AD123" s="365"/>
      <c r="AE123" s="660"/>
      <c r="AF123" s="369"/>
      <c r="AG123" s="369"/>
      <c r="AH123" s="369"/>
      <c r="AI123" s="369"/>
      <c r="AJ123" s="369"/>
      <c r="AK123" s="369"/>
      <c r="AL123" s="369"/>
      <c r="AM123" s="274"/>
    </row>
    <row r="124" spans="1:39" s="245" customFormat="1" ht="15" outlineLevel="1">
      <c r="A124" s="451">
        <v>33</v>
      </c>
      <c r="B124" s="284" t="s">
        <v>492</v>
      </c>
      <c r="C124" s="253" t="s">
        <v>25</v>
      </c>
      <c r="D124" s="257"/>
      <c r="E124" s="257"/>
      <c r="F124" s="257"/>
      <c r="G124" s="257"/>
      <c r="H124" s="257"/>
      <c r="I124" s="257"/>
      <c r="J124" s="257"/>
      <c r="K124" s="257"/>
      <c r="L124" s="257"/>
      <c r="M124" s="257"/>
      <c r="N124" s="257">
        <v>12</v>
      </c>
      <c r="O124" s="257"/>
      <c r="P124" s="257"/>
      <c r="Q124" s="257"/>
      <c r="R124" s="257"/>
      <c r="S124" s="257"/>
      <c r="T124" s="257"/>
      <c r="U124" s="257"/>
      <c r="V124" s="257"/>
      <c r="W124" s="257"/>
      <c r="X124" s="257"/>
      <c r="Y124" s="363"/>
      <c r="Z124" s="363"/>
      <c r="AA124" s="363"/>
      <c r="AB124" s="363"/>
      <c r="AC124" s="363"/>
      <c r="AD124" s="363"/>
      <c r="AE124" s="659"/>
      <c r="AF124" s="368"/>
      <c r="AG124" s="368"/>
      <c r="AH124" s="368"/>
      <c r="AI124" s="368"/>
      <c r="AJ124" s="368"/>
      <c r="AK124" s="368"/>
      <c r="AL124" s="368"/>
      <c r="AM124" s="258">
        <f>SUM(Y124:AL124)</f>
        <v>0</v>
      </c>
    </row>
    <row r="125" spans="1:39" s="245" customFormat="1" ht="15" outlineLevel="1">
      <c r="A125" s="451"/>
      <c r="B125" s="284" t="s">
        <v>214</v>
      </c>
      <c r="C125" s="253" t="s">
        <v>163</v>
      </c>
      <c r="D125" s="257"/>
      <c r="E125" s="257"/>
      <c r="F125" s="257"/>
      <c r="G125" s="257"/>
      <c r="H125" s="257"/>
      <c r="I125" s="257"/>
      <c r="J125" s="257"/>
      <c r="K125" s="257"/>
      <c r="L125" s="257"/>
      <c r="M125" s="257"/>
      <c r="N125" s="257">
        <f>N124</f>
        <v>12</v>
      </c>
      <c r="O125" s="257"/>
      <c r="P125" s="257"/>
      <c r="Q125" s="257"/>
      <c r="R125" s="257"/>
      <c r="S125" s="257"/>
      <c r="T125" s="257"/>
      <c r="U125" s="257"/>
      <c r="V125" s="257"/>
      <c r="W125" s="257"/>
      <c r="X125" s="257"/>
      <c r="Y125" s="364">
        <f>Y124</f>
        <v>0</v>
      </c>
      <c r="Z125" s="364">
        <f t="shared" ref="Z125:AE125" si="64">Z124</f>
        <v>0</v>
      </c>
      <c r="AA125" s="364">
        <f t="shared" si="64"/>
        <v>0</v>
      </c>
      <c r="AB125" s="364">
        <f t="shared" si="64"/>
        <v>0</v>
      </c>
      <c r="AC125" s="364">
        <f t="shared" si="64"/>
        <v>0</v>
      </c>
      <c r="AD125" s="364">
        <f t="shared" si="64"/>
        <v>0</v>
      </c>
      <c r="AE125" s="364">
        <f t="shared" si="64"/>
        <v>0</v>
      </c>
      <c r="AF125" s="364">
        <f t="shared" ref="AF125:AL125" si="65">AF124</f>
        <v>0</v>
      </c>
      <c r="AG125" s="364">
        <f t="shared" si="65"/>
        <v>0</v>
      </c>
      <c r="AH125" s="364">
        <f t="shared" si="65"/>
        <v>0</v>
      </c>
      <c r="AI125" s="364">
        <f t="shared" si="65"/>
        <v>0</v>
      </c>
      <c r="AJ125" s="364">
        <f t="shared" si="65"/>
        <v>0</v>
      </c>
      <c r="AK125" s="364">
        <f t="shared" si="65"/>
        <v>0</v>
      </c>
      <c r="AL125" s="364">
        <f t="shared" si="65"/>
        <v>0</v>
      </c>
      <c r="AM125" s="447"/>
    </row>
    <row r="126" spans="1:39" s="245" customFormat="1" ht="15" outlineLevel="1">
      <c r="A126" s="451"/>
      <c r="B126" s="276"/>
      <c r="C126" s="285"/>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365"/>
      <c r="Z126" s="365"/>
      <c r="AA126" s="365"/>
      <c r="AB126" s="365"/>
      <c r="AC126" s="365"/>
      <c r="AD126" s="365"/>
      <c r="AE126" s="365"/>
      <c r="AF126" s="365"/>
      <c r="AG126" s="365"/>
      <c r="AH126" s="365"/>
      <c r="AI126" s="365"/>
      <c r="AJ126" s="365"/>
      <c r="AK126" s="365"/>
      <c r="AL126" s="365"/>
      <c r="AM126" s="268"/>
    </row>
    <row r="127" spans="1:39" s="245" customFormat="1" ht="15.6">
      <c r="A127" s="451"/>
      <c r="B127" s="287" t="s">
        <v>237</v>
      </c>
      <c r="C127" s="288"/>
      <c r="D127" s="288">
        <f>SUM(D22:D125)</f>
        <v>2245334.6748896148</v>
      </c>
      <c r="E127" s="288"/>
      <c r="F127" s="288"/>
      <c r="G127" s="288"/>
      <c r="H127" s="288"/>
      <c r="I127" s="288"/>
      <c r="J127" s="288"/>
      <c r="K127" s="288"/>
      <c r="L127" s="288"/>
      <c r="M127" s="288"/>
      <c r="N127" s="288"/>
      <c r="O127" s="288">
        <f>SUM(O22:O125)</f>
        <v>472.89813519086238</v>
      </c>
      <c r="P127" s="288"/>
      <c r="Q127" s="288"/>
      <c r="R127" s="288"/>
      <c r="S127" s="288"/>
      <c r="T127" s="288"/>
      <c r="U127" s="288"/>
      <c r="V127" s="288"/>
      <c r="W127" s="288"/>
      <c r="X127" s="288"/>
      <c r="Y127" s="289">
        <f>IF(Y21="kWh",SUMPRODUCT(D22:D125,Y22:Y125))</f>
        <v>622434.94459032675</v>
      </c>
      <c r="Z127" s="289">
        <f>IF(Z21="kWh",SUMPRODUCT(D22:D125,Z22:Z125))</f>
        <v>614431.26012000686</v>
      </c>
      <c r="AA127" s="289">
        <f>IF(AA21="kW",SUMPRODUCT(N22:N125,O22:O125,AA22:AA125),SUMPRODUCT(D22:D125,AA22:AA125))</f>
        <v>2374.7830990463208</v>
      </c>
      <c r="AB127" s="289">
        <f>IF(AB21="kW",SUMPRODUCT(N22:N125,O22:O125,AB22:AB125),SUMPRODUCT(D22:D125,AB22:AB125))</f>
        <v>2.7621240925876536</v>
      </c>
      <c r="AC127" s="289">
        <f>IF(AC21="kW",SUMPRODUCT(N22:N125,O22:O125,AC22:AC125),SUMPRODUCT(D22:D125,AC22:AC125))</f>
        <v>0</v>
      </c>
      <c r="AD127" s="289">
        <f>IF(AD21="kW",SUMPRODUCT(N22:N125,O22:O125,AD22:AD125),SUMPRODUCT(D22:D125,AD22:AD125))</f>
        <v>0</v>
      </c>
      <c r="AE127" s="289">
        <f>IF(AE21="kW",SUMPRODUCT(N22:N125,O22:O125,AE22:AE125),SUMPRODUCT(D22:D125,AE22:AE125))</f>
        <v>0</v>
      </c>
      <c r="AF127" s="289">
        <f>IF(AF21="kW",SUMPRODUCT(N22:N125,O22:O125,AF22:AF125),SUMPRODUCT(D22:D125,AF22:AF125))</f>
        <v>0</v>
      </c>
      <c r="AG127" s="289">
        <f>IF(AG21="kW",SUMPRODUCT(N22:N125,O22:O125,AG22:AG125),SUMPRODUCT(D22:D125,AG22:AG125))</f>
        <v>0</v>
      </c>
      <c r="AH127" s="289">
        <f>IF(AH21="kW",SUMPRODUCT(N22:N125,O22:O125,AH22:AH125),SUMPRODUCT(D22:D125,AH22:AH125))</f>
        <v>0</v>
      </c>
      <c r="AI127" s="289">
        <f>IF(AI21="kW",SUMPRODUCT(N22:N125,O22:O125,AI22:AI125),SUMPRODUCT(D22:D125,AI22:AI125))</f>
        <v>0</v>
      </c>
      <c r="AJ127" s="289">
        <f>IF(AJ21="kW",SUMPRODUCT(N22:N125,O22:O125,AJ22:AJ125),SUMPRODUCT(D22:D125,AJ22:AJ125))</f>
        <v>0</v>
      </c>
      <c r="AK127" s="289">
        <f>IF(AK21="kW",SUMPRODUCT(N22:N125,O22:O125,AK22:AK125),SUMPRODUCT(D22:D125,AK22:AK125))</f>
        <v>0</v>
      </c>
      <c r="AL127" s="289">
        <f>IF(AL21="kW",SUMPRODUCT(N22:N125,O22:O125,AL22:AL125),SUMPRODUCT(D22:D125,AL22:AL125))</f>
        <v>0</v>
      </c>
      <c r="AM127" s="290"/>
    </row>
    <row r="128" spans="1:39" s="245" customFormat="1" ht="15.6">
      <c r="A128" s="451"/>
      <c r="B128" s="291" t="s">
        <v>238</v>
      </c>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f>HLOOKUP(Y20,'2. LRAMVA Threshold'!$B$42:$Q$53,3,FALSE)</f>
        <v>0</v>
      </c>
      <c r="Z128" s="288">
        <f>HLOOKUP(Z20,'2. LRAMVA Threshold'!$B$42:$Q$53,3,FALSE)</f>
        <v>0</v>
      </c>
      <c r="AA128" s="288">
        <f>HLOOKUP(AA20,'2. LRAMVA Threshold'!$B$42:$Q$53,3,FALSE)</f>
        <v>0</v>
      </c>
      <c r="AB128" s="288">
        <f>HLOOKUP(AB20,'2. LRAMVA Threshold'!$B$42:$Q$53,3,FALSE)</f>
        <v>0</v>
      </c>
      <c r="AC128" s="288">
        <f>HLOOKUP(AC20,'2. LRAMVA Threshold'!$B$42:$Q$53,3,FALSE)</f>
        <v>0</v>
      </c>
      <c r="AD128" s="288">
        <f>HLOOKUP(AD20,'2. LRAMVA Threshold'!$B$42:$Q$53,3,FALSE)</f>
        <v>0</v>
      </c>
      <c r="AE128" s="288">
        <f>HLOOKUP(AE20,'2. LRAMVA Threshold'!$B$42:$Q$53,3,FALSE)</f>
        <v>0</v>
      </c>
      <c r="AF128" s="288">
        <f>HLOOKUP(AF20,'2. LRAMVA Threshold'!$B$42:$Q$53,3,FALSE)</f>
        <v>0</v>
      </c>
      <c r="AG128" s="288">
        <f>HLOOKUP(AG20,'2. LRAMVA Threshold'!$B$42:$Q$53,3,FALSE)</f>
        <v>0</v>
      </c>
      <c r="AH128" s="288">
        <f>HLOOKUP(AH20,'2. LRAMVA Threshold'!$B$42:$Q$53,3,FALSE)</f>
        <v>0</v>
      </c>
      <c r="AI128" s="288">
        <f>HLOOKUP(AI20,'2. LRAMVA Threshold'!$B$42:$Q$53,3,FALSE)</f>
        <v>0</v>
      </c>
      <c r="AJ128" s="288">
        <f>HLOOKUP(AJ20,'2. LRAMVA Threshold'!$B$42:$Q$53,3,FALSE)</f>
        <v>0</v>
      </c>
      <c r="AK128" s="288">
        <f>HLOOKUP(AK20,'2. LRAMVA Threshold'!$B$42:$Q$53,3,FALSE)</f>
        <v>0</v>
      </c>
      <c r="AL128" s="288">
        <f>HLOOKUP(AL20,'2. LRAMVA Threshold'!$B$42:$Q$53,3,FALSE)</f>
        <v>0</v>
      </c>
      <c r="AM128" s="292"/>
    </row>
    <row r="129" spans="1:40" s="265" customFormat="1" ht="15">
      <c r="A129" s="453"/>
      <c r="B129" s="284"/>
      <c r="C129" s="293"/>
      <c r="D129" s="294"/>
      <c r="E129" s="294"/>
      <c r="F129" s="294"/>
      <c r="G129" s="294"/>
      <c r="H129" s="294"/>
      <c r="I129" s="294"/>
      <c r="J129" s="294"/>
      <c r="K129" s="294"/>
      <c r="L129" s="294"/>
      <c r="M129" s="294"/>
      <c r="N129" s="294"/>
      <c r="O129" s="295"/>
      <c r="P129" s="294"/>
      <c r="Q129" s="294"/>
      <c r="R129" s="294"/>
      <c r="W129" s="294"/>
      <c r="X129" s="294"/>
      <c r="Y129" s="262"/>
      <c r="Z129" s="262"/>
      <c r="AA129" s="262"/>
      <c r="AB129" s="262"/>
      <c r="AC129" s="262"/>
      <c r="AD129" s="262"/>
      <c r="AE129" s="262"/>
      <c r="AF129" s="262"/>
      <c r="AG129" s="262"/>
      <c r="AH129" s="262"/>
      <c r="AI129" s="262"/>
      <c r="AJ129" s="262"/>
      <c r="AK129" s="262"/>
      <c r="AL129" s="262"/>
      <c r="AM129" s="296"/>
    </row>
    <row r="130" spans="1:40" s="297" customFormat="1" ht="15">
      <c r="A130" s="450"/>
      <c r="B130" s="284" t="s">
        <v>164</v>
      </c>
      <c r="T130" s="298"/>
      <c r="U130" s="298"/>
      <c r="V130" s="298"/>
      <c r="W130" s="299"/>
      <c r="X130" s="299"/>
      <c r="Y130" s="300">
        <f>HLOOKUP(Y$20,'3.  Distribution Rates'!$C$122:$P$133,3,FALSE)</f>
        <v>0</v>
      </c>
      <c r="Z130" s="300">
        <f>HLOOKUP(Z$20,'3.  Distribution Rates'!$C$122:$P$133,3,FALSE)</f>
        <v>0</v>
      </c>
      <c r="AA130" s="300">
        <f>HLOOKUP(AA$20,'3.  Distribution Rates'!$C$122:$P$133,3,FALSE)</f>
        <v>0</v>
      </c>
      <c r="AB130" s="300">
        <f>HLOOKUP(AB$20,'3.  Distribution Rates'!$C$122:$P$133,3,FALSE)</f>
        <v>0</v>
      </c>
      <c r="AC130" s="300">
        <f>HLOOKUP(AC$20,'3.  Distribution Rates'!$C$122:$P$133,3,FALSE)</f>
        <v>0</v>
      </c>
      <c r="AD130" s="300">
        <f>HLOOKUP(AD$20,'3.  Distribution Rates'!$C$122:$P$133,3,FALSE)</f>
        <v>0</v>
      </c>
      <c r="AE130" s="300">
        <f>HLOOKUP(AE$20,'3.  Distribution Rates'!$C$122:$P$133,3,FALSE)</f>
        <v>0</v>
      </c>
      <c r="AF130" s="300">
        <f>HLOOKUP(AF$20,'3.  Distribution Rates'!$C$122:$P$133,3,FALSE)</f>
        <v>0</v>
      </c>
      <c r="AG130" s="300">
        <f>HLOOKUP(AG$20,'3.  Distribution Rates'!$C$122:$P$133,3,FALSE)</f>
        <v>0</v>
      </c>
      <c r="AH130" s="300">
        <f>HLOOKUP(AH$20,'3.  Distribution Rates'!$C$122:$P$133,3,FALSE)</f>
        <v>0</v>
      </c>
      <c r="AI130" s="300">
        <f>HLOOKUP(AI$20,'3.  Distribution Rates'!$C$122:$P$133,3,FALSE)</f>
        <v>0</v>
      </c>
      <c r="AJ130" s="300">
        <f>HLOOKUP(AJ$20,'3.  Distribution Rates'!$C$122:$P$133,3,FALSE)</f>
        <v>0</v>
      </c>
      <c r="AK130" s="300">
        <f>HLOOKUP(AK$20,'3.  Distribution Rates'!$C$122:$P$133,3,FALSE)</f>
        <v>0</v>
      </c>
      <c r="AL130" s="300">
        <f>HLOOKUP(AL$20,'3.  Distribution Rates'!$C$122:$P$133,3,FALSE)</f>
        <v>0</v>
      </c>
      <c r="AM130" s="301"/>
      <c r="AN130" s="298"/>
    </row>
    <row r="131" spans="1:40" s="265" customFormat="1" ht="15.6">
      <c r="A131" s="453"/>
      <c r="B131" s="260" t="s">
        <v>253</v>
      </c>
      <c r="C131" s="302"/>
      <c r="E131" s="294"/>
      <c r="F131" s="294"/>
      <c r="G131" s="294"/>
      <c r="H131" s="294"/>
      <c r="I131" s="294"/>
      <c r="J131" s="294"/>
      <c r="K131" s="294"/>
      <c r="L131" s="294"/>
      <c r="M131" s="294"/>
      <c r="N131" s="294"/>
      <c r="O131" s="262"/>
      <c r="P131" s="294"/>
      <c r="Q131" s="294"/>
      <c r="R131" s="294"/>
      <c r="W131" s="294"/>
      <c r="X131" s="294"/>
      <c r="Y131" s="303">
        <f t="shared" ref="Y131:AD131" si="66">Y127*Y130</f>
        <v>0</v>
      </c>
      <c r="Z131" s="303">
        <f t="shared" si="66"/>
        <v>0</v>
      </c>
      <c r="AA131" s="304">
        <f t="shared" si="66"/>
        <v>0</v>
      </c>
      <c r="AB131" s="304">
        <f t="shared" si="66"/>
        <v>0</v>
      </c>
      <c r="AC131" s="304">
        <f t="shared" si="66"/>
        <v>0</v>
      </c>
      <c r="AD131" s="304">
        <f t="shared" si="66"/>
        <v>0</v>
      </c>
      <c r="AE131" s="304">
        <f>AE127*AE130</f>
        <v>0</v>
      </c>
      <c r="AF131" s="304">
        <f t="shared" ref="AF131:AL131" si="67">AF127*AF130</f>
        <v>0</v>
      </c>
      <c r="AG131" s="304">
        <f t="shared" si="67"/>
        <v>0</v>
      </c>
      <c r="AH131" s="304">
        <f t="shared" si="67"/>
        <v>0</v>
      </c>
      <c r="AI131" s="304">
        <f t="shared" si="67"/>
        <v>0</v>
      </c>
      <c r="AJ131" s="304">
        <f t="shared" si="67"/>
        <v>0</v>
      </c>
      <c r="AK131" s="304">
        <f t="shared" si="67"/>
        <v>0</v>
      </c>
      <c r="AL131" s="304">
        <f t="shared" si="67"/>
        <v>0</v>
      </c>
      <c r="AM131" s="361">
        <f>SUM(Y131:AL131)</f>
        <v>0</v>
      </c>
    </row>
    <row r="132" spans="1:40" s="265" customFormat="1" ht="15.6">
      <c r="A132" s="453"/>
      <c r="B132" s="306" t="s">
        <v>210</v>
      </c>
      <c r="C132" s="302"/>
      <c r="D132" s="307"/>
      <c r="E132" s="294"/>
      <c r="F132" s="294"/>
      <c r="G132" s="294"/>
      <c r="H132" s="294"/>
      <c r="I132" s="294"/>
      <c r="J132" s="294"/>
      <c r="K132" s="294"/>
      <c r="L132" s="294"/>
      <c r="M132" s="294"/>
      <c r="N132" s="294"/>
      <c r="O132" s="262"/>
      <c r="P132" s="294"/>
      <c r="Q132" s="294"/>
      <c r="R132" s="294"/>
      <c r="W132" s="294"/>
      <c r="X132" s="294"/>
      <c r="Y132" s="304">
        <f t="shared" ref="Y132:AD132" si="68">Y128*Y130</f>
        <v>0</v>
      </c>
      <c r="Z132" s="304">
        <f t="shared" si="68"/>
        <v>0</v>
      </c>
      <c r="AA132" s="304">
        <f t="shared" si="68"/>
        <v>0</v>
      </c>
      <c r="AB132" s="304">
        <f t="shared" si="68"/>
        <v>0</v>
      </c>
      <c r="AC132" s="304">
        <f t="shared" si="68"/>
        <v>0</v>
      </c>
      <c r="AD132" s="304">
        <f t="shared" si="68"/>
        <v>0</v>
      </c>
      <c r="AE132" s="304">
        <f>AE128*AE130</f>
        <v>0</v>
      </c>
      <c r="AF132" s="304">
        <f t="shared" ref="AF132:AL132" si="69">AF128*AF130</f>
        <v>0</v>
      </c>
      <c r="AG132" s="304">
        <f t="shared" si="69"/>
        <v>0</v>
      </c>
      <c r="AH132" s="304">
        <f t="shared" si="69"/>
        <v>0</v>
      </c>
      <c r="AI132" s="304">
        <f t="shared" si="69"/>
        <v>0</v>
      </c>
      <c r="AJ132" s="304">
        <f t="shared" si="69"/>
        <v>0</v>
      </c>
      <c r="AK132" s="304">
        <f t="shared" si="69"/>
        <v>0</v>
      </c>
      <c r="AL132" s="304">
        <f t="shared" si="69"/>
        <v>0</v>
      </c>
      <c r="AM132" s="361">
        <f>SUM(Y132:AL132)</f>
        <v>0</v>
      </c>
    </row>
    <row r="133" spans="1:40" s="307" customFormat="1" ht="17.25" customHeight="1">
      <c r="A133" s="450"/>
      <c r="B133" s="306" t="s">
        <v>256</v>
      </c>
      <c r="C133" s="302"/>
      <c r="E133" s="294"/>
      <c r="F133" s="294"/>
      <c r="G133" s="294"/>
      <c r="H133" s="294"/>
      <c r="I133" s="294"/>
      <c r="J133" s="294"/>
      <c r="K133" s="294"/>
      <c r="L133" s="294"/>
      <c r="M133" s="294"/>
      <c r="N133" s="294"/>
      <c r="O133" s="262"/>
      <c r="P133" s="294"/>
      <c r="Q133" s="294"/>
      <c r="R133" s="294"/>
      <c r="W133" s="294"/>
      <c r="X133" s="294"/>
      <c r="Y133" s="308"/>
      <c r="Z133" s="308"/>
      <c r="AA133" s="308"/>
      <c r="AB133" s="308"/>
      <c r="AC133" s="308"/>
      <c r="AD133" s="308"/>
      <c r="AE133" s="308"/>
      <c r="AF133" s="308"/>
      <c r="AG133" s="308"/>
      <c r="AH133" s="308"/>
      <c r="AI133" s="308"/>
      <c r="AJ133" s="308"/>
      <c r="AK133" s="308"/>
      <c r="AL133" s="308"/>
      <c r="AM133" s="361">
        <f>AM131-AM132</f>
        <v>0</v>
      </c>
    </row>
    <row r="134" spans="1:40" s="307" customFormat="1" ht="19.5" customHeight="1">
      <c r="A134" s="450"/>
      <c r="B134" s="284"/>
      <c r="E134" s="294"/>
      <c r="F134" s="294"/>
      <c r="G134" s="294"/>
      <c r="H134" s="294"/>
      <c r="I134" s="294"/>
      <c r="J134" s="294"/>
      <c r="K134" s="294"/>
      <c r="L134" s="294"/>
      <c r="M134" s="294"/>
      <c r="N134" s="294"/>
      <c r="O134" s="262"/>
      <c r="P134" s="294"/>
      <c r="Q134" s="294"/>
      <c r="R134" s="294"/>
      <c r="T134" s="302"/>
      <c r="W134" s="294"/>
      <c r="X134" s="294"/>
      <c r="Y134" s="309"/>
      <c r="Z134" s="309"/>
      <c r="AA134" s="309"/>
      <c r="AB134" s="309"/>
      <c r="AC134" s="309"/>
      <c r="AD134" s="309"/>
      <c r="AE134" s="309"/>
      <c r="AF134" s="309"/>
      <c r="AG134" s="309"/>
      <c r="AH134" s="309"/>
      <c r="AI134" s="309"/>
      <c r="AJ134" s="309"/>
      <c r="AK134" s="309"/>
      <c r="AL134" s="309"/>
      <c r="AM134" s="310"/>
    </row>
    <row r="135" spans="1:40" s="245" customFormat="1" ht="15">
      <c r="A135" s="451"/>
      <c r="B135" s="311" t="s">
        <v>215</v>
      </c>
      <c r="C135" s="312"/>
      <c r="D135" s="242"/>
      <c r="E135" s="242"/>
      <c r="F135" s="242"/>
      <c r="G135" s="242"/>
      <c r="H135" s="242"/>
      <c r="I135" s="242"/>
      <c r="J135" s="242"/>
      <c r="K135" s="242"/>
      <c r="L135" s="242"/>
      <c r="M135" s="242"/>
      <c r="N135" s="242"/>
      <c r="O135" s="313"/>
      <c r="P135" s="242"/>
      <c r="Q135" s="242"/>
      <c r="R135" s="242"/>
      <c r="S135" s="266"/>
      <c r="V135" s="242"/>
      <c r="W135" s="242"/>
      <c r="Y135" s="253"/>
      <c r="Z135" s="253"/>
      <c r="AA135" s="253"/>
      <c r="AB135" s="253"/>
      <c r="AC135" s="253"/>
      <c r="AD135" s="253"/>
      <c r="AE135" s="253"/>
      <c r="AF135" s="253"/>
      <c r="AG135" s="253"/>
      <c r="AH135" s="253"/>
      <c r="AI135" s="253"/>
      <c r="AJ135" s="253"/>
      <c r="AK135" s="253"/>
      <c r="AL135" s="253"/>
      <c r="AM135" s="296"/>
    </row>
    <row r="136" spans="1:40" s="245" customFormat="1" ht="15">
      <c r="A136" s="451"/>
      <c r="B136" s="311" t="s">
        <v>216</v>
      </c>
      <c r="C136" s="312"/>
      <c r="D136" s="242"/>
      <c r="E136" s="242"/>
      <c r="F136" s="242"/>
      <c r="G136" s="242"/>
      <c r="H136" s="242"/>
      <c r="I136" s="242"/>
      <c r="J136" s="242"/>
      <c r="K136" s="242"/>
      <c r="L136" s="242"/>
      <c r="M136" s="242"/>
      <c r="N136" s="242"/>
      <c r="O136" s="313"/>
      <c r="P136" s="242"/>
      <c r="Q136" s="242"/>
      <c r="R136" s="242"/>
      <c r="S136" s="266"/>
      <c r="V136" s="242"/>
      <c r="W136" s="242"/>
      <c r="Y136" s="253"/>
      <c r="Z136" s="253"/>
      <c r="AA136" s="253"/>
      <c r="AB136" s="253"/>
      <c r="AC136" s="253"/>
      <c r="AD136" s="253"/>
      <c r="AE136" s="253"/>
      <c r="AF136" s="253"/>
      <c r="AG136" s="253"/>
      <c r="AH136" s="253"/>
      <c r="AI136" s="253"/>
      <c r="AJ136" s="253"/>
      <c r="AK136" s="253"/>
      <c r="AL136" s="253"/>
      <c r="AM136" s="296"/>
    </row>
    <row r="137" spans="1:40" s="245" customFormat="1" ht="15">
      <c r="A137" s="451"/>
      <c r="B137" s="311" t="s">
        <v>217</v>
      </c>
      <c r="C137" s="312"/>
      <c r="D137" s="242"/>
      <c r="E137" s="242"/>
      <c r="F137" s="242"/>
      <c r="G137" s="242"/>
      <c r="H137" s="242"/>
      <c r="I137" s="242"/>
      <c r="J137" s="242"/>
      <c r="K137" s="242"/>
      <c r="L137" s="242"/>
      <c r="M137" s="242"/>
      <c r="N137" s="242"/>
      <c r="O137" s="313"/>
      <c r="P137" s="242"/>
      <c r="Q137" s="242"/>
      <c r="R137" s="242"/>
      <c r="S137" s="266"/>
      <c r="V137" s="242"/>
      <c r="W137" s="242"/>
      <c r="Y137" s="253"/>
      <c r="Z137" s="253"/>
      <c r="AA137" s="253"/>
      <c r="AB137" s="253"/>
      <c r="AC137" s="253"/>
      <c r="AD137" s="253"/>
      <c r="AE137" s="253"/>
      <c r="AF137" s="253"/>
      <c r="AG137" s="253"/>
      <c r="AH137" s="253"/>
      <c r="AI137" s="253"/>
      <c r="AJ137" s="253"/>
      <c r="AK137" s="253"/>
      <c r="AL137" s="253"/>
      <c r="AM137" s="296"/>
    </row>
    <row r="138" spans="1:40" s="245" customFormat="1" ht="15">
      <c r="A138" s="451"/>
      <c r="B138" s="311" t="s">
        <v>218</v>
      </c>
      <c r="C138" s="312"/>
      <c r="D138" s="242"/>
      <c r="E138" s="242"/>
      <c r="F138" s="242"/>
      <c r="G138" s="242"/>
      <c r="H138" s="242"/>
      <c r="I138" s="242"/>
      <c r="J138" s="242"/>
      <c r="K138" s="242"/>
      <c r="L138" s="242"/>
      <c r="M138" s="242"/>
      <c r="N138" s="242"/>
      <c r="O138" s="313"/>
      <c r="P138" s="242"/>
      <c r="Q138" s="242"/>
      <c r="R138" s="242"/>
      <c r="S138" s="266"/>
      <c r="V138" s="242"/>
      <c r="W138" s="242"/>
      <c r="Y138" s="253"/>
      <c r="Z138" s="253"/>
      <c r="AA138" s="253"/>
      <c r="AB138" s="253"/>
      <c r="AC138" s="253"/>
      <c r="AD138" s="253"/>
      <c r="AE138" s="253"/>
      <c r="AF138" s="253"/>
      <c r="AG138" s="253"/>
      <c r="AH138" s="253"/>
      <c r="AI138" s="253"/>
      <c r="AJ138" s="253"/>
      <c r="AK138" s="253"/>
      <c r="AL138" s="253"/>
      <c r="AM138" s="296"/>
    </row>
    <row r="139" spans="1:40" s="245" customFormat="1" ht="15">
      <c r="A139" s="451"/>
      <c r="B139" s="311" t="s">
        <v>219</v>
      </c>
      <c r="C139" s="312"/>
      <c r="D139" s="242"/>
      <c r="E139" s="242"/>
      <c r="F139" s="242"/>
      <c r="G139" s="242"/>
      <c r="H139" s="242"/>
      <c r="I139" s="242"/>
      <c r="J139" s="242"/>
      <c r="K139" s="242"/>
      <c r="L139" s="242"/>
      <c r="M139" s="242"/>
      <c r="N139" s="242"/>
      <c r="O139" s="313"/>
      <c r="P139" s="242"/>
      <c r="Q139" s="242"/>
      <c r="R139" s="242"/>
      <c r="S139" s="266"/>
      <c r="V139" s="242"/>
      <c r="W139" s="242"/>
      <c r="Y139" s="253"/>
      <c r="Z139" s="253"/>
      <c r="AA139" s="253"/>
      <c r="AB139" s="253"/>
      <c r="AC139" s="253"/>
      <c r="AD139" s="253"/>
      <c r="AE139" s="253"/>
      <c r="AF139" s="253"/>
      <c r="AG139" s="253"/>
      <c r="AH139" s="253"/>
      <c r="AI139" s="253"/>
      <c r="AJ139" s="253"/>
      <c r="AK139" s="253"/>
      <c r="AL139" s="253"/>
      <c r="AM139" s="296"/>
    </row>
    <row r="140" spans="1:40" s="245" customFormat="1" ht="15">
      <c r="A140" s="451"/>
      <c r="B140" s="311" t="s">
        <v>220</v>
      </c>
      <c r="C140" s="312"/>
      <c r="O140" s="313"/>
      <c r="S140" s="266"/>
      <c r="Y140" s="253"/>
      <c r="Z140" s="253"/>
      <c r="AA140" s="253"/>
      <c r="AB140" s="253"/>
      <c r="AC140" s="253"/>
      <c r="AD140" s="253"/>
      <c r="AE140" s="253"/>
      <c r="AF140" s="253"/>
      <c r="AG140" s="253"/>
      <c r="AH140" s="253"/>
      <c r="AI140" s="253"/>
      <c r="AJ140" s="253"/>
      <c r="AK140" s="253"/>
      <c r="AL140" s="253"/>
      <c r="AM140" s="296"/>
    </row>
    <row r="141" spans="1:40" s="245" customFormat="1" ht="15">
      <c r="A141" s="451"/>
      <c r="B141" s="311" t="s">
        <v>221</v>
      </c>
      <c r="C141" s="312"/>
      <c r="D141" s="295"/>
      <c r="E141" s="295"/>
      <c r="F141" s="295"/>
      <c r="G141" s="295"/>
      <c r="H141" s="295"/>
      <c r="I141" s="295"/>
      <c r="J141" s="295"/>
      <c r="K141" s="295"/>
      <c r="L141" s="295"/>
      <c r="M141" s="295"/>
      <c r="N141" s="295"/>
      <c r="P141" s="242"/>
      <c r="Q141" s="242"/>
      <c r="S141" s="266"/>
      <c r="V141" s="313"/>
      <c r="W141" s="313"/>
      <c r="Y141" s="253"/>
      <c r="Z141" s="253"/>
      <c r="AA141" s="253"/>
      <c r="AB141" s="253"/>
      <c r="AC141" s="253"/>
      <c r="AD141" s="253"/>
      <c r="AE141" s="253"/>
      <c r="AF141" s="253"/>
      <c r="AG141" s="253"/>
      <c r="AH141" s="253"/>
      <c r="AI141" s="253"/>
      <c r="AJ141" s="253"/>
      <c r="AK141" s="253"/>
      <c r="AL141" s="253"/>
      <c r="AM141" s="296"/>
    </row>
    <row r="142" spans="1:40" s="245" customFormat="1" ht="15">
      <c r="A142" s="451"/>
      <c r="B142" s="311" t="s">
        <v>222</v>
      </c>
      <c r="C142" s="312"/>
      <c r="D142" s="295"/>
      <c r="E142" s="295"/>
      <c r="F142" s="295"/>
      <c r="G142" s="295"/>
      <c r="H142" s="295"/>
      <c r="I142" s="295"/>
      <c r="J142" s="295"/>
      <c r="K142" s="295"/>
      <c r="L142" s="295"/>
      <c r="M142" s="295"/>
      <c r="N142" s="295"/>
      <c r="O142" s="313"/>
      <c r="P142" s="242"/>
      <c r="Q142" s="242"/>
      <c r="S142" s="266"/>
      <c r="V142" s="313"/>
      <c r="W142" s="313"/>
      <c r="Y142" s="253"/>
      <c r="Z142" s="253"/>
      <c r="AA142" s="253"/>
      <c r="AB142" s="253"/>
      <c r="AC142" s="253"/>
      <c r="AD142" s="253"/>
      <c r="AE142" s="253"/>
      <c r="AF142" s="253"/>
      <c r="AG142" s="253"/>
      <c r="AH142" s="253"/>
      <c r="AI142" s="253"/>
      <c r="AJ142" s="253"/>
      <c r="AK142" s="253"/>
      <c r="AL142" s="253"/>
      <c r="AM142" s="296"/>
    </row>
    <row r="143" spans="1:40" ht="15">
      <c r="B143" s="314" t="s">
        <v>223</v>
      </c>
      <c r="C143" s="315"/>
      <c r="D143" s="316"/>
      <c r="E143" s="316"/>
      <c r="F143" s="316"/>
      <c r="G143" s="316"/>
      <c r="H143" s="316"/>
      <c r="I143" s="316"/>
      <c r="J143" s="316"/>
      <c r="K143" s="316"/>
      <c r="L143" s="316"/>
      <c r="M143" s="316"/>
      <c r="N143" s="316"/>
      <c r="O143" s="317"/>
      <c r="P143" s="318"/>
      <c r="Q143" s="319"/>
      <c r="R143" s="317"/>
      <c r="S143" s="320"/>
      <c r="T143" s="321"/>
      <c r="U143" s="321"/>
      <c r="V143" s="317"/>
      <c r="W143" s="317"/>
      <c r="X143" s="321"/>
      <c r="Y143" s="286"/>
      <c r="Z143" s="286"/>
      <c r="AA143" s="286"/>
      <c r="AB143" s="286"/>
      <c r="AC143" s="286"/>
      <c r="AD143" s="286"/>
      <c r="AE143" s="286"/>
      <c r="AF143" s="286"/>
      <c r="AG143" s="286"/>
      <c r="AH143" s="286"/>
      <c r="AI143" s="286"/>
      <c r="AJ143" s="286"/>
      <c r="AK143" s="286"/>
      <c r="AL143" s="286"/>
      <c r="AM143" s="322"/>
      <c r="AN143" s="323"/>
    </row>
    <row r="144" spans="1:40" ht="21.75" customHeight="1">
      <c r="B144" s="324" t="s">
        <v>585</v>
      </c>
      <c r="C144" s="325"/>
      <c r="D144" s="326"/>
      <c r="E144" s="326"/>
      <c r="F144" s="326"/>
      <c r="G144" s="326"/>
      <c r="H144" s="326"/>
      <c r="I144" s="326"/>
      <c r="J144" s="326"/>
      <c r="K144" s="326"/>
      <c r="L144" s="326"/>
      <c r="M144" s="326"/>
      <c r="N144" s="326"/>
      <c r="O144" s="326"/>
      <c r="P144" s="326"/>
      <c r="Q144" s="326"/>
      <c r="R144" s="326"/>
      <c r="S144" s="327"/>
      <c r="T144" s="328"/>
      <c r="U144" s="326"/>
      <c r="V144" s="326"/>
      <c r="W144" s="326"/>
      <c r="X144" s="326"/>
      <c r="Y144" s="329"/>
      <c r="Z144" s="329"/>
      <c r="AA144" s="329"/>
      <c r="AB144" s="329"/>
      <c r="AC144" s="329"/>
      <c r="AD144" s="329"/>
      <c r="AE144" s="329"/>
      <c r="AF144" s="329"/>
      <c r="AG144" s="329"/>
      <c r="AH144" s="329"/>
      <c r="AI144" s="329"/>
      <c r="AJ144" s="329"/>
      <c r="AK144" s="329"/>
      <c r="AL144" s="329"/>
      <c r="AM144" s="329"/>
      <c r="AN144" s="323"/>
    </row>
    <row r="146" spans="1:39" ht="15.6">
      <c r="B146" s="243" t="s">
        <v>242</v>
      </c>
      <c r="C146" s="244"/>
      <c r="D146" s="512" t="s">
        <v>525</v>
      </c>
      <c r="F146" s="512"/>
      <c r="O146" s="244"/>
      <c r="Y146" s="233"/>
      <c r="Z146" s="231"/>
      <c r="AA146" s="231"/>
      <c r="AB146" s="231"/>
      <c r="AC146" s="231"/>
      <c r="AD146" s="231"/>
      <c r="AE146" s="231"/>
      <c r="AF146" s="231"/>
      <c r="AG146" s="231"/>
      <c r="AH146" s="231"/>
      <c r="AI146" s="231"/>
      <c r="AJ146" s="231"/>
      <c r="AK146" s="231"/>
      <c r="AL146" s="231"/>
      <c r="AM146" s="231"/>
    </row>
    <row r="147" spans="1:39" ht="34.5" customHeight="1">
      <c r="B147" s="866" t="s">
        <v>211</v>
      </c>
      <c r="C147" s="868" t="s">
        <v>33</v>
      </c>
      <c r="D147" s="246" t="s">
        <v>421</v>
      </c>
      <c r="E147" s="870" t="s">
        <v>209</v>
      </c>
      <c r="F147" s="871"/>
      <c r="G147" s="871"/>
      <c r="H147" s="871"/>
      <c r="I147" s="871"/>
      <c r="J147" s="871"/>
      <c r="K147" s="871"/>
      <c r="L147" s="871"/>
      <c r="M147" s="872"/>
      <c r="N147" s="876" t="s">
        <v>213</v>
      </c>
      <c r="O147" s="246" t="s">
        <v>422</v>
      </c>
      <c r="P147" s="870" t="s">
        <v>212</v>
      </c>
      <c r="Q147" s="871"/>
      <c r="R147" s="871"/>
      <c r="S147" s="871"/>
      <c r="T147" s="871"/>
      <c r="U147" s="871"/>
      <c r="V147" s="871"/>
      <c r="W147" s="871"/>
      <c r="X147" s="872"/>
      <c r="Y147" s="873" t="s">
        <v>243</v>
      </c>
      <c r="Z147" s="874"/>
      <c r="AA147" s="874"/>
      <c r="AB147" s="874"/>
      <c r="AC147" s="874"/>
      <c r="AD147" s="874"/>
      <c r="AE147" s="874"/>
      <c r="AF147" s="874"/>
      <c r="AG147" s="874"/>
      <c r="AH147" s="874"/>
      <c r="AI147" s="874"/>
      <c r="AJ147" s="874"/>
      <c r="AK147" s="874"/>
      <c r="AL147" s="874"/>
      <c r="AM147" s="875"/>
    </row>
    <row r="148" spans="1:39" ht="60.75" customHeight="1">
      <c r="B148" s="867"/>
      <c r="C148" s="869"/>
      <c r="D148" s="247">
        <v>2012</v>
      </c>
      <c r="E148" s="247">
        <v>2013</v>
      </c>
      <c r="F148" s="247">
        <v>2014</v>
      </c>
      <c r="G148" s="247">
        <v>2015</v>
      </c>
      <c r="H148" s="247">
        <v>2016</v>
      </c>
      <c r="I148" s="247">
        <v>2017</v>
      </c>
      <c r="J148" s="247">
        <v>2018</v>
      </c>
      <c r="K148" s="247">
        <v>2019</v>
      </c>
      <c r="L148" s="247">
        <v>2020</v>
      </c>
      <c r="M148" s="247">
        <v>2021</v>
      </c>
      <c r="N148" s="877"/>
      <c r="O148" s="247">
        <v>2012</v>
      </c>
      <c r="P148" s="247">
        <v>2013</v>
      </c>
      <c r="Q148" s="247">
        <v>2014</v>
      </c>
      <c r="R148" s="247">
        <v>2015</v>
      </c>
      <c r="S148" s="247">
        <v>2016</v>
      </c>
      <c r="T148" s="247">
        <v>2017</v>
      </c>
      <c r="U148" s="247">
        <v>2018</v>
      </c>
      <c r="V148" s="247">
        <v>2019</v>
      </c>
      <c r="W148" s="247">
        <v>2020</v>
      </c>
      <c r="X148" s="247">
        <v>2021</v>
      </c>
      <c r="Y148" s="247" t="str">
        <f>'1.  LRAMVA Summary'!D52</f>
        <v>Residential</v>
      </c>
      <c r="Z148" s="247" t="str">
        <f>'1.  LRAMVA Summary'!E52</f>
        <v>GS&lt;50 kW</v>
      </c>
      <c r="AA148" s="247" t="str">
        <f>'1.  LRAMVA Summary'!F52</f>
        <v>GS 50 - 999 kW</v>
      </c>
      <c r="AB148" s="247" t="str">
        <f>'1.  LRAMVA Summary'!G52</f>
        <v>GS 1,000 - 4,999 kW</v>
      </c>
      <c r="AC148" s="247" t="str">
        <f>'1.  LRAMVA Summary'!H52</f>
        <v>USL</v>
      </c>
      <c r="AD148" s="247" t="str">
        <f>'1.  LRAMVA Summary'!I52</f>
        <v>Sentinel Lighting</v>
      </c>
      <c r="AE148" s="247" t="str">
        <f>'1.  LRAMVA Summary'!J52</f>
        <v>Street Lighting</v>
      </c>
      <c r="AF148" s="247" t="str">
        <f>'1.  LRAMVA Summary'!K52</f>
        <v/>
      </c>
      <c r="AG148" s="247" t="str">
        <f>'1.  LRAMVA Summary'!L52</f>
        <v/>
      </c>
      <c r="AH148" s="247" t="str">
        <f>'1.  LRAMVA Summary'!M52</f>
        <v/>
      </c>
      <c r="AI148" s="247" t="str">
        <f>'1.  LRAMVA Summary'!N52</f>
        <v/>
      </c>
      <c r="AJ148" s="247" t="str">
        <f>'1.  LRAMVA Summary'!O52</f>
        <v/>
      </c>
      <c r="AK148" s="247" t="str">
        <f>'1.  LRAMVA Summary'!P52</f>
        <v/>
      </c>
      <c r="AL148" s="247" t="str">
        <f>'1.  LRAMVA Summary'!Q52</f>
        <v/>
      </c>
      <c r="AM148" s="249" t="str">
        <f>'1.  LRAMVA Summary'!R52</f>
        <v>Total</v>
      </c>
    </row>
    <row r="149" spans="1:39" ht="15.75" customHeight="1">
      <c r="A149" s="452"/>
      <c r="B149" s="250" t="s">
        <v>0</v>
      </c>
      <c r="C149" s="251"/>
      <c r="D149" s="251"/>
      <c r="E149" s="251"/>
      <c r="F149" s="251"/>
      <c r="G149" s="251"/>
      <c r="H149" s="251"/>
      <c r="I149" s="251"/>
      <c r="J149" s="251"/>
      <c r="K149" s="251"/>
      <c r="L149" s="251"/>
      <c r="M149" s="251"/>
      <c r="N149" s="252"/>
      <c r="O149" s="251"/>
      <c r="P149" s="251"/>
      <c r="Q149" s="251"/>
      <c r="R149" s="251"/>
      <c r="S149" s="251"/>
      <c r="T149" s="251"/>
      <c r="U149" s="251"/>
      <c r="V149" s="251"/>
      <c r="W149" s="251"/>
      <c r="X149" s="251"/>
      <c r="Y149" s="253" t="str">
        <f>'1.  LRAMVA Summary'!D53</f>
        <v>kWh</v>
      </c>
      <c r="Z149" s="253" t="str">
        <f>'1.  LRAMVA Summary'!E53</f>
        <v>kWh</v>
      </c>
      <c r="AA149" s="253" t="str">
        <f>'1.  LRAMVA Summary'!F53</f>
        <v>kW</v>
      </c>
      <c r="AB149" s="253" t="str">
        <f>'1.  LRAMVA Summary'!G53</f>
        <v>kW</v>
      </c>
      <c r="AC149" s="253" t="str">
        <f>'1.  LRAMVA Summary'!H53</f>
        <v>kWh</v>
      </c>
      <c r="AD149" s="253" t="str">
        <f>'1.  LRAMVA Summary'!I53</f>
        <v>kW</v>
      </c>
      <c r="AE149" s="253" t="str">
        <f>'1.  LRAMVA Summary'!J53</f>
        <v>kW</v>
      </c>
      <c r="AF149" s="253">
        <f>'1.  LRAMVA Summary'!K53</f>
        <v>0</v>
      </c>
      <c r="AG149" s="253">
        <f>'1.  LRAMVA Summary'!L53</f>
        <v>0</v>
      </c>
      <c r="AH149" s="253">
        <f>'1.  LRAMVA Summary'!M53</f>
        <v>0</v>
      </c>
      <c r="AI149" s="253">
        <f>'1.  LRAMVA Summary'!N53</f>
        <v>0</v>
      </c>
      <c r="AJ149" s="253">
        <f>'1.  LRAMVA Summary'!O53</f>
        <v>0</v>
      </c>
      <c r="AK149" s="253">
        <f>'1.  LRAMVA Summary'!P53</f>
        <v>0</v>
      </c>
      <c r="AL149" s="253">
        <f>'1.  LRAMVA Summary'!Q53</f>
        <v>0</v>
      </c>
      <c r="AM149" s="330"/>
    </row>
    <row r="150" spans="1:39" ht="15" outlineLevel="1">
      <c r="A150" s="451">
        <v>1</v>
      </c>
      <c r="B150" s="256" t="s">
        <v>1</v>
      </c>
      <c r="C150" s="253" t="s">
        <v>25</v>
      </c>
      <c r="D150" s="257">
        <f>'7.  Persistence Report'!AR48</f>
        <v>44552.775865090764</v>
      </c>
      <c r="E150" s="257">
        <f>'7.  Persistence Report'!AS48</f>
        <v>44552.775865090764</v>
      </c>
      <c r="F150" s="257">
        <f>'7.  Persistence Report'!AT48</f>
        <v>44552.775865090764</v>
      </c>
      <c r="G150" s="257">
        <f>'7.  Persistence Report'!AU48</f>
        <v>44552.775865090764</v>
      </c>
      <c r="H150" s="257">
        <f>'7.  Persistence Report'!AV48</f>
        <v>25633.440279257204</v>
      </c>
      <c r="I150" s="257">
        <f>'7.  Persistence Report'!AW48</f>
        <v>0</v>
      </c>
      <c r="J150" s="257">
        <f>'7.  Persistence Report'!AX48</f>
        <v>0</v>
      </c>
      <c r="K150" s="257">
        <f>'7.  Persistence Report'!AY48</f>
        <v>0</v>
      </c>
      <c r="L150" s="257">
        <f>'7.  Persistence Report'!AZ48</f>
        <v>0</v>
      </c>
      <c r="M150" s="257">
        <f>'7.  Persistence Report'!BA48</f>
        <v>0</v>
      </c>
      <c r="N150" s="253"/>
      <c r="O150" s="257">
        <f>'7.  Persistence Report'!M48</f>
        <v>5.9391255822410285</v>
      </c>
      <c r="P150" s="257">
        <f>'7.  Persistence Report'!N48</f>
        <v>5.9391255822410285</v>
      </c>
      <c r="Q150" s="257">
        <f>'7.  Persistence Report'!O48</f>
        <v>5.9391255822410285</v>
      </c>
      <c r="R150" s="257">
        <f>'7.  Persistence Report'!P48</f>
        <v>5.9391255822410285</v>
      </c>
      <c r="S150" s="257">
        <f>'7.  Persistence Report'!Q48</f>
        <v>3.3702776363714868</v>
      </c>
      <c r="T150" s="257">
        <f>'7.  Persistence Report'!R48</f>
        <v>0</v>
      </c>
      <c r="U150" s="257">
        <f>'7.  Persistence Report'!S48</f>
        <v>0</v>
      </c>
      <c r="V150" s="257">
        <f>'7.  Persistence Report'!T48</f>
        <v>0</v>
      </c>
      <c r="W150" s="257">
        <f>'7.  Persistence Report'!U48</f>
        <v>0</v>
      </c>
      <c r="X150" s="257">
        <f>'7.  Persistence Report'!V48</f>
        <v>0</v>
      </c>
      <c r="Y150" s="363">
        <v>1</v>
      </c>
      <c r="Z150" s="363"/>
      <c r="AA150" s="363"/>
      <c r="AB150" s="363"/>
      <c r="AC150" s="363"/>
      <c r="AD150" s="363"/>
      <c r="AE150" s="363"/>
      <c r="AF150" s="363"/>
      <c r="AG150" s="363"/>
      <c r="AH150" s="363"/>
      <c r="AI150" s="363"/>
      <c r="AJ150" s="363"/>
      <c r="AK150" s="363"/>
      <c r="AL150" s="363"/>
      <c r="AM150" s="258">
        <f>SUM(Y150:AL150)</f>
        <v>1</v>
      </c>
    </row>
    <row r="151" spans="1:39" ht="15" outlineLevel="1">
      <c r="B151" s="256" t="s">
        <v>244</v>
      </c>
      <c r="C151" s="253" t="s">
        <v>163</v>
      </c>
      <c r="D151" s="257"/>
      <c r="E151" s="257"/>
      <c r="F151" s="257"/>
      <c r="G151" s="257"/>
      <c r="H151" s="257"/>
      <c r="I151" s="257"/>
      <c r="J151" s="257"/>
      <c r="K151" s="257"/>
      <c r="L151" s="257"/>
      <c r="M151" s="257"/>
      <c r="N151" s="412"/>
      <c r="O151" s="257"/>
      <c r="P151" s="257"/>
      <c r="Q151" s="257"/>
      <c r="R151" s="257"/>
      <c r="S151" s="257"/>
      <c r="T151" s="257"/>
      <c r="U151" s="257"/>
      <c r="V151" s="257"/>
      <c r="W151" s="257"/>
      <c r="X151" s="257"/>
      <c r="Y151" s="364">
        <f>Y150</f>
        <v>1</v>
      </c>
      <c r="Z151" s="364">
        <f>Z150</f>
        <v>0</v>
      </c>
      <c r="AA151" s="364">
        <f t="shared" ref="AA151:AE151" si="70">AA150</f>
        <v>0</v>
      </c>
      <c r="AB151" s="364">
        <f t="shared" si="70"/>
        <v>0</v>
      </c>
      <c r="AC151" s="364">
        <f t="shared" si="70"/>
        <v>0</v>
      </c>
      <c r="AD151" s="364">
        <f t="shared" si="70"/>
        <v>0</v>
      </c>
      <c r="AE151" s="364">
        <f t="shared" si="70"/>
        <v>0</v>
      </c>
      <c r="AF151" s="364">
        <f t="shared" ref="AF151:AL151" si="71">AF150</f>
        <v>0</v>
      </c>
      <c r="AG151" s="364">
        <f t="shared" si="71"/>
        <v>0</v>
      </c>
      <c r="AH151" s="364">
        <f t="shared" si="71"/>
        <v>0</v>
      </c>
      <c r="AI151" s="364">
        <f t="shared" si="71"/>
        <v>0</v>
      </c>
      <c r="AJ151" s="364">
        <f t="shared" si="71"/>
        <v>0</v>
      </c>
      <c r="AK151" s="364">
        <f t="shared" si="71"/>
        <v>0</v>
      </c>
      <c r="AL151" s="364">
        <f t="shared" si="71"/>
        <v>0</v>
      </c>
      <c r="AM151" s="447"/>
    </row>
    <row r="152" spans="1:39" ht="15.6" outlineLevel="1">
      <c r="A152" s="453"/>
      <c r="B152" s="260"/>
      <c r="C152" s="261"/>
      <c r="D152" s="261"/>
      <c r="E152" s="261"/>
      <c r="F152" s="261"/>
      <c r="G152" s="261"/>
      <c r="H152" s="261"/>
      <c r="I152" s="261"/>
      <c r="J152" s="261"/>
      <c r="K152" s="261"/>
      <c r="L152" s="261"/>
      <c r="M152" s="261"/>
      <c r="N152" s="265"/>
      <c r="O152" s="261"/>
      <c r="P152" s="261"/>
      <c r="Q152" s="261"/>
      <c r="R152" s="261"/>
      <c r="S152" s="261"/>
      <c r="T152" s="261"/>
      <c r="U152" s="261"/>
      <c r="V152" s="261"/>
      <c r="W152" s="261"/>
      <c r="X152" s="261"/>
      <c r="Y152" s="365"/>
      <c r="Z152" s="366"/>
      <c r="AA152" s="366"/>
      <c r="AB152" s="366"/>
      <c r="AC152" s="366"/>
      <c r="AD152" s="366"/>
      <c r="AE152" s="366"/>
      <c r="AF152" s="366"/>
      <c r="AG152" s="366"/>
      <c r="AH152" s="366"/>
      <c r="AI152" s="366"/>
      <c r="AJ152" s="366"/>
      <c r="AK152" s="366"/>
      <c r="AL152" s="366"/>
      <c r="AM152" s="264"/>
    </row>
    <row r="153" spans="1:39" ht="15" outlineLevel="1">
      <c r="A153" s="451">
        <v>2</v>
      </c>
      <c r="B153" s="256" t="s">
        <v>2</v>
      </c>
      <c r="C153" s="253" t="s">
        <v>25</v>
      </c>
      <c r="D153" s="257">
        <f>'7.  Persistence Report'!AR47</f>
        <v>4503.725179691296</v>
      </c>
      <c r="E153" s="257">
        <f>'7.  Persistence Report'!AS47</f>
        <v>4503.725179691296</v>
      </c>
      <c r="F153" s="257">
        <f>'7.  Persistence Report'!AT47</f>
        <v>4503.725179691296</v>
      </c>
      <c r="G153" s="257">
        <f>'7.  Persistence Report'!AU47</f>
        <v>4493.317166044154</v>
      </c>
      <c r="H153" s="257">
        <f>'7.  Persistence Report'!AV47</f>
        <v>0</v>
      </c>
      <c r="I153" s="257">
        <f>'7.  Persistence Report'!AW47</f>
        <v>0</v>
      </c>
      <c r="J153" s="257">
        <f>'7.  Persistence Report'!AX47</f>
        <v>0</v>
      </c>
      <c r="K153" s="257">
        <f>'7.  Persistence Report'!AY47</f>
        <v>0</v>
      </c>
      <c r="L153" s="257">
        <f>'7.  Persistence Report'!AZ47</f>
        <v>0</v>
      </c>
      <c r="M153" s="257">
        <f>'7.  Persistence Report'!BA47</f>
        <v>0</v>
      </c>
      <c r="N153" s="253"/>
      <c r="O153" s="257">
        <f>'7.  Persistence Report'!M47</f>
        <v>2.5316395988564526</v>
      </c>
      <c r="P153" s="257">
        <f>'7.  Persistence Report'!N47</f>
        <v>2.5316395988564526</v>
      </c>
      <c r="Q153" s="257">
        <f>'7.  Persistence Report'!O47</f>
        <v>2.5316395988564526</v>
      </c>
      <c r="R153" s="257">
        <f>'7.  Persistence Report'!P47</f>
        <v>2.520000837659818</v>
      </c>
      <c r="S153" s="257">
        <f>'7.  Persistence Report'!Q47</f>
        <v>0</v>
      </c>
      <c r="T153" s="257">
        <f>'7.  Persistence Report'!R47</f>
        <v>0</v>
      </c>
      <c r="U153" s="257">
        <f>'7.  Persistence Report'!S47</f>
        <v>0</v>
      </c>
      <c r="V153" s="257">
        <f>'7.  Persistence Report'!T47</f>
        <v>0</v>
      </c>
      <c r="W153" s="257">
        <f>'7.  Persistence Report'!U47</f>
        <v>0</v>
      </c>
      <c r="X153" s="257">
        <f>'7.  Persistence Report'!V47</f>
        <v>0</v>
      </c>
      <c r="Y153" s="363">
        <v>1</v>
      </c>
      <c r="Z153" s="363"/>
      <c r="AA153" s="363"/>
      <c r="AB153" s="363"/>
      <c r="AC153" s="363"/>
      <c r="AD153" s="363"/>
      <c r="AE153" s="363"/>
      <c r="AF153" s="363"/>
      <c r="AG153" s="363"/>
      <c r="AH153" s="363"/>
      <c r="AI153" s="363"/>
      <c r="AJ153" s="363"/>
      <c r="AK153" s="363"/>
      <c r="AL153" s="363"/>
      <c r="AM153" s="258">
        <f>SUM(Y153:AL153)</f>
        <v>1</v>
      </c>
    </row>
    <row r="154" spans="1:39" ht="15" outlineLevel="1">
      <c r="B154" s="256" t="s">
        <v>244</v>
      </c>
      <c r="C154" s="253" t="s">
        <v>163</v>
      </c>
      <c r="D154" s="257"/>
      <c r="E154" s="257"/>
      <c r="F154" s="257"/>
      <c r="G154" s="257"/>
      <c r="H154" s="257"/>
      <c r="I154" s="257"/>
      <c r="J154" s="257"/>
      <c r="K154" s="257"/>
      <c r="L154" s="257"/>
      <c r="M154" s="257"/>
      <c r="N154" s="412"/>
      <c r="O154" s="257"/>
      <c r="P154" s="257"/>
      <c r="Q154" s="257"/>
      <c r="R154" s="257"/>
      <c r="S154" s="257"/>
      <c r="T154" s="257"/>
      <c r="U154" s="257"/>
      <c r="V154" s="257"/>
      <c r="W154" s="257"/>
      <c r="X154" s="257"/>
      <c r="Y154" s="364">
        <f>Y153</f>
        <v>1</v>
      </c>
      <c r="Z154" s="364">
        <f>Z153</f>
        <v>0</v>
      </c>
      <c r="AA154" s="364">
        <f t="shared" ref="AA154:AE154" si="72">AA153</f>
        <v>0</v>
      </c>
      <c r="AB154" s="364">
        <f t="shared" si="72"/>
        <v>0</v>
      </c>
      <c r="AC154" s="364">
        <f t="shared" si="72"/>
        <v>0</v>
      </c>
      <c r="AD154" s="364">
        <f t="shared" si="72"/>
        <v>0</v>
      </c>
      <c r="AE154" s="364">
        <f t="shared" si="72"/>
        <v>0</v>
      </c>
      <c r="AF154" s="364">
        <f t="shared" ref="AF154:AL154" si="73">AF153</f>
        <v>0</v>
      </c>
      <c r="AG154" s="364">
        <f t="shared" si="73"/>
        <v>0</v>
      </c>
      <c r="AH154" s="364">
        <f t="shared" si="73"/>
        <v>0</v>
      </c>
      <c r="AI154" s="364">
        <f t="shared" si="73"/>
        <v>0</v>
      </c>
      <c r="AJ154" s="364">
        <f t="shared" si="73"/>
        <v>0</v>
      </c>
      <c r="AK154" s="364">
        <f t="shared" si="73"/>
        <v>0</v>
      </c>
      <c r="AL154" s="364">
        <f t="shared" si="73"/>
        <v>0</v>
      </c>
      <c r="AM154" s="447"/>
    </row>
    <row r="155" spans="1:39" ht="15.6" outlineLevel="1">
      <c r="A155" s="453"/>
      <c r="B155" s="260"/>
      <c r="C155" s="261"/>
      <c r="D155" s="266"/>
      <c r="E155" s="266"/>
      <c r="F155" s="266"/>
      <c r="G155" s="266"/>
      <c r="H155" s="266"/>
      <c r="I155" s="266"/>
      <c r="J155" s="266"/>
      <c r="K155" s="266"/>
      <c r="L155" s="266"/>
      <c r="M155" s="266"/>
      <c r="N155" s="265"/>
      <c r="O155" s="266"/>
      <c r="P155" s="266"/>
      <c r="Q155" s="266"/>
      <c r="R155" s="266"/>
      <c r="S155" s="266"/>
      <c r="T155" s="266"/>
      <c r="U155" s="266"/>
      <c r="V155" s="266"/>
      <c r="W155" s="266"/>
      <c r="X155" s="266"/>
      <c r="Y155" s="365"/>
      <c r="Z155" s="366"/>
      <c r="AA155" s="366"/>
      <c r="AB155" s="366"/>
      <c r="AC155" s="366"/>
      <c r="AD155" s="366"/>
      <c r="AE155" s="366"/>
      <c r="AF155" s="366"/>
      <c r="AG155" s="366"/>
      <c r="AH155" s="366"/>
      <c r="AI155" s="366"/>
      <c r="AJ155" s="366"/>
      <c r="AK155" s="366"/>
      <c r="AL155" s="366"/>
      <c r="AM155" s="264"/>
    </row>
    <row r="156" spans="1:39" ht="15" outlineLevel="1">
      <c r="A156" s="451">
        <v>3</v>
      </c>
      <c r="B156" s="256" t="s">
        <v>3</v>
      </c>
      <c r="C156" s="253" t="s">
        <v>25</v>
      </c>
      <c r="D156" s="257">
        <f>'7.  Persistence Report'!AR51</f>
        <v>152189.65208178159</v>
      </c>
      <c r="E156" s="257">
        <f>'7.  Persistence Report'!AS51</f>
        <v>152189.65208178159</v>
      </c>
      <c r="F156" s="257">
        <f>'7.  Persistence Report'!AT51</f>
        <v>152189.65208178159</v>
      </c>
      <c r="G156" s="257">
        <f>'7.  Persistence Report'!AU51</f>
        <v>152189.65208178159</v>
      </c>
      <c r="H156" s="257">
        <f>'7.  Persistence Report'!AV51</f>
        <v>152189.65208178159</v>
      </c>
      <c r="I156" s="257">
        <f>'7.  Persistence Report'!AW51</f>
        <v>152189.65208178159</v>
      </c>
      <c r="J156" s="257">
        <f>'7.  Persistence Report'!AX51</f>
        <v>152189.65208178159</v>
      </c>
      <c r="K156" s="257">
        <f>'7.  Persistence Report'!AY51</f>
        <v>152189.65208178159</v>
      </c>
      <c r="L156" s="257">
        <f>'7.  Persistence Report'!AZ51</f>
        <v>152189.65208178159</v>
      </c>
      <c r="M156" s="257">
        <f>'7.  Persistence Report'!BA51</f>
        <v>152189.65208178159</v>
      </c>
      <c r="N156" s="253"/>
      <c r="O156" s="257">
        <f>'7.  Persistence Report'!M51</f>
        <v>90.067114387176318</v>
      </c>
      <c r="P156" s="257">
        <f>'7.  Persistence Report'!N51</f>
        <v>90.067114387176318</v>
      </c>
      <c r="Q156" s="257">
        <f>'7.  Persistence Report'!O51</f>
        <v>90.067114387176318</v>
      </c>
      <c r="R156" s="257">
        <f>'7.  Persistence Report'!P51</f>
        <v>90.067114387176318</v>
      </c>
      <c r="S156" s="257">
        <f>'7.  Persistence Report'!Q51</f>
        <v>90.067114387176318</v>
      </c>
      <c r="T156" s="257">
        <f>'7.  Persistence Report'!R51</f>
        <v>90.067114387176318</v>
      </c>
      <c r="U156" s="257">
        <f>'7.  Persistence Report'!S51</f>
        <v>90.067114387176318</v>
      </c>
      <c r="V156" s="257">
        <f>'7.  Persistence Report'!T51</f>
        <v>90.067114387176318</v>
      </c>
      <c r="W156" s="257">
        <f>'7.  Persistence Report'!U51</f>
        <v>90.067114387176318</v>
      </c>
      <c r="X156" s="257">
        <f>'7.  Persistence Report'!V51</f>
        <v>90.067114387176318</v>
      </c>
      <c r="Y156" s="363">
        <v>1</v>
      </c>
      <c r="Z156" s="363"/>
      <c r="AA156" s="363"/>
      <c r="AB156" s="363"/>
      <c r="AC156" s="363"/>
      <c r="AD156" s="363"/>
      <c r="AE156" s="363"/>
      <c r="AF156" s="363"/>
      <c r="AG156" s="363"/>
      <c r="AH156" s="363"/>
      <c r="AI156" s="363"/>
      <c r="AJ156" s="363"/>
      <c r="AK156" s="363"/>
      <c r="AL156" s="363"/>
      <c r="AM156" s="258">
        <f>SUM(Y156:AL156)</f>
        <v>1</v>
      </c>
    </row>
    <row r="157" spans="1:39" ht="15" outlineLevel="1">
      <c r="B157" s="256" t="s">
        <v>244</v>
      </c>
      <c r="C157" s="253" t="s">
        <v>163</v>
      </c>
      <c r="D157" s="257">
        <f>'7.  Persistence Report'!AR65+'7.  Persistence Report'!AR66+'7.  Persistence Report'!AR67</f>
        <v>6164.1692116020258</v>
      </c>
      <c r="E157" s="257">
        <f>'7.  Persistence Report'!AS65+'7.  Persistence Report'!AS66+'7.  Persistence Report'!AS67</f>
        <v>6164.1692116020258</v>
      </c>
      <c r="F157" s="257">
        <f>'7.  Persistence Report'!AT65+'7.  Persistence Report'!AT66+'7.  Persistence Report'!AT67</f>
        <v>6164.1692116020258</v>
      </c>
      <c r="G157" s="257">
        <f>'7.  Persistence Report'!AU65+'7.  Persistence Report'!AU66+'7.  Persistence Report'!AU67</f>
        <v>6164.1692116020258</v>
      </c>
      <c r="H157" s="257">
        <f>'7.  Persistence Report'!AV65+'7.  Persistence Report'!AV66+'7.  Persistence Report'!AV67</f>
        <v>6164.1692116020258</v>
      </c>
      <c r="I157" s="257">
        <f>'7.  Persistence Report'!AW65+'7.  Persistence Report'!AW66+'7.  Persistence Report'!AW67</f>
        <v>6164.1692116020258</v>
      </c>
      <c r="J157" s="257">
        <f>'7.  Persistence Report'!AX65+'7.  Persistence Report'!AX66+'7.  Persistence Report'!AX67</f>
        <v>6164.1692116020258</v>
      </c>
      <c r="K157" s="257">
        <f>'7.  Persistence Report'!AY65+'7.  Persistence Report'!AY66+'7.  Persistence Report'!AY67</f>
        <v>6164.1692116020258</v>
      </c>
      <c r="L157" s="257">
        <f>'7.  Persistence Report'!AZ65+'7.  Persistence Report'!AZ66+'7.  Persistence Report'!AZ67</f>
        <v>6164.1692116020258</v>
      </c>
      <c r="M157" s="257">
        <f>'7.  Persistence Report'!BA65+'7.  Persistence Report'!BA66+'7.  Persistence Report'!BA67</f>
        <v>6164.1692116020258</v>
      </c>
      <c r="N157" s="412"/>
      <c r="O157" s="257">
        <f>'7.  Persistence Report'!M65+'7.  Persistence Report'!M66+'7.  Persistence Report'!M67</f>
        <v>3.1807165889751667</v>
      </c>
      <c r="P157" s="257">
        <f>'7.  Persistence Report'!N65+'7.  Persistence Report'!N66+'7.  Persistence Report'!N67</f>
        <v>3.1807165889751667</v>
      </c>
      <c r="Q157" s="257">
        <f>'7.  Persistence Report'!O65+'7.  Persistence Report'!O66+'7.  Persistence Report'!O67</f>
        <v>3.1807165889751667</v>
      </c>
      <c r="R157" s="257">
        <f>'7.  Persistence Report'!P65+'7.  Persistence Report'!P66+'7.  Persistence Report'!P67</f>
        <v>3.1807165889751667</v>
      </c>
      <c r="S157" s="257">
        <f>'7.  Persistence Report'!Q65+'7.  Persistence Report'!Q66+'7.  Persistence Report'!Q67</f>
        <v>3.1807165889751667</v>
      </c>
      <c r="T157" s="257">
        <f>'7.  Persistence Report'!R65+'7.  Persistence Report'!R66+'7.  Persistence Report'!R67</f>
        <v>3.1807165889751667</v>
      </c>
      <c r="U157" s="257">
        <f>'7.  Persistence Report'!S65+'7.  Persistence Report'!S66+'7.  Persistence Report'!S67</f>
        <v>3.1807165889751667</v>
      </c>
      <c r="V157" s="257">
        <f>'7.  Persistence Report'!T65+'7.  Persistence Report'!T66+'7.  Persistence Report'!T67</f>
        <v>3.1807165889751667</v>
      </c>
      <c r="W157" s="257">
        <f>'7.  Persistence Report'!U65+'7.  Persistence Report'!U66+'7.  Persistence Report'!U67</f>
        <v>3.1807165889751667</v>
      </c>
      <c r="X157" s="257">
        <f>'7.  Persistence Report'!V65+'7.  Persistence Report'!V66+'7.  Persistence Report'!V67</f>
        <v>3.1807165889751667</v>
      </c>
      <c r="Y157" s="364">
        <f>Y156</f>
        <v>1</v>
      </c>
      <c r="Z157" s="364">
        <f>Z156</f>
        <v>0</v>
      </c>
      <c r="AA157" s="364">
        <f t="shared" ref="AA157:AE157" si="74">AA156</f>
        <v>0</v>
      </c>
      <c r="AB157" s="364">
        <f t="shared" si="74"/>
        <v>0</v>
      </c>
      <c r="AC157" s="364">
        <f t="shared" si="74"/>
        <v>0</v>
      </c>
      <c r="AD157" s="364">
        <f t="shared" si="74"/>
        <v>0</v>
      </c>
      <c r="AE157" s="364">
        <f t="shared" si="74"/>
        <v>0</v>
      </c>
      <c r="AF157" s="364">
        <f t="shared" ref="AF157:AL157" si="75">AF156</f>
        <v>0</v>
      </c>
      <c r="AG157" s="364">
        <f t="shared" si="75"/>
        <v>0</v>
      </c>
      <c r="AH157" s="364">
        <f t="shared" si="75"/>
        <v>0</v>
      </c>
      <c r="AI157" s="364">
        <f t="shared" si="75"/>
        <v>0</v>
      </c>
      <c r="AJ157" s="364">
        <f t="shared" si="75"/>
        <v>0</v>
      </c>
      <c r="AK157" s="364">
        <f t="shared" si="75"/>
        <v>0</v>
      </c>
      <c r="AL157" s="364">
        <f t="shared" si="75"/>
        <v>0</v>
      </c>
      <c r="AM157" s="447"/>
    </row>
    <row r="158" spans="1:39" ht="15" outlineLevel="1">
      <c r="B158" s="256"/>
      <c r="C158" s="267"/>
      <c r="D158" s="253"/>
      <c r="E158" s="253"/>
      <c r="F158" s="253"/>
      <c r="G158" s="253"/>
      <c r="H158" s="253"/>
      <c r="I158" s="253"/>
      <c r="J158" s="253"/>
      <c r="K158" s="253"/>
      <c r="L158" s="253"/>
      <c r="M158" s="253"/>
      <c r="N158" s="245"/>
      <c r="O158" s="253"/>
      <c r="P158" s="253"/>
      <c r="Q158" s="253"/>
      <c r="R158" s="253"/>
      <c r="S158" s="253"/>
      <c r="T158" s="253"/>
      <c r="U158" s="253"/>
      <c r="V158" s="253"/>
      <c r="W158" s="253"/>
      <c r="X158" s="253"/>
      <c r="Y158" s="365"/>
      <c r="Z158" s="365"/>
      <c r="AA158" s="365"/>
      <c r="AB158" s="365"/>
      <c r="AC158" s="365"/>
      <c r="AD158" s="365"/>
      <c r="AE158" s="365"/>
      <c r="AF158" s="365"/>
      <c r="AG158" s="365"/>
      <c r="AH158" s="365"/>
      <c r="AI158" s="365"/>
      <c r="AJ158" s="365"/>
      <c r="AK158" s="365"/>
      <c r="AL158" s="365"/>
      <c r="AM158" s="268"/>
    </row>
    <row r="159" spans="1:39" ht="15" outlineLevel="1">
      <c r="A159" s="451">
        <v>4</v>
      </c>
      <c r="B159" s="256" t="s">
        <v>4</v>
      </c>
      <c r="C159" s="253" t="s">
        <v>25</v>
      </c>
      <c r="D159" s="257">
        <f>'7.  Persistence Report'!AR50</f>
        <v>7654.805446726109</v>
      </c>
      <c r="E159" s="257">
        <f>'7.  Persistence Report'!AS50</f>
        <v>7654.805446726109</v>
      </c>
      <c r="F159" s="257">
        <f>'7.  Persistence Report'!AT50</f>
        <v>7654.805446726109</v>
      </c>
      <c r="G159" s="257">
        <f>'7.  Persistence Report'!AU50</f>
        <v>7654.805446726109</v>
      </c>
      <c r="H159" s="257">
        <f>'7.  Persistence Report'!AV50</f>
        <v>7539.8035580049018</v>
      </c>
      <c r="I159" s="257">
        <f>'7.  Persistence Report'!AW50</f>
        <v>7539.8035580049018</v>
      </c>
      <c r="J159" s="257">
        <f>'7.  Persistence Report'!AX50</f>
        <v>3550.4678645175309</v>
      </c>
      <c r="K159" s="257">
        <f>'7.  Persistence Report'!AY50</f>
        <v>3530.8727247442662</v>
      </c>
      <c r="L159" s="257">
        <f>'7.  Persistence Report'!AZ50</f>
        <v>3530.8727247442662</v>
      </c>
      <c r="M159" s="257">
        <f>'7.  Persistence Report'!BA50</f>
        <v>3530.8727247442662</v>
      </c>
      <c r="N159" s="253"/>
      <c r="O159" s="257">
        <f>'7.  Persistence Report'!M50</f>
        <v>1.2614675933139985</v>
      </c>
      <c r="P159" s="257">
        <f>'7.  Persistence Report'!N50</f>
        <v>1.2614675933139985</v>
      </c>
      <c r="Q159" s="257">
        <f>'7.  Persistence Report'!O50</f>
        <v>1.2614675933139985</v>
      </c>
      <c r="R159" s="257">
        <f>'7.  Persistence Report'!P50</f>
        <v>1.2614675933139985</v>
      </c>
      <c r="S159" s="257">
        <f>'7.  Persistence Report'!Q50</f>
        <v>1.2561426665987911</v>
      </c>
      <c r="T159" s="257">
        <f>'7.  Persistence Report'!R50</f>
        <v>1.2561426665987911</v>
      </c>
      <c r="U159" s="257">
        <f>'7.  Persistence Report'!S50</f>
        <v>1.0714246550391899</v>
      </c>
      <c r="V159" s="257">
        <f>'7.  Persistence Report'!T50</f>
        <v>1.0691877669372192</v>
      </c>
      <c r="W159" s="257">
        <f>'7.  Persistence Report'!U50</f>
        <v>1.0691877669372192</v>
      </c>
      <c r="X159" s="257">
        <f>'7.  Persistence Report'!V50</f>
        <v>1.0691877669372192</v>
      </c>
      <c r="Y159" s="363">
        <v>1</v>
      </c>
      <c r="Z159" s="363"/>
      <c r="AA159" s="363"/>
      <c r="AB159" s="363"/>
      <c r="AC159" s="363"/>
      <c r="AD159" s="363"/>
      <c r="AE159" s="363"/>
      <c r="AF159" s="363"/>
      <c r="AG159" s="363"/>
      <c r="AH159" s="363"/>
      <c r="AI159" s="363"/>
      <c r="AJ159" s="363"/>
      <c r="AK159" s="363"/>
      <c r="AL159" s="363"/>
      <c r="AM159" s="258">
        <f>SUM(Y159:AL159)</f>
        <v>1</v>
      </c>
    </row>
    <row r="160" spans="1:39" ht="15" outlineLevel="1">
      <c r="B160" s="256" t="s">
        <v>244</v>
      </c>
      <c r="C160" s="253" t="s">
        <v>163</v>
      </c>
      <c r="D160" s="257"/>
      <c r="E160" s="257"/>
      <c r="F160" s="257"/>
      <c r="G160" s="257"/>
      <c r="H160" s="257"/>
      <c r="I160" s="257"/>
      <c r="J160" s="257"/>
      <c r="K160" s="257"/>
      <c r="L160" s="257"/>
      <c r="M160" s="257"/>
      <c r="N160" s="412"/>
      <c r="O160" s="257"/>
      <c r="P160" s="257"/>
      <c r="Q160" s="257"/>
      <c r="R160" s="257"/>
      <c r="S160" s="257"/>
      <c r="T160" s="257"/>
      <c r="U160" s="257"/>
      <c r="V160" s="257"/>
      <c r="W160" s="257"/>
      <c r="X160" s="257"/>
      <c r="Y160" s="364">
        <f>Y159</f>
        <v>1</v>
      </c>
      <c r="Z160" s="364">
        <f>Z159</f>
        <v>0</v>
      </c>
      <c r="AA160" s="364">
        <f t="shared" ref="AA160:AE160" si="76">AA159</f>
        <v>0</v>
      </c>
      <c r="AB160" s="364">
        <f t="shared" si="76"/>
        <v>0</v>
      </c>
      <c r="AC160" s="364">
        <f t="shared" si="76"/>
        <v>0</v>
      </c>
      <c r="AD160" s="364">
        <f t="shared" si="76"/>
        <v>0</v>
      </c>
      <c r="AE160" s="364">
        <f t="shared" si="76"/>
        <v>0</v>
      </c>
      <c r="AF160" s="364">
        <f t="shared" ref="AF160:AL160" si="77">AF159</f>
        <v>0</v>
      </c>
      <c r="AG160" s="364">
        <f t="shared" si="77"/>
        <v>0</v>
      </c>
      <c r="AH160" s="364">
        <f t="shared" si="77"/>
        <v>0</v>
      </c>
      <c r="AI160" s="364">
        <f t="shared" si="77"/>
        <v>0</v>
      </c>
      <c r="AJ160" s="364">
        <f t="shared" si="77"/>
        <v>0</v>
      </c>
      <c r="AK160" s="364">
        <f t="shared" si="77"/>
        <v>0</v>
      </c>
      <c r="AL160" s="364">
        <f t="shared" si="77"/>
        <v>0</v>
      </c>
      <c r="AM160" s="447"/>
    </row>
    <row r="161" spans="1:39" ht="15" outlineLevel="1">
      <c r="B161" s="256"/>
      <c r="C161" s="267"/>
      <c r="D161" s="266"/>
      <c r="E161" s="266"/>
      <c r="F161" s="266"/>
      <c r="G161" s="266"/>
      <c r="H161" s="266"/>
      <c r="I161" s="266"/>
      <c r="J161" s="266"/>
      <c r="K161" s="266"/>
      <c r="L161" s="266"/>
      <c r="M161" s="266"/>
      <c r="N161" s="253"/>
      <c r="O161" s="266"/>
      <c r="P161" s="266"/>
      <c r="Q161" s="266"/>
      <c r="R161" s="266"/>
      <c r="S161" s="266"/>
      <c r="T161" s="266"/>
      <c r="U161" s="266"/>
      <c r="V161" s="266"/>
      <c r="W161" s="266"/>
      <c r="X161" s="266"/>
      <c r="Y161" s="365"/>
      <c r="Z161" s="365"/>
      <c r="AA161" s="365"/>
      <c r="AB161" s="365"/>
      <c r="AC161" s="365"/>
      <c r="AD161" s="365"/>
      <c r="AE161" s="365"/>
      <c r="AF161" s="365"/>
      <c r="AG161" s="365"/>
      <c r="AH161" s="365"/>
      <c r="AI161" s="365"/>
      <c r="AJ161" s="365"/>
      <c r="AK161" s="365"/>
      <c r="AL161" s="365"/>
      <c r="AM161" s="268"/>
    </row>
    <row r="162" spans="1:39" ht="15" outlineLevel="1">
      <c r="A162" s="451">
        <v>5</v>
      </c>
      <c r="B162" s="256" t="s">
        <v>5</v>
      </c>
      <c r="C162" s="253" t="s">
        <v>25</v>
      </c>
      <c r="D162" s="257">
        <f>'7.  Persistence Report'!AR49</f>
        <v>146622.96829601386</v>
      </c>
      <c r="E162" s="257">
        <f>'7.  Persistence Report'!AS49</f>
        <v>146622.96829601386</v>
      </c>
      <c r="F162" s="257">
        <f>'7.  Persistence Report'!AT49</f>
        <v>146622.96829601386</v>
      </c>
      <c r="G162" s="257">
        <f>'7.  Persistence Report'!AU49</f>
        <v>146622.96829601386</v>
      </c>
      <c r="H162" s="257">
        <f>'7.  Persistence Report'!AV49</f>
        <v>131804.72099682936</v>
      </c>
      <c r="I162" s="257">
        <f>'7.  Persistence Report'!AW49</f>
        <v>107176.06438703198</v>
      </c>
      <c r="J162" s="257">
        <f>'7.  Persistence Report'!AX49</f>
        <v>73105.068263053094</v>
      </c>
      <c r="K162" s="257">
        <f>'7.  Persistence Report'!AY49</f>
        <v>72953.105954607381</v>
      </c>
      <c r="L162" s="257">
        <f>'7.  Persistence Report'!AZ49</f>
        <v>72953.105954607381</v>
      </c>
      <c r="M162" s="257">
        <f>'7.  Persistence Report'!BA49</f>
        <v>37054.626317693874</v>
      </c>
      <c r="N162" s="253"/>
      <c r="O162" s="257">
        <f>'7.  Persistence Report'!M49</f>
        <v>8.1025388189143026</v>
      </c>
      <c r="P162" s="257">
        <f>'7.  Persistence Report'!N49</f>
        <v>8.1025388189143026</v>
      </c>
      <c r="Q162" s="257">
        <f>'7.  Persistence Report'!O49</f>
        <v>8.1025388189143026</v>
      </c>
      <c r="R162" s="257">
        <f>'7.  Persistence Report'!P49</f>
        <v>8.1025388189143026</v>
      </c>
      <c r="S162" s="257">
        <f>'7.  Persistence Report'!Q49</f>
        <v>7.4164102536064744</v>
      </c>
      <c r="T162" s="257">
        <f>'7.  Persistence Report'!R49</f>
        <v>6.276030795499481</v>
      </c>
      <c r="U162" s="257">
        <f>'7.  Persistence Report'!S49</f>
        <v>4.6984431620118992</v>
      </c>
      <c r="V162" s="257">
        <f>'7.  Persistence Report'!T49</f>
        <v>4.6810958665272269</v>
      </c>
      <c r="W162" s="257">
        <f>'7.  Persistence Report'!U49</f>
        <v>4.6810958665272269</v>
      </c>
      <c r="X162" s="257">
        <f>'7.  Persistence Report'!V49</f>
        <v>3.0188903551262105</v>
      </c>
      <c r="Y162" s="363">
        <v>1</v>
      </c>
      <c r="Z162" s="363"/>
      <c r="AA162" s="363"/>
      <c r="AB162" s="363"/>
      <c r="AC162" s="363"/>
      <c r="AD162" s="363"/>
      <c r="AE162" s="363"/>
      <c r="AF162" s="363"/>
      <c r="AG162" s="363"/>
      <c r="AH162" s="363"/>
      <c r="AI162" s="363"/>
      <c r="AJ162" s="363"/>
      <c r="AK162" s="363"/>
      <c r="AL162" s="363"/>
      <c r="AM162" s="258">
        <f>SUM(Y162:AL162)</f>
        <v>1</v>
      </c>
    </row>
    <row r="163" spans="1:39" ht="15" outlineLevel="1">
      <c r="B163" s="256" t="s">
        <v>244</v>
      </c>
      <c r="C163" s="253" t="s">
        <v>163</v>
      </c>
      <c r="D163" s="257"/>
      <c r="E163" s="257"/>
      <c r="F163" s="257"/>
      <c r="G163" s="257"/>
      <c r="H163" s="257"/>
      <c r="I163" s="257"/>
      <c r="J163" s="257"/>
      <c r="K163" s="257"/>
      <c r="L163" s="257"/>
      <c r="M163" s="257"/>
      <c r="N163" s="412"/>
      <c r="O163" s="257"/>
      <c r="P163" s="257"/>
      <c r="Q163" s="257"/>
      <c r="R163" s="257"/>
      <c r="S163" s="257"/>
      <c r="T163" s="257"/>
      <c r="U163" s="257"/>
      <c r="V163" s="257"/>
      <c r="W163" s="257"/>
      <c r="X163" s="257"/>
      <c r="Y163" s="364">
        <f>Y162</f>
        <v>1</v>
      </c>
      <c r="Z163" s="364">
        <f>Z162</f>
        <v>0</v>
      </c>
      <c r="AA163" s="364">
        <f t="shared" ref="AA163:AE163" si="78">AA162</f>
        <v>0</v>
      </c>
      <c r="AB163" s="364">
        <f t="shared" si="78"/>
        <v>0</v>
      </c>
      <c r="AC163" s="364">
        <f t="shared" si="78"/>
        <v>0</v>
      </c>
      <c r="AD163" s="364">
        <f t="shared" si="78"/>
        <v>0</v>
      </c>
      <c r="AE163" s="364">
        <f t="shared" si="78"/>
        <v>0</v>
      </c>
      <c r="AF163" s="364">
        <f t="shared" ref="AF163:AL163" si="79">AF162</f>
        <v>0</v>
      </c>
      <c r="AG163" s="364">
        <f t="shared" si="79"/>
        <v>0</v>
      </c>
      <c r="AH163" s="364">
        <f t="shared" si="79"/>
        <v>0</v>
      </c>
      <c r="AI163" s="364">
        <f t="shared" si="79"/>
        <v>0</v>
      </c>
      <c r="AJ163" s="364">
        <f t="shared" si="79"/>
        <v>0</v>
      </c>
      <c r="AK163" s="364">
        <f t="shared" si="79"/>
        <v>0</v>
      </c>
      <c r="AL163" s="364">
        <f t="shared" si="79"/>
        <v>0</v>
      </c>
      <c r="AM163" s="447"/>
    </row>
    <row r="164" spans="1:39" ht="15" outlineLevel="1">
      <c r="B164" s="256"/>
      <c r="C164" s="267"/>
      <c r="D164" s="266"/>
      <c r="E164" s="266"/>
      <c r="F164" s="266"/>
      <c r="G164" s="266"/>
      <c r="H164" s="266"/>
      <c r="I164" s="266"/>
      <c r="J164" s="266"/>
      <c r="K164" s="266"/>
      <c r="L164" s="266"/>
      <c r="M164" s="266"/>
      <c r="N164" s="253"/>
      <c r="O164" s="266"/>
      <c r="P164" s="266"/>
      <c r="Q164" s="266"/>
      <c r="R164" s="266"/>
      <c r="S164" s="266"/>
      <c r="T164" s="266"/>
      <c r="U164" s="266"/>
      <c r="V164" s="266"/>
      <c r="W164" s="266"/>
      <c r="X164" s="266"/>
      <c r="Y164" s="365"/>
      <c r="Z164" s="365"/>
      <c r="AA164" s="365"/>
      <c r="AB164" s="365"/>
      <c r="AC164" s="365"/>
      <c r="AD164" s="365"/>
      <c r="AE164" s="365"/>
      <c r="AF164" s="365"/>
      <c r="AG164" s="365"/>
      <c r="AH164" s="365"/>
      <c r="AI164" s="365"/>
      <c r="AJ164" s="365"/>
      <c r="AK164" s="365"/>
      <c r="AL164" s="365"/>
      <c r="AM164" s="268"/>
    </row>
    <row r="165" spans="1:39" ht="15" outlineLevel="1">
      <c r="A165" s="451">
        <v>6</v>
      </c>
      <c r="B165" s="256" t="s">
        <v>6</v>
      </c>
      <c r="C165" s="253" t="s">
        <v>25</v>
      </c>
      <c r="D165" s="257"/>
      <c r="E165" s="257"/>
      <c r="F165" s="257"/>
      <c r="G165" s="257"/>
      <c r="H165" s="257"/>
      <c r="I165" s="257"/>
      <c r="J165" s="257"/>
      <c r="K165" s="257"/>
      <c r="L165" s="257"/>
      <c r="M165" s="257"/>
      <c r="N165" s="253"/>
      <c r="O165" s="257"/>
      <c r="P165" s="257"/>
      <c r="Q165" s="257"/>
      <c r="R165" s="257"/>
      <c r="S165" s="257"/>
      <c r="T165" s="257"/>
      <c r="U165" s="257"/>
      <c r="V165" s="257"/>
      <c r="W165" s="257"/>
      <c r="X165" s="257"/>
      <c r="Y165" s="363"/>
      <c r="Z165" s="363"/>
      <c r="AA165" s="363"/>
      <c r="AB165" s="363"/>
      <c r="AC165" s="363"/>
      <c r="AD165" s="363"/>
      <c r="AE165" s="363"/>
      <c r="AF165" s="363"/>
      <c r="AG165" s="363"/>
      <c r="AH165" s="363"/>
      <c r="AI165" s="363"/>
      <c r="AJ165" s="363"/>
      <c r="AK165" s="363"/>
      <c r="AL165" s="363"/>
      <c r="AM165" s="258">
        <f>SUM(Y165:AL165)</f>
        <v>0</v>
      </c>
    </row>
    <row r="166" spans="1:39" ht="15" outlineLevel="1">
      <c r="B166" s="256" t="s">
        <v>244</v>
      </c>
      <c r="C166" s="253" t="s">
        <v>163</v>
      </c>
      <c r="D166" s="257"/>
      <c r="E166" s="257"/>
      <c r="F166" s="257"/>
      <c r="G166" s="257"/>
      <c r="H166" s="257"/>
      <c r="I166" s="257"/>
      <c r="J166" s="257"/>
      <c r="K166" s="257"/>
      <c r="L166" s="257"/>
      <c r="M166" s="257"/>
      <c r="N166" s="412"/>
      <c r="O166" s="257"/>
      <c r="P166" s="257"/>
      <c r="Q166" s="257"/>
      <c r="R166" s="257"/>
      <c r="S166" s="257"/>
      <c r="T166" s="257"/>
      <c r="U166" s="257"/>
      <c r="V166" s="257"/>
      <c r="W166" s="257"/>
      <c r="X166" s="257"/>
      <c r="Y166" s="364">
        <f>Y165</f>
        <v>0</v>
      </c>
      <c r="Z166" s="364">
        <f>Z165</f>
        <v>0</v>
      </c>
      <c r="AA166" s="364">
        <f t="shared" ref="AA166:AE166" si="80">AA165</f>
        <v>0</v>
      </c>
      <c r="AB166" s="364">
        <f t="shared" si="80"/>
        <v>0</v>
      </c>
      <c r="AC166" s="364">
        <f t="shared" si="80"/>
        <v>0</v>
      </c>
      <c r="AD166" s="364">
        <f t="shared" si="80"/>
        <v>0</v>
      </c>
      <c r="AE166" s="364">
        <f t="shared" si="80"/>
        <v>0</v>
      </c>
      <c r="AF166" s="364">
        <f t="shared" ref="AF166:AL166" si="81">AF165</f>
        <v>0</v>
      </c>
      <c r="AG166" s="364">
        <f t="shared" si="81"/>
        <v>0</v>
      </c>
      <c r="AH166" s="364">
        <f t="shared" si="81"/>
        <v>0</v>
      </c>
      <c r="AI166" s="364">
        <f t="shared" si="81"/>
        <v>0</v>
      </c>
      <c r="AJ166" s="364">
        <f t="shared" si="81"/>
        <v>0</v>
      </c>
      <c r="AK166" s="364">
        <f t="shared" si="81"/>
        <v>0</v>
      </c>
      <c r="AL166" s="364">
        <f t="shared" si="81"/>
        <v>0</v>
      </c>
      <c r="AM166" s="447"/>
    </row>
    <row r="167" spans="1:39" ht="15" outlineLevel="1">
      <c r="B167" s="256"/>
      <c r="C167" s="267"/>
      <c r="D167" s="266"/>
      <c r="E167" s="266"/>
      <c r="F167" s="266"/>
      <c r="G167" s="266"/>
      <c r="H167" s="266"/>
      <c r="I167" s="266"/>
      <c r="J167" s="266"/>
      <c r="K167" s="266"/>
      <c r="L167" s="266"/>
      <c r="M167" s="266"/>
      <c r="N167" s="253"/>
      <c r="O167" s="266"/>
      <c r="P167" s="266"/>
      <c r="Q167" s="266"/>
      <c r="R167" s="266"/>
      <c r="S167" s="266"/>
      <c r="T167" s="266"/>
      <c r="U167" s="266"/>
      <c r="V167" s="266"/>
      <c r="W167" s="266"/>
      <c r="X167" s="266"/>
      <c r="Y167" s="365"/>
      <c r="Z167" s="365"/>
      <c r="AA167" s="365"/>
      <c r="AB167" s="365"/>
      <c r="AC167" s="365"/>
      <c r="AD167" s="365"/>
      <c r="AE167" s="365"/>
      <c r="AF167" s="365"/>
      <c r="AG167" s="365"/>
      <c r="AH167" s="365"/>
      <c r="AI167" s="365"/>
      <c r="AJ167" s="365"/>
      <c r="AK167" s="365"/>
      <c r="AL167" s="365"/>
      <c r="AM167" s="268"/>
    </row>
    <row r="168" spans="1:39" ht="15" outlineLevel="1">
      <c r="A168" s="451">
        <v>7</v>
      </c>
      <c r="B168" s="256" t="s">
        <v>42</v>
      </c>
      <c r="C168" s="253" t="s">
        <v>25</v>
      </c>
      <c r="D168" s="257"/>
      <c r="E168" s="257"/>
      <c r="F168" s="257"/>
      <c r="G168" s="257"/>
      <c r="H168" s="257"/>
      <c r="I168" s="257"/>
      <c r="J168" s="257"/>
      <c r="K168" s="257"/>
      <c r="L168" s="257"/>
      <c r="M168" s="257"/>
      <c r="N168" s="253"/>
      <c r="O168" s="257"/>
      <c r="P168" s="257"/>
      <c r="Q168" s="257"/>
      <c r="R168" s="257"/>
      <c r="S168" s="257"/>
      <c r="T168" s="257"/>
      <c r="U168" s="257"/>
      <c r="V168" s="257"/>
      <c r="W168" s="257"/>
      <c r="X168" s="257"/>
      <c r="Y168" s="363"/>
      <c r="Z168" s="363"/>
      <c r="AA168" s="363"/>
      <c r="AB168" s="363"/>
      <c r="AC168" s="363"/>
      <c r="AD168" s="363"/>
      <c r="AE168" s="363"/>
      <c r="AF168" s="363"/>
      <c r="AG168" s="363"/>
      <c r="AH168" s="363"/>
      <c r="AI168" s="363"/>
      <c r="AJ168" s="363"/>
      <c r="AK168" s="363"/>
      <c r="AL168" s="363"/>
      <c r="AM168" s="258">
        <f>SUM(Y168:AL168)</f>
        <v>0</v>
      </c>
    </row>
    <row r="169" spans="1:39" ht="15" outlineLevel="1">
      <c r="B169" s="256" t="s">
        <v>244</v>
      </c>
      <c r="C169" s="253" t="s">
        <v>163</v>
      </c>
      <c r="D169" s="257"/>
      <c r="E169" s="257"/>
      <c r="F169" s="257"/>
      <c r="G169" s="257"/>
      <c r="H169" s="257"/>
      <c r="I169" s="257"/>
      <c r="J169" s="257"/>
      <c r="K169" s="257"/>
      <c r="L169" s="257"/>
      <c r="M169" s="257"/>
      <c r="N169" s="253"/>
      <c r="O169" s="257"/>
      <c r="P169" s="257"/>
      <c r="Q169" s="257"/>
      <c r="R169" s="257"/>
      <c r="S169" s="257"/>
      <c r="T169" s="257"/>
      <c r="U169" s="257"/>
      <c r="V169" s="257"/>
      <c r="W169" s="257"/>
      <c r="X169" s="257"/>
      <c r="Y169" s="364">
        <f>Y168</f>
        <v>0</v>
      </c>
      <c r="Z169" s="364">
        <f>Z168</f>
        <v>0</v>
      </c>
      <c r="AA169" s="364">
        <f t="shared" ref="AA169:AE169" si="82">AA168</f>
        <v>0</v>
      </c>
      <c r="AB169" s="364">
        <f t="shared" si="82"/>
        <v>0</v>
      </c>
      <c r="AC169" s="364">
        <f t="shared" si="82"/>
        <v>0</v>
      </c>
      <c r="AD169" s="364">
        <f t="shared" si="82"/>
        <v>0</v>
      </c>
      <c r="AE169" s="364">
        <f t="shared" si="82"/>
        <v>0</v>
      </c>
      <c r="AF169" s="364">
        <f t="shared" ref="AF169:AL169" si="83">AF168</f>
        <v>0</v>
      </c>
      <c r="AG169" s="364">
        <f t="shared" si="83"/>
        <v>0</v>
      </c>
      <c r="AH169" s="364">
        <f t="shared" si="83"/>
        <v>0</v>
      </c>
      <c r="AI169" s="364">
        <f t="shared" si="83"/>
        <v>0</v>
      </c>
      <c r="AJ169" s="364">
        <f t="shared" si="83"/>
        <v>0</v>
      </c>
      <c r="AK169" s="364">
        <f t="shared" si="83"/>
        <v>0</v>
      </c>
      <c r="AL169" s="364">
        <f t="shared" si="83"/>
        <v>0</v>
      </c>
      <c r="AM169" s="447"/>
    </row>
    <row r="170" spans="1:39" ht="15" outlineLevel="1">
      <c r="B170" s="256"/>
      <c r="C170" s="267"/>
      <c r="D170" s="266"/>
      <c r="E170" s="266"/>
      <c r="F170" s="266"/>
      <c r="G170" s="266"/>
      <c r="H170" s="266"/>
      <c r="I170" s="266"/>
      <c r="J170" s="266"/>
      <c r="K170" s="266"/>
      <c r="L170" s="266"/>
      <c r="M170" s="266"/>
      <c r="N170" s="253"/>
      <c r="O170" s="266"/>
      <c r="P170" s="266"/>
      <c r="Q170" s="266"/>
      <c r="R170" s="266"/>
      <c r="S170" s="266"/>
      <c r="T170" s="266"/>
      <c r="U170" s="266"/>
      <c r="V170" s="266"/>
      <c r="W170" s="266"/>
      <c r="X170" s="266"/>
      <c r="Y170" s="365"/>
      <c r="Z170" s="365"/>
      <c r="AA170" s="365"/>
      <c r="AB170" s="365"/>
      <c r="AC170" s="365"/>
      <c r="AD170" s="365"/>
      <c r="AE170" s="365"/>
      <c r="AF170" s="365"/>
      <c r="AG170" s="365"/>
      <c r="AH170" s="365"/>
      <c r="AI170" s="365"/>
      <c r="AJ170" s="365"/>
      <c r="AK170" s="365"/>
      <c r="AL170" s="365"/>
      <c r="AM170" s="268"/>
    </row>
    <row r="171" spans="1:39" s="245" customFormat="1" ht="15" outlineLevel="1">
      <c r="A171" s="451">
        <v>8</v>
      </c>
      <c r="B171" s="256" t="s">
        <v>484</v>
      </c>
      <c r="C171" s="253" t="s">
        <v>25</v>
      </c>
      <c r="D171" s="257"/>
      <c r="E171" s="257"/>
      <c r="F171" s="257"/>
      <c r="G171" s="257"/>
      <c r="H171" s="257"/>
      <c r="I171" s="257"/>
      <c r="J171" s="257"/>
      <c r="K171" s="257"/>
      <c r="L171" s="257"/>
      <c r="M171" s="257"/>
      <c r="N171" s="253"/>
      <c r="O171" s="257"/>
      <c r="P171" s="257"/>
      <c r="Q171" s="257"/>
      <c r="R171" s="257"/>
      <c r="S171" s="257"/>
      <c r="T171" s="257"/>
      <c r="U171" s="257"/>
      <c r="V171" s="257"/>
      <c r="W171" s="257"/>
      <c r="X171" s="257"/>
      <c r="Y171" s="363"/>
      <c r="Z171" s="363"/>
      <c r="AA171" s="363"/>
      <c r="AB171" s="363"/>
      <c r="AC171" s="363"/>
      <c r="AD171" s="363"/>
      <c r="AE171" s="363"/>
      <c r="AF171" s="363"/>
      <c r="AG171" s="363"/>
      <c r="AH171" s="363"/>
      <c r="AI171" s="363"/>
      <c r="AJ171" s="363"/>
      <c r="AK171" s="363"/>
      <c r="AL171" s="363"/>
      <c r="AM171" s="258">
        <f>SUM(Y171:AL171)</f>
        <v>0</v>
      </c>
    </row>
    <row r="172" spans="1:39" s="245" customFormat="1" ht="15" outlineLevel="1">
      <c r="A172" s="451"/>
      <c r="B172" s="256" t="s">
        <v>244</v>
      </c>
      <c r="C172" s="253" t="s">
        <v>163</v>
      </c>
      <c r="D172" s="257"/>
      <c r="E172" s="257"/>
      <c r="F172" s="257"/>
      <c r="G172" s="257"/>
      <c r="H172" s="257"/>
      <c r="I172" s="257"/>
      <c r="J172" s="257"/>
      <c r="K172" s="257"/>
      <c r="L172" s="257"/>
      <c r="M172" s="257"/>
      <c r="N172" s="253"/>
      <c r="O172" s="257"/>
      <c r="P172" s="257"/>
      <c r="Q172" s="257"/>
      <c r="R172" s="257"/>
      <c r="S172" s="257"/>
      <c r="T172" s="257"/>
      <c r="U172" s="257"/>
      <c r="V172" s="257"/>
      <c r="W172" s="257"/>
      <c r="X172" s="257"/>
      <c r="Y172" s="364">
        <f>Y171</f>
        <v>0</v>
      </c>
      <c r="Z172" s="364">
        <f>Z171</f>
        <v>0</v>
      </c>
      <c r="AA172" s="364">
        <f t="shared" ref="AA172:AE172" si="84">AA171</f>
        <v>0</v>
      </c>
      <c r="AB172" s="364">
        <f t="shared" si="84"/>
        <v>0</v>
      </c>
      <c r="AC172" s="364">
        <f t="shared" si="84"/>
        <v>0</v>
      </c>
      <c r="AD172" s="364">
        <f t="shared" si="84"/>
        <v>0</v>
      </c>
      <c r="AE172" s="364">
        <f t="shared" si="84"/>
        <v>0</v>
      </c>
      <c r="AF172" s="364">
        <f t="shared" ref="AF172:AL172" si="85">AF171</f>
        <v>0</v>
      </c>
      <c r="AG172" s="364">
        <f t="shared" si="85"/>
        <v>0</v>
      </c>
      <c r="AH172" s="364">
        <f t="shared" si="85"/>
        <v>0</v>
      </c>
      <c r="AI172" s="364">
        <f t="shared" si="85"/>
        <v>0</v>
      </c>
      <c r="AJ172" s="364">
        <f t="shared" si="85"/>
        <v>0</v>
      </c>
      <c r="AK172" s="364">
        <f t="shared" si="85"/>
        <v>0</v>
      </c>
      <c r="AL172" s="364">
        <f t="shared" si="85"/>
        <v>0</v>
      </c>
      <c r="AM172" s="447"/>
    </row>
    <row r="173" spans="1:39" s="245" customFormat="1" ht="15" outlineLevel="1">
      <c r="A173" s="451"/>
      <c r="B173" s="256"/>
      <c r="C173" s="267"/>
      <c r="D173" s="266"/>
      <c r="E173" s="266"/>
      <c r="F173" s="266"/>
      <c r="G173" s="266"/>
      <c r="H173" s="266"/>
      <c r="I173" s="266"/>
      <c r="J173" s="266"/>
      <c r="K173" s="266"/>
      <c r="L173" s="266"/>
      <c r="M173" s="266"/>
      <c r="N173" s="253"/>
      <c r="O173" s="266"/>
      <c r="P173" s="266"/>
      <c r="Q173" s="266"/>
      <c r="R173" s="266"/>
      <c r="S173" s="266"/>
      <c r="T173" s="266"/>
      <c r="U173" s="266"/>
      <c r="V173" s="266"/>
      <c r="W173" s="266"/>
      <c r="X173" s="266"/>
      <c r="Y173" s="365"/>
      <c r="Z173" s="365"/>
      <c r="AA173" s="365"/>
      <c r="AB173" s="365"/>
      <c r="AC173" s="365"/>
      <c r="AD173" s="365"/>
      <c r="AE173" s="365"/>
      <c r="AF173" s="365"/>
      <c r="AG173" s="365"/>
      <c r="AH173" s="365"/>
      <c r="AI173" s="365"/>
      <c r="AJ173" s="365"/>
      <c r="AK173" s="365"/>
      <c r="AL173" s="365"/>
      <c r="AM173" s="268"/>
    </row>
    <row r="174" spans="1:39" ht="15" outlineLevel="1">
      <c r="A174" s="451">
        <v>9</v>
      </c>
      <c r="B174" s="256" t="s">
        <v>7</v>
      </c>
      <c r="C174" s="253" t="s">
        <v>25</v>
      </c>
      <c r="D174" s="257"/>
      <c r="E174" s="257"/>
      <c r="F174" s="257"/>
      <c r="G174" s="257"/>
      <c r="H174" s="257"/>
      <c r="I174" s="257"/>
      <c r="J174" s="257"/>
      <c r="K174" s="257"/>
      <c r="L174" s="257"/>
      <c r="M174" s="257"/>
      <c r="N174" s="253"/>
      <c r="O174" s="257"/>
      <c r="P174" s="257"/>
      <c r="Q174" s="257"/>
      <c r="R174" s="257"/>
      <c r="S174" s="257"/>
      <c r="T174" s="257"/>
      <c r="U174" s="257"/>
      <c r="V174" s="257"/>
      <c r="W174" s="257"/>
      <c r="X174" s="257"/>
      <c r="Y174" s="363"/>
      <c r="Z174" s="363"/>
      <c r="AA174" s="363"/>
      <c r="AB174" s="363"/>
      <c r="AC174" s="363"/>
      <c r="AD174" s="363"/>
      <c r="AE174" s="363"/>
      <c r="AF174" s="363"/>
      <c r="AG174" s="363"/>
      <c r="AH174" s="363"/>
      <c r="AI174" s="363"/>
      <c r="AJ174" s="363"/>
      <c r="AK174" s="363"/>
      <c r="AL174" s="363"/>
      <c r="AM174" s="258">
        <f>SUM(Y174:AL174)</f>
        <v>0</v>
      </c>
    </row>
    <row r="175" spans="1:39" ht="15" outlineLevel="1">
      <c r="B175" s="256" t="s">
        <v>244</v>
      </c>
      <c r="C175" s="253" t="s">
        <v>163</v>
      </c>
      <c r="D175" s="257"/>
      <c r="E175" s="257"/>
      <c r="F175" s="257"/>
      <c r="G175" s="257"/>
      <c r="H175" s="257"/>
      <c r="I175" s="257"/>
      <c r="J175" s="257"/>
      <c r="K175" s="257"/>
      <c r="L175" s="257"/>
      <c r="M175" s="257"/>
      <c r="N175" s="253"/>
      <c r="O175" s="257"/>
      <c r="P175" s="257"/>
      <c r="Q175" s="257"/>
      <c r="R175" s="257"/>
      <c r="S175" s="257"/>
      <c r="T175" s="257"/>
      <c r="U175" s="257"/>
      <c r="V175" s="257"/>
      <c r="W175" s="257"/>
      <c r="X175" s="257"/>
      <c r="Y175" s="364">
        <f>Y174</f>
        <v>0</v>
      </c>
      <c r="Z175" s="364">
        <f>Z174</f>
        <v>0</v>
      </c>
      <c r="AA175" s="364">
        <f t="shared" ref="AA175:AE175" si="86">AA174</f>
        <v>0</v>
      </c>
      <c r="AB175" s="364">
        <f t="shared" si="86"/>
        <v>0</v>
      </c>
      <c r="AC175" s="364">
        <f t="shared" si="86"/>
        <v>0</v>
      </c>
      <c r="AD175" s="364">
        <f t="shared" si="86"/>
        <v>0</v>
      </c>
      <c r="AE175" s="364">
        <f t="shared" si="86"/>
        <v>0</v>
      </c>
      <c r="AF175" s="364">
        <f t="shared" ref="AF175:AL175" si="87">AF174</f>
        <v>0</v>
      </c>
      <c r="AG175" s="364">
        <f t="shared" si="87"/>
        <v>0</v>
      </c>
      <c r="AH175" s="364">
        <f t="shared" si="87"/>
        <v>0</v>
      </c>
      <c r="AI175" s="364">
        <f t="shared" si="87"/>
        <v>0</v>
      </c>
      <c r="AJ175" s="364">
        <f t="shared" si="87"/>
        <v>0</v>
      </c>
      <c r="AK175" s="364">
        <f t="shared" si="87"/>
        <v>0</v>
      </c>
      <c r="AL175" s="364">
        <f t="shared" si="87"/>
        <v>0</v>
      </c>
      <c r="AM175" s="447"/>
    </row>
    <row r="176" spans="1:39" ht="15" outlineLevel="1">
      <c r="B176" s="269"/>
      <c r="C176" s="270"/>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365"/>
      <c r="Z176" s="365"/>
      <c r="AA176" s="365"/>
      <c r="AB176" s="365"/>
      <c r="AC176" s="365"/>
      <c r="AD176" s="365"/>
      <c r="AE176" s="365"/>
      <c r="AF176" s="365"/>
      <c r="AG176" s="365"/>
      <c r="AH176" s="365"/>
      <c r="AI176" s="365"/>
      <c r="AJ176" s="365"/>
      <c r="AK176" s="365"/>
      <c r="AL176" s="365"/>
      <c r="AM176" s="268"/>
    </row>
    <row r="177" spans="1:39" ht="15.6" outlineLevel="1">
      <c r="A177" s="452"/>
      <c r="B177" s="250" t="s">
        <v>8</v>
      </c>
      <c r="C177" s="251"/>
      <c r="D177" s="251"/>
      <c r="E177" s="251"/>
      <c r="F177" s="251"/>
      <c r="G177" s="251"/>
      <c r="H177" s="251"/>
      <c r="I177" s="251"/>
      <c r="J177" s="251"/>
      <c r="K177" s="251"/>
      <c r="L177" s="251"/>
      <c r="M177" s="251"/>
      <c r="N177" s="253"/>
      <c r="O177" s="251"/>
      <c r="P177" s="251"/>
      <c r="Q177" s="251"/>
      <c r="R177" s="251"/>
      <c r="S177" s="251"/>
      <c r="T177" s="251"/>
      <c r="U177" s="251"/>
      <c r="V177" s="251"/>
      <c r="W177" s="251"/>
      <c r="X177" s="251"/>
      <c r="Y177" s="367"/>
      <c r="Z177" s="367"/>
      <c r="AA177" s="367"/>
      <c r="AB177" s="367"/>
      <c r="AC177" s="367"/>
      <c r="AD177" s="367"/>
      <c r="AE177" s="367"/>
      <c r="AF177" s="367"/>
      <c r="AG177" s="367"/>
      <c r="AH177" s="367"/>
      <c r="AI177" s="367"/>
      <c r="AJ177" s="367"/>
      <c r="AK177" s="367"/>
      <c r="AL177" s="367"/>
      <c r="AM177" s="254"/>
    </row>
    <row r="178" spans="1:39" ht="15" outlineLevel="1">
      <c r="A178" s="451">
        <v>10</v>
      </c>
      <c r="B178" s="271" t="s">
        <v>22</v>
      </c>
      <c r="C178" s="253" t="s">
        <v>25</v>
      </c>
      <c r="D178" s="257">
        <f>'7.  Persistence Report'!AR46</f>
        <v>1766600.8902990958</v>
      </c>
      <c r="E178" s="257">
        <f>'7.  Persistence Report'!AS46</f>
        <v>1766600.8902990958</v>
      </c>
      <c r="F178" s="257">
        <f>'7.  Persistence Report'!AT46</f>
        <v>1766600.8902990958</v>
      </c>
      <c r="G178" s="257">
        <f>'7.  Persistence Report'!AU46</f>
        <v>1766600.8902990958</v>
      </c>
      <c r="H178" s="257">
        <f>'7.  Persistence Report'!AV46</f>
        <v>1766600.8902990958</v>
      </c>
      <c r="I178" s="257">
        <f>'7.  Persistence Report'!AW46</f>
        <v>1751500.7360676003</v>
      </c>
      <c r="J178" s="257">
        <f>'7.  Persistence Report'!AX46</f>
        <v>1721619.6747512654</v>
      </c>
      <c r="K178" s="257">
        <f>'7.  Persistence Report'!AY46</f>
        <v>1721619.6747512654</v>
      </c>
      <c r="L178" s="257">
        <f>'7.  Persistence Report'!AZ46</f>
        <v>1696762.0333809508</v>
      </c>
      <c r="M178" s="257">
        <f>'7.  Persistence Report'!BA46</f>
        <v>1293819.5747477813</v>
      </c>
      <c r="N178" s="257">
        <v>12</v>
      </c>
      <c r="O178" s="257">
        <f>'7.  Persistence Report'!M46</f>
        <v>264.3443969891793</v>
      </c>
      <c r="P178" s="257">
        <f>'7.  Persistence Report'!N46</f>
        <v>264.3443969891793</v>
      </c>
      <c r="Q178" s="257">
        <f>'7.  Persistence Report'!O46</f>
        <v>264.3443969891793</v>
      </c>
      <c r="R178" s="257">
        <f>'7.  Persistence Report'!P46</f>
        <v>264.3443969891793</v>
      </c>
      <c r="S178" s="257">
        <f>'7.  Persistence Report'!Q46</f>
        <v>264.3443969891793</v>
      </c>
      <c r="T178" s="257">
        <f>'7.  Persistence Report'!R46</f>
        <v>259.711711237222</v>
      </c>
      <c r="U178" s="257">
        <f>'7.  Persistence Report'!S46</f>
        <v>255.0544809996928</v>
      </c>
      <c r="V178" s="257">
        <f>'7.  Persistence Report'!T46</f>
        <v>255.0544809996928</v>
      </c>
      <c r="W178" s="257">
        <f>'7.  Persistence Report'!U46</f>
        <v>248.22008211607255</v>
      </c>
      <c r="X178" s="257">
        <f>'7.  Persistence Report'!V46</f>
        <v>185.41790174957657</v>
      </c>
      <c r="Y178" s="664"/>
      <c r="Z178" s="665">
        <v>0.1235</v>
      </c>
      <c r="AA178" s="665">
        <v>0.33739999999999998</v>
      </c>
      <c r="AB178" s="659">
        <v>0.53610000000000002</v>
      </c>
      <c r="AC178" s="659"/>
      <c r="AD178" s="659"/>
      <c r="AE178" s="659"/>
      <c r="AF178" s="368"/>
      <c r="AG178" s="368"/>
      <c r="AH178" s="368"/>
      <c r="AI178" s="368"/>
      <c r="AJ178" s="368"/>
      <c r="AK178" s="368"/>
      <c r="AL178" s="368"/>
      <c r="AM178" s="258">
        <f>SUM(Y178:AL178)</f>
        <v>0.997</v>
      </c>
    </row>
    <row r="179" spans="1:39" ht="15" outlineLevel="1">
      <c r="B179" s="256" t="s">
        <v>244</v>
      </c>
      <c r="C179" s="253" t="s">
        <v>163</v>
      </c>
      <c r="D179" s="257">
        <f>'7.  Persistence Report'!AR64</f>
        <v>69162.097060236003</v>
      </c>
      <c r="E179" s="257">
        <f>'7.  Persistence Report'!AS64</f>
        <v>69162.097060236003</v>
      </c>
      <c r="F179" s="257">
        <f>'7.  Persistence Report'!AT64</f>
        <v>69162.097060236003</v>
      </c>
      <c r="G179" s="257">
        <f>'7.  Persistence Report'!AU64</f>
        <v>69162.097060236003</v>
      </c>
      <c r="H179" s="257">
        <f>'7.  Persistence Report'!AV64</f>
        <v>69162.097060236003</v>
      </c>
      <c r="I179" s="257">
        <f>'7.  Persistence Report'!AW64</f>
        <v>69162.097060236003</v>
      </c>
      <c r="J179" s="257">
        <f>'7.  Persistence Report'!AX64</f>
        <v>69162.097060236003</v>
      </c>
      <c r="K179" s="257">
        <f>'7.  Persistence Report'!AY64</f>
        <v>69162.097060236003</v>
      </c>
      <c r="L179" s="257">
        <f>'7.  Persistence Report'!AZ64</f>
        <v>69162.097060236003</v>
      </c>
      <c r="M179" s="257">
        <f>'7.  Persistence Report'!BA64</f>
        <v>69162.097060236003</v>
      </c>
      <c r="N179" s="257">
        <f>N178</f>
        <v>12</v>
      </c>
      <c r="O179" s="257">
        <f>'7.  Persistence Report'!M64</f>
        <v>12.168868435</v>
      </c>
      <c r="P179" s="257">
        <f>'7.  Persistence Report'!N64</f>
        <v>12.168868435</v>
      </c>
      <c r="Q179" s="257">
        <f>'7.  Persistence Report'!O64</f>
        <v>12.168868435</v>
      </c>
      <c r="R179" s="257">
        <f>'7.  Persistence Report'!P64</f>
        <v>12.168868435</v>
      </c>
      <c r="S179" s="257">
        <f>'7.  Persistence Report'!Q64</f>
        <v>12.168868435</v>
      </c>
      <c r="T179" s="257">
        <f>'7.  Persistence Report'!R64</f>
        <v>12.168868435</v>
      </c>
      <c r="U179" s="257">
        <f>'7.  Persistence Report'!S64</f>
        <v>12.168868435</v>
      </c>
      <c r="V179" s="257">
        <f>'7.  Persistence Report'!T64</f>
        <v>12.168868435</v>
      </c>
      <c r="W179" s="257">
        <f>'7.  Persistence Report'!U64</f>
        <v>12.168868435</v>
      </c>
      <c r="X179" s="257">
        <f>'7.  Persistence Report'!V64</f>
        <v>12.168868435</v>
      </c>
      <c r="Y179" s="364">
        <f>Y178</f>
        <v>0</v>
      </c>
      <c r="Z179" s="364">
        <f>Z178</f>
        <v>0.1235</v>
      </c>
      <c r="AA179" s="364">
        <f t="shared" ref="AA179:AE179" si="88">AA178</f>
        <v>0.33739999999999998</v>
      </c>
      <c r="AB179" s="364">
        <f t="shared" si="88"/>
        <v>0.53610000000000002</v>
      </c>
      <c r="AC179" s="364">
        <f t="shared" si="88"/>
        <v>0</v>
      </c>
      <c r="AD179" s="364">
        <f t="shared" si="88"/>
        <v>0</v>
      </c>
      <c r="AE179" s="364">
        <f t="shared" si="88"/>
        <v>0</v>
      </c>
      <c r="AF179" s="364">
        <f t="shared" ref="AF179:AL179" si="89">AF178</f>
        <v>0</v>
      </c>
      <c r="AG179" s="364">
        <f t="shared" si="89"/>
        <v>0</v>
      </c>
      <c r="AH179" s="364">
        <f t="shared" si="89"/>
        <v>0</v>
      </c>
      <c r="AI179" s="364">
        <f t="shared" si="89"/>
        <v>0</v>
      </c>
      <c r="AJ179" s="364">
        <f t="shared" si="89"/>
        <v>0</v>
      </c>
      <c r="AK179" s="364">
        <f t="shared" si="89"/>
        <v>0</v>
      </c>
      <c r="AL179" s="364">
        <f t="shared" si="89"/>
        <v>0</v>
      </c>
      <c r="AM179" s="447"/>
    </row>
    <row r="180" spans="1:39" ht="15" outlineLevel="1">
      <c r="B180" s="271"/>
      <c r="C180" s="27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660"/>
      <c r="Z180" s="660"/>
      <c r="AA180" s="660"/>
      <c r="AB180" s="660"/>
      <c r="AC180" s="660"/>
      <c r="AD180" s="660"/>
      <c r="AE180" s="660"/>
      <c r="AF180" s="369"/>
      <c r="AG180" s="369"/>
      <c r="AH180" s="369"/>
      <c r="AI180" s="369"/>
      <c r="AJ180" s="369"/>
      <c r="AK180" s="369"/>
      <c r="AL180" s="369"/>
      <c r="AM180" s="274"/>
    </row>
    <row r="181" spans="1:39" ht="15" outlineLevel="1">
      <c r="A181" s="451">
        <v>11</v>
      </c>
      <c r="B181" s="275" t="s">
        <v>21</v>
      </c>
      <c r="C181" s="253" t="s">
        <v>25</v>
      </c>
      <c r="D181" s="257">
        <f>'7.  Persistence Report'!AR45</f>
        <v>35756.644886088456</v>
      </c>
      <c r="E181" s="257">
        <f>'7.  Persistence Report'!AS45</f>
        <v>35756.644886088456</v>
      </c>
      <c r="F181" s="257">
        <f>'7.  Persistence Report'!AT45</f>
        <v>34546.250534804873</v>
      </c>
      <c r="G181" s="257">
        <f>'7.  Persistence Report'!AU45</f>
        <v>20424.601744427779</v>
      </c>
      <c r="H181" s="257">
        <f>'7.  Persistence Report'!AV45</f>
        <v>20368.578208910258</v>
      </c>
      <c r="I181" s="257">
        <f>'7.  Persistence Report'!AW45</f>
        <v>4938.7299094636246</v>
      </c>
      <c r="J181" s="257">
        <f>'7.  Persistence Report'!AX45</f>
        <v>4938.7299094636246</v>
      </c>
      <c r="K181" s="257">
        <f>'7.  Persistence Report'!AY45</f>
        <v>4938.7299094636246</v>
      </c>
      <c r="L181" s="257">
        <f>'7.  Persistence Report'!AZ45</f>
        <v>4938.7299094636246</v>
      </c>
      <c r="M181" s="257">
        <f>'7.  Persistence Report'!BA45</f>
        <v>4938.7299094636246</v>
      </c>
      <c r="N181" s="257">
        <v>12</v>
      </c>
      <c r="O181" s="257">
        <f>'7.  Persistence Report'!M45</f>
        <v>8.8026296966164779</v>
      </c>
      <c r="P181" s="257">
        <f>'7.  Persistence Report'!N45</f>
        <v>8.8026296966164779</v>
      </c>
      <c r="Q181" s="257">
        <f>'7.  Persistence Report'!O45</f>
        <v>8.4510310491760983</v>
      </c>
      <c r="R181" s="257">
        <f>'7.  Persistence Report'!P45</f>
        <v>5.3782674460159923</v>
      </c>
      <c r="S181" s="257">
        <f>'7.  Persistence Report'!Q45</f>
        <v>5.3647882563434637</v>
      </c>
      <c r="T181" s="257">
        <f>'7.  Persistence Report'!R45</f>
        <v>1.2651971914062754</v>
      </c>
      <c r="U181" s="257">
        <f>'7.  Persistence Report'!S45</f>
        <v>1.2651971914062754</v>
      </c>
      <c r="V181" s="257">
        <f>'7.  Persistence Report'!T45</f>
        <v>1.2651971914062754</v>
      </c>
      <c r="W181" s="257">
        <f>'7.  Persistence Report'!U45</f>
        <v>1.2651971914062754</v>
      </c>
      <c r="X181" s="257">
        <f>'7.  Persistence Report'!V45</f>
        <v>1.2651971914062754</v>
      </c>
      <c r="Y181" s="659"/>
      <c r="Z181" s="665">
        <v>1</v>
      </c>
      <c r="AA181" s="659"/>
      <c r="AB181" s="659"/>
      <c r="AC181" s="659"/>
      <c r="AD181" s="659"/>
      <c r="AE181" s="659"/>
      <c r="AF181" s="368"/>
      <c r="AG181" s="368"/>
      <c r="AH181" s="368"/>
      <c r="AI181" s="368"/>
      <c r="AJ181" s="368"/>
      <c r="AK181" s="368"/>
      <c r="AL181" s="368"/>
      <c r="AM181" s="258">
        <f>SUM(Y181:AL181)</f>
        <v>1</v>
      </c>
    </row>
    <row r="182" spans="1:39" ht="15" outlineLevel="1">
      <c r="B182" s="256" t="s">
        <v>244</v>
      </c>
      <c r="C182" s="253" t="s">
        <v>163</v>
      </c>
      <c r="D182" s="257"/>
      <c r="E182" s="257"/>
      <c r="F182" s="257"/>
      <c r="G182" s="257"/>
      <c r="H182" s="257"/>
      <c r="I182" s="257"/>
      <c r="J182" s="257"/>
      <c r="K182" s="257"/>
      <c r="L182" s="257"/>
      <c r="M182" s="257"/>
      <c r="N182" s="257">
        <f>N181</f>
        <v>12</v>
      </c>
      <c r="O182" s="257"/>
      <c r="P182" s="257"/>
      <c r="Q182" s="257"/>
      <c r="R182" s="257"/>
      <c r="S182" s="257"/>
      <c r="T182" s="257"/>
      <c r="U182" s="257"/>
      <c r="V182" s="257"/>
      <c r="W182" s="257"/>
      <c r="X182" s="257"/>
      <c r="Y182" s="364">
        <f>Y181</f>
        <v>0</v>
      </c>
      <c r="Z182" s="364">
        <f>Z181</f>
        <v>1</v>
      </c>
      <c r="AA182" s="364">
        <f t="shared" ref="AA182:AE182" si="90">AA181</f>
        <v>0</v>
      </c>
      <c r="AB182" s="364">
        <f t="shared" si="90"/>
        <v>0</v>
      </c>
      <c r="AC182" s="364">
        <f t="shared" si="90"/>
        <v>0</v>
      </c>
      <c r="AD182" s="364">
        <f t="shared" si="90"/>
        <v>0</v>
      </c>
      <c r="AE182" s="364">
        <f t="shared" si="90"/>
        <v>0</v>
      </c>
      <c r="AF182" s="364">
        <f t="shared" ref="AF182:AL182" si="91">AF181</f>
        <v>0</v>
      </c>
      <c r="AG182" s="364">
        <f t="shared" si="91"/>
        <v>0</v>
      </c>
      <c r="AH182" s="364">
        <f t="shared" si="91"/>
        <v>0</v>
      </c>
      <c r="AI182" s="364">
        <f t="shared" si="91"/>
        <v>0</v>
      </c>
      <c r="AJ182" s="364">
        <f t="shared" si="91"/>
        <v>0</v>
      </c>
      <c r="AK182" s="364">
        <f t="shared" si="91"/>
        <v>0</v>
      </c>
      <c r="AL182" s="364">
        <f t="shared" si="91"/>
        <v>0</v>
      </c>
      <c r="AM182" s="447"/>
    </row>
    <row r="183" spans="1:39" ht="15" outlineLevel="1">
      <c r="B183" s="275"/>
      <c r="C183" s="27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660"/>
      <c r="Z183" s="661"/>
      <c r="AA183" s="660"/>
      <c r="AB183" s="660"/>
      <c r="AC183" s="660"/>
      <c r="AD183" s="660"/>
      <c r="AE183" s="660"/>
      <c r="AF183" s="369"/>
      <c r="AG183" s="369"/>
      <c r="AH183" s="369"/>
      <c r="AI183" s="369"/>
      <c r="AJ183" s="369"/>
      <c r="AK183" s="369"/>
      <c r="AL183" s="369"/>
      <c r="AM183" s="274"/>
    </row>
    <row r="184" spans="1:39" ht="15" outlineLevel="1">
      <c r="A184" s="451">
        <v>12</v>
      </c>
      <c r="B184" s="275" t="s">
        <v>23</v>
      </c>
      <c r="C184" s="253" t="s">
        <v>25</v>
      </c>
      <c r="D184" s="257"/>
      <c r="E184" s="257"/>
      <c r="F184" s="257"/>
      <c r="G184" s="257"/>
      <c r="H184" s="257"/>
      <c r="I184" s="257"/>
      <c r="J184" s="257"/>
      <c r="K184" s="257"/>
      <c r="L184" s="257"/>
      <c r="M184" s="257"/>
      <c r="N184" s="257">
        <v>3</v>
      </c>
      <c r="O184" s="257"/>
      <c r="P184" s="257"/>
      <c r="Q184" s="257"/>
      <c r="R184" s="257"/>
      <c r="S184" s="257"/>
      <c r="T184" s="257"/>
      <c r="U184" s="257"/>
      <c r="V184" s="257"/>
      <c r="W184" s="257"/>
      <c r="X184" s="257"/>
      <c r="Y184" s="659"/>
      <c r="Z184" s="659"/>
      <c r="AA184" s="659"/>
      <c r="AB184" s="659"/>
      <c r="AC184" s="659"/>
      <c r="AD184" s="659"/>
      <c r="AE184" s="659"/>
      <c r="AF184" s="368"/>
      <c r="AG184" s="368"/>
      <c r="AH184" s="368"/>
      <c r="AI184" s="368"/>
      <c r="AJ184" s="368"/>
      <c r="AK184" s="368"/>
      <c r="AL184" s="368"/>
      <c r="AM184" s="258">
        <f>SUM(Y184:AL184)</f>
        <v>0</v>
      </c>
    </row>
    <row r="185" spans="1:39" ht="15" outlineLevel="1">
      <c r="B185" s="256" t="s">
        <v>244</v>
      </c>
      <c r="C185" s="253" t="s">
        <v>163</v>
      </c>
      <c r="D185" s="257"/>
      <c r="E185" s="257"/>
      <c r="F185" s="257"/>
      <c r="G185" s="257"/>
      <c r="H185" s="257"/>
      <c r="I185" s="257"/>
      <c r="J185" s="257"/>
      <c r="K185" s="257"/>
      <c r="L185" s="257"/>
      <c r="M185" s="257"/>
      <c r="N185" s="257">
        <f>N184</f>
        <v>3</v>
      </c>
      <c r="O185" s="257"/>
      <c r="P185" s="257"/>
      <c r="Q185" s="257"/>
      <c r="R185" s="257"/>
      <c r="S185" s="257"/>
      <c r="T185" s="257"/>
      <c r="U185" s="257"/>
      <c r="V185" s="257"/>
      <c r="W185" s="257"/>
      <c r="X185" s="257"/>
      <c r="Y185" s="364">
        <f>Y184</f>
        <v>0</v>
      </c>
      <c r="Z185" s="364">
        <f>Z184</f>
        <v>0</v>
      </c>
      <c r="AA185" s="364">
        <f t="shared" ref="AA185:AE185" si="92">AA184</f>
        <v>0</v>
      </c>
      <c r="AB185" s="364">
        <f t="shared" si="92"/>
        <v>0</v>
      </c>
      <c r="AC185" s="364">
        <f t="shared" si="92"/>
        <v>0</v>
      </c>
      <c r="AD185" s="364">
        <f t="shared" si="92"/>
        <v>0</v>
      </c>
      <c r="AE185" s="364">
        <f t="shared" si="92"/>
        <v>0</v>
      </c>
      <c r="AF185" s="364">
        <f t="shared" ref="AF185:AL185" si="93">AF184</f>
        <v>0</v>
      </c>
      <c r="AG185" s="364">
        <f t="shared" si="93"/>
        <v>0</v>
      </c>
      <c r="AH185" s="364">
        <f t="shared" si="93"/>
        <v>0</v>
      </c>
      <c r="AI185" s="364">
        <f t="shared" si="93"/>
        <v>0</v>
      </c>
      <c r="AJ185" s="364">
        <f t="shared" si="93"/>
        <v>0</v>
      </c>
      <c r="AK185" s="364">
        <f t="shared" si="93"/>
        <v>0</v>
      </c>
      <c r="AL185" s="364">
        <f t="shared" si="93"/>
        <v>0</v>
      </c>
      <c r="AM185" s="447"/>
    </row>
    <row r="186" spans="1:39" ht="15" outlineLevel="1">
      <c r="B186" s="275"/>
      <c r="C186" s="273"/>
      <c r="D186" s="277"/>
      <c r="E186" s="277"/>
      <c r="F186" s="277"/>
      <c r="G186" s="277"/>
      <c r="H186" s="277"/>
      <c r="I186" s="277"/>
      <c r="J186" s="277"/>
      <c r="K186" s="277"/>
      <c r="L186" s="277"/>
      <c r="M186" s="277"/>
      <c r="N186" s="253"/>
      <c r="O186" s="277"/>
      <c r="P186" s="277"/>
      <c r="Q186" s="277"/>
      <c r="R186" s="277"/>
      <c r="S186" s="277"/>
      <c r="T186" s="277"/>
      <c r="U186" s="277"/>
      <c r="V186" s="277"/>
      <c r="W186" s="277"/>
      <c r="X186" s="277"/>
      <c r="Y186" s="660"/>
      <c r="Z186" s="661"/>
      <c r="AA186" s="660"/>
      <c r="AB186" s="660"/>
      <c r="AC186" s="660"/>
      <c r="AD186" s="660"/>
      <c r="AE186" s="660"/>
      <c r="AF186" s="369"/>
      <c r="AG186" s="369"/>
      <c r="AH186" s="369"/>
      <c r="AI186" s="369"/>
      <c r="AJ186" s="369"/>
      <c r="AK186" s="369"/>
      <c r="AL186" s="369"/>
      <c r="AM186" s="274"/>
    </row>
    <row r="187" spans="1:39" ht="15" outlineLevel="1">
      <c r="A187" s="451">
        <v>13</v>
      </c>
      <c r="B187" s="275" t="s">
        <v>24</v>
      </c>
      <c r="C187" s="253" t="s">
        <v>25</v>
      </c>
      <c r="D187" s="257"/>
      <c r="E187" s="257"/>
      <c r="F187" s="257"/>
      <c r="G187" s="257"/>
      <c r="H187" s="257"/>
      <c r="I187" s="257"/>
      <c r="J187" s="257"/>
      <c r="K187" s="257"/>
      <c r="L187" s="257"/>
      <c r="M187" s="257"/>
      <c r="N187" s="257">
        <v>12</v>
      </c>
      <c r="O187" s="257"/>
      <c r="P187" s="257"/>
      <c r="Q187" s="257"/>
      <c r="R187" s="257"/>
      <c r="S187" s="257"/>
      <c r="T187" s="257"/>
      <c r="U187" s="257"/>
      <c r="V187" s="257"/>
      <c r="W187" s="257"/>
      <c r="X187" s="257"/>
      <c r="Y187" s="659"/>
      <c r="Z187" s="659"/>
      <c r="AA187" s="659"/>
      <c r="AB187" s="659"/>
      <c r="AC187" s="659"/>
      <c r="AD187" s="659"/>
      <c r="AE187" s="659"/>
      <c r="AF187" s="368"/>
      <c r="AG187" s="368"/>
      <c r="AH187" s="368"/>
      <c r="AI187" s="368"/>
      <c r="AJ187" s="368"/>
      <c r="AK187" s="368"/>
      <c r="AL187" s="368"/>
      <c r="AM187" s="258">
        <f>SUM(Y187:AL187)</f>
        <v>0</v>
      </c>
    </row>
    <row r="188" spans="1:39" ht="15" outlineLevel="1">
      <c r="B188" s="256" t="s">
        <v>244</v>
      </c>
      <c r="C188" s="253" t="s">
        <v>163</v>
      </c>
      <c r="D188" s="257"/>
      <c r="E188" s="257"/>
      <c r="F188" s="257"/>
      <c r="G188" s="257"/>
      <c r="H188" s="257"/>
      <c r="I188" s="257"/>
      <c r="J188" s="257"/>
      <c r="K188" s="257"/>
      <c r="L188" s="257"/>
      <c r="M188" s="257"/>
      <c r="N188" s="257">
        <f>N187</f>
        <v>12</v>
      </c>
      <c r="O188" s="257"/>
      <c r="P188" s="257"/>
      <c r="Q188" s="257"/>
      <c r="R188" s="257"/>
      <c r="S188" s="257"/>
      <c r="T188" s="257"/>
      <c r="U188" s="257"/>
      <c r="V188" s="257"/>
      <c r="W188" s="257"/>
      <c r="X188" s="257"/>
      <c r="Y188" s="364">
        <f>Y187</f>
        <v>0</v>
      </c>
      <c r="Z188" s="364">
        <f>Z187</f>
        <v>0</v>
      </c>
      <c r="AA188" s="364">
        <f t="shared" ref="AA188:AE188" si="94">AA187</f>
        <v>0</v>
      </c>
      <c r="AB188" s="364">
        <f t="shared" si="94"/>
        <v>0</v>
      </c>
      <c r="AC188" s="364">
        <f t="shared" si="94"/>
        <v>0</v>
      </c>
      <c r="AD188" s="364">
        <f t="shared" si="94"/>
        <v>0</v>
      </c>
      <c r="AE188" s="364">
        <f t="shared" si="94"/>
        <v>0</v>
      </c>
      <c r="AF188" s="364">
        <f t="shared" ref="AF188:AL188" si="95">AF187</f>
        <v>0</v>
      </c>
      <c r="AG188" s="364">
        <f t="shared" si="95"/>
        <v>0</v>
      </c>
      <c r="AH188" s="364">
        <f t="shared" si="95"/>
        <v>0</v>
      </c>
      <c r="AI188" s="364">
        <f t="shared" si="95"/>
        <v>0</v>
      </c>
      <c r="AJ188" s="364">
        <f t="shared" si="95"/>
        <v>0</v>
      </c>
      <c r="AK188" s="364">
        <f t="shared" si="95"/>
        <v>0</v>
      </c>
      <c r="AL188" s="364">
        <f t="shared" si="95"/>
        <v>0</v>
      </c>
      <c r="AM188" s="447"/>
    </row>
    <row r="189" spans="1:39" ht="15" outlineLevel="1">
      <c r="B189" s="275"/>
      <c r="C189" s="273"/>
      <c r="D189" s="277"/>
      <c r="E189" s="277"/>
      <c r="F189" s="277"/>
      <c r="G189" s="277"/>
      <c r="H189" s="277"/>
      <c r="I189" s="277"/>
      <c r="J189" s="277"/>
      <c r="K189" s="277"/>
      <c r="L189" s="277"/>
      <c r="M189" s="277"/>
      <c r="N189" s="253"/>
      <c r="O189" s="277"/>
      <c r="P189" s="277"/>
      <c r="Q189" s="277"/>
      <c r="R189" s="277"/>
      <c r="S189" s="277"/>
      <c r="T189" s="277"/>
      <c r="U189" s="277"/>
      <c r="V189" s="277"/>
      <c r="W189" s="277"/>
      <c r="X189" s="277"/>
      <c r="Y189" s="660"/>
      <c r="Z189" s="660"/>
      <c r="AA189" s="660"/>
      <c r="AB189" s="660"/>
      <c r="AC189" s="660"/>
      <c r="AD189" s="660"/>
      <c r="AE189" s="660"/>
      <c r="AF189" s="369"/>
      <c r="AG189" s="369"/>
      <c r="AH189" s="369"/>
      <c r="AI189" s="369"/>
      <c r="AJ189" s="369"/>
      <c r="AK189" s="369"/>
      <c r="AL189" s="369"/>
      <c r="AM189" s="274"/>
    </row>
    <row r="190" spans="1:39" ht="15" outlineLevel="1">
      <c r="A190" s="451">
        <v>14</v>
      </c>
      <c r="B190" s="275" t="s">
        <v>20</v>
      </c>
      <c r="C190" s="253" t="s">
        <v>25</v>
      </c>
      <c r="D190" s="257"/>
      <c r="E190" s="257"/>
      <c r="F190" s="257"/>
      <c r="G190" s="257"/>
      <c r="H190" s="257"/>
      <c r="I190" s="257"/>
      <c r="J190" s="257"/>
      <c r="K190" s="257"/>
      <c r="L190" s="257"/>
      <c r="M190" s="257"/>
      <c r="N190" s="257">
        <v>12</v>
      </c>
      <c r="O190" s="257"/>
      <c r="P190" s="257"/>
      <c r="Q190" s="257"/>
      <c r="R190" s="257"/>
      <c r="S190" s="257"/>
      <c r="T190" s="257"/>
      <c r="U190" s="257"/>
      <c r="V190" s="257"/>
      <c r="W190" s="257"/>
      <c r="X190" s="257"/>
      <c r="Y190" s="659"/>
      <c r="Z190" s="659"/>
      <c r="AA190" s="659"/>
      <c r="AB190" s="659"/>
      <c r="AC190" s="659"/>
      <c r="AD190" s="659"/>
      <c r="AE190" s="659"/>
      <c r="AF190" s="368"/>
      <c r="AG190" s="368"/>
      <c r="AH190" s="368"/>
      <c r="AI190" s="368"/>
      <c r="AJ190" s="368"/>
      <c r="AK190" s="368"/>
      <c r="AL190" s="368"/>
      <c r="AM190" s="258">
        <f>SUM(Y190:AL190)</f>
        <v>0</v>
      </c>
    </row>
    <row r="191" spans="1:39" ht="15" outlineLevel="1">
      <c r="B191" s="256" t="s">
        <v>244</v>
      </c>
      <c r="C191" s="253" t="s">
        <v>163</v>
      </c>
      <c r="D191" s="257"/>
      <c r="E191" s="257"/>
      <c r="F191" s="257"/>
      <c r="G191" s="257"/>
      <c r="H191" s="257"/>
      <c r="I191" s="257"/>
      <c r="J191" s="257"/>
      <c r="K191" s="257"/>
      <c r="L191" s="257"/>
      <c r="M191" s="257"/>
      <c r="N191" s="257">
        <f>N190</f>
        <v>12</v>
      </c>
      <c r="O191" s="257"/>
      <c r="P191" s="257"/>
      <c r="Q191" s="257"/>
      <c r="R191" s="257"/>
      <c r="S191" s="257"/>
      <c r="T191" s="257"/>
      <c r="U191" s="257"/>
      <c r="V191" s="257"/>
      <c r="W191" s="257"/>
      <c r="X191" s="257"/>
      <c r="Y191" s="364">
        <f>Y190</f>
        <v>0</v>
      </c>
      <c r="Z191" s="364">
        <f>Z190</f>
        <v>0</v>
      </c>
      <c r="AA191" s="364">
        <f t="shared" ref="AA191:AE191" si="96">AA190</f>
        <v>0</v>
      </c>
      <c r="AB191" s="364">
        <f t="shared" si="96"/>
        <v>0</v>
      </c>
      <c r="AC191" s="364">
        <f t="shared" si="96"/>
        <v>0</v>
      </c>
      <c r="AD191" s="364">
        <f t="shared" si="96"/>
        <v>0</v>
      </c>
      <c r="AE191" s="364">
        <f t="shared" si="96"/>
        <v>0</v>
      </c>
      <c r="AF191" s="364">
        <f t="shared" ref="AF191:AL191" si="97">AF190</f>
        <v>0</v>
      </c>
      <c r="AG191" s="364">
        <f t="shared" si="97"/>
        <v>0</v>
      </c>
      <c r="AH191" s="364">
        <f t="shared" si="97"/>
        <v>0</v>
      </c>
      <c r="AI191" s="364">
        <f t="shared" si="97"/>
        <v>0</v>
      </c>
      <c r="AJ191" s="364">
        <f t="shared" si="97"/>
        <v>0</v>
      </c>
      <c r="AK191" s="364">
        <f t="shared" si="97"/>
        <v>0</v>
      </c>
      <c r="AL191" s="364">
        <f t="shared" si="97"/>
        <v>0</v>
      </c>
      <c r="AM191" s="447"/>
    </row>
    <row r="192" spans="1:39" ht="15" outlineLevel="1">
      <c r="B192" s="275"/>
      <c r="C192" s="273"/>
      <c r="D192" s="277"/>
      <c r="E192" s="277"/>
      <c r="F192" s="277"/>
      <c r="G192" s="277"/>
      <c r="H192" s="277"/>
      <c r="I192" s="277"/>
      <c r="J192" s="277"/>
      <c r="K192" s="277"/>
      <c r="L192" s="277"/>
      <c r="M192" s="277"/>
      <c r="N192" s="253"/>
      <c r="O192" s="277"/>
      <c r="P192" s="277"/>
      <c r="Q192" s="277"/>
      <c r="R192" s="277"/>
      <c r="S192" s="277"/>
      <c r="T192" s="277"/>
      <c r="U192" s="277"/>
      <c r="V192" s="277"/>
      <c r="W192" s="277"/>
      <c r="X192" s="277"/>
      <c r="Y192" s="660"/>
      <c r="Z192" s="661"/>
      <c r="AA192" s="660"/>
      <c r="AB192" s="660"/>
      <c r="AC192" s="660"/>
      <c r="AD192" s="660"/>
      <c r="AE192" s="660"/>
      <c r="AF192" s="369"/>
      <c r="AG192" s="369"/>
      <c r="AH192" s="369"/>
      <c r="AI192" s="369"/>
      <c r="AJ192" s="369"/>
      <c r="AK192" s="369"/>
      <c r="AL192" s="369"/>
      <c r="AM192" s="274"/>
    </row>
    <row r="193" spans="1:39" s="245" customFormat="1" ht="15" outlineLevel="1">
      <c r="A193" s="451">
        <v>15</v>
      </c>
      <c r="B193" s="275" t="s">
        <v>485</v>
      </c>
      <c r="C193" s="253" t="s">
        <v>25</v>
      </c>
      <c r="D193" s="257"/>
      <c r="E193" s="257"/>
      <c r="F193" s="257"/>
      <c r="G193" s="257"/>
      <c r="H193" s="257"/>
      <c r="I193" s="257"/>
      <c r="J193" s="257"/>
      <c r="K193" s="257"/>
      <c r="L193" s="257"/>
      <c r="M193" s="257"/>
      <c r="N193" s="253"/>
      <c r="O193" s="257"/>
      <c r="P193" s="257"/>
      <c r="Q193" s="257"/>
      <c r="R193" s="257"/>
      <c r="S193" s="257"/>
      <c r="T193" s="257"/>
      <c r="U193" s="257"/>
      <c r="V193" s="257"/>
      <c r="W193" s="257"/>
      <c r="X193" s="257"/>
      <c r="Y193" s="659"/>
      <c r="Z193" s="659"/>
      <c r="AA193" s="659"/>
      <c r="AB193" s="659"/>
      <c r="AC193" s="659"/>
      <c r="AD193" s="659"/>
      <c r="AE193" s="659"/>
      <c r="AF193" s="368"/>
      <c r="AG193" s="368"/>
      <c r="AH193" s="368"/>
      <c r="AI193" s="368"/>
      <c r="AJ193" s="368"/>
      <c r="AK193" s="368"/>
      <c r="AL193" s="368"/>
      <c r="AM193" s="258">
        <f>SUM(Y193:AL193)</f>
        <v>0</v>
      </c>
    </row>
    <row r="194" spans="1:39" s="245" customFormat="1" ht="15" outlineLevel="1">
      <c r="A194" s="451"/>
      <c r="B194" s="276" t="s">
        <v>244</v>
      </c>
      <c r="C194" s="253" t="s">
        <v>163</v>
      </c>
      <c r="D194" s="257"/>
      <c r="E194" s="257"/>
      <c r="F194" s="257"/>
      <c r="G194" s="257"/>
      <c r="H194" s="257"/>
      <c r="I194" s="257"/>
      <c r="J194" s="257"/>
      <c r="K194" s="257"/>
      <c r="L194" s="257"/>
      <c r="M194" s="257"/>
      <c r="N194" s="253"/>
      <c r="O194" s="257"/>
      <c r="P194" s="257"/>
      <c r="Q194" s="257"/>
      <c r="R194" s="257"/>
      <c r="S194" s="257"/>
      <c r="T194" s="257"/>
      <c r="U194" s="257"/>
      <c r="V194" s="257"/>
      <c r="W194" s="257"/>
      <c r="X194" s="257"/>
      <c r="Y194" s="364">
        <f>Y193</f>
        <v>0</v>
      </c>
      <c r="Z194" s="364">
        <f>Z193</f>
        <v>0</v>
      </c>
      <c r="AA194" s="364">
        <f t="shared" ref="AA194:AE194" si="98">AA193</f>
        <v>0</v>
      </c>
      <c r="AB194" s="364">
        <f t="shared" si="98"/>
        <v>0</v>
      </c>
      <c r="AC194" s="364">
        <f t="shared" si="98"/>
        <v>0</v>
      </c>
      <c r="AD194" s="364">
        <f t="shared" si="98"/>
        <v>0</v>
      </c>
      <c r="AE194" s="364">
        <f t="shared" si="98"/>
        <v>0</v>
      </c>
      <c r="AF194" s="364">
        <f t="shared" ref="AF194:AL194" si="99">AF193</f>
        <v>0</v>
      </c>
      <c r="AG194" s="364">
        <f t="shared" si="99"/>
        <v>0</v>
      </c>
      <c r="AH194" s="364">
        <f t="shared" si="99"/>
        <v>0</v>
      </c>
      <c r="AI194" s="364">
        <f t="shared" si="99"/>
        <v>0</v>
      </c>
      <c r="AJ194" s="364">
        <f t="shared" si="99"/>
        <v>0</v>
      </c>
      <c r="AK194" s="364">
        <f t="shared" si="99"/>
        <v>0</v>
      </c>
      <c r="AL194" s="364">
        <f t="shared" si="99"/>
        <v>0</v>
      </c>
      <c r="AM194" s="447"/>
    </row>
    <row r="195" spans="1:39" s="245" customFormat="1" ht="15" outlineLevel="1">
      <c r="A195" s="451"/>
      <c r="B195" s="275"/>
      <c r="C195" s="273"/>
      <c r="D195" s="277"/>
      <c r="E195" s="277"/>
      <c r="F195" s="277"/>
      <c r="G195" s="277"/>
      <c r="H195" s="277"/>
      <c r="I195" s="277"/>
      <c r="J195" s="277"/>
      <c r="K195" s="277"/>
      <c r="L195" s="277"/>
      <c r="M195" s="277"/>
      <c r="N195" s="253"/>
      <c r="O195" s="277"/>
      <c r="P195" s="277"/>
      <c r="Q195" s="277"/>
      <c r="R195" s="277"/>
      <c r="S195" s="277"/>
      <c r="T195" s="277"/>
      <c r="U195" s="277"/>
      <c r="V195" s="277"/>
      <c r="W195" s="277"/>
      <c r="X195" s="277"/>
      <c r="Y195" s="662"/>
      <c r="Z195" s="660"/>
      <c r="AA195" s="660"/>
      <c r="AB195" s="660"/>
      <c r="AC195" s="660"/>
      <c r="AD195" s="660"/>
      <c r="AE195" s="660"/>
      <c r="AF195" s="369"/>
      <c r="AG195" s="369"/>
      <c r="AH195" s="369"/>
      <c r="AI195" s="369"/>
      <c r="AJ195" s="369"/>
      <c r="AK195" s="369"/>
      <c r="AL195" s="369"/>
      <c r="AM195" s="274"/>
    </row>
    <row r="196" spans="1:39" s="245" customFormat="1" ht="30" outlineLevel="1">
      <c r="A196" s="451">
        <v>16</v>
      </c>
      <c r="B196" s="275" t="s">
        <v>486</v>
      </c>
      <c r="C196" s="253" t="s">
        <v>25</v>
      </c>
      <c r="D196" s="257"/>
      <c r="E196" s="257"/>
      <c r="F196" s="257"/>
      <c r="G196" s="257"/>
      <c r="H196" s="257"/>
      <c r="I196" s="257"/>
      <c r="J196" s="257"/>
      <c r="K196" s="257"/>
      <c r="L196" s="257"/>
      <c r="M196" s="257"/>
      <c r="N196" s="253"/>
      <c r="O196" s="257"/>
      <c r="P196" s="257"/>
      <c r="Q196" s="257"/>
      <c r="R196" s="257"/>
      <c r="S196" s="257"/>
      <c r="T196" s="257"/>
      <c r="U196" s="257"/>
      <c r="V196" s="257"/>
      <c r="W196" s="257"/>
      <c r="X196" s="257"/>
      <c r="Y196" s="659"/>
      <c r="Z196" s="659"/>
      <c r="AA196" s="659"/>
      <c r="AB196" s="659"/>
      <c r="AC196" s="659"/>
      <c r="AD196" s="659"/>
      <c r="AE196" s="659"/>
      <c r="AF196" s="368"/>
      <c r="AG196" s="368"/>
      <c r="AH196" s="368"/>
      <c r="AI196" s="368"/>
      <c r="AJ196" s="368"/>
      <c r="AK196" s="368"/>
      <c r="AL196" s="368"/>
      <c r="AM196" s="258">
        <f>SUM(Y196:AL196)</f>
        <v>0</v>
      </c>
    </row>
    <row r="197" spans="1:39" s="245" customFormat="1" ht="15" outlineLevel="1">
      <c r="A197" s="451"/>
      <c r="B197" s="276" t="s">
        <v>244</v>
      </c>
      <c r="C197" s="253" t="s">
        <v>163</v>
      </c>
      <c r="D197" s="257"/>
      <c r="E197" s="257"/>
      <c r="F197" s="257"/>
      <c r="G197" s="257"/>
      <c r="H197" s="257"/>
      <c r="I197" s="257"/>
      <c r="J197" s="257"/>
      <c r="K197" s="257"/>
      <c r="L197" s="257"/>
      <c r="M197" s="257"/>
      <c r="N197" s="253"/>
      <c r="O197" s="257"/>
      <c r="P197" s="257"/>
      <c r="Q197" s="257"/>
      <c r="R197" s="257"/>
      <c r="S197" s="257"/>
      <c r="T197" s="257"/>
      <c r="U197" s="257"/>
      <c r="V197" s="257"/>
      <c r="W197" s="257"/>
      <c r="X197" s="257"/>
      <c r="Y197" s="364">
        <f>Y196</f>
        <v>0</v>
      </c>
      <c r="Z197" s="364">
        <f>Z196</f>
        <v>0</v>
      </c>
      <c r="AA197" s="364">
        <f t="shared" ref="AA197:AE197" si="100">AA196</f>
        <v>0</v>
      </c>
      <c r="AB197" s="364">
        <f t="shared" si="100"/>
        <v>0</v>
      </c>
      <c r="AC197" s="364">
        <f t="shared" si="100"/>
        <v>0</v>
      </c>
      <c r="AD197" s="364">
        <f t="shared" si="100"/>
        <v>0</v>
      </c>
      <c r="AE197" s="364">
        <f t="shared" si="100"/>
        <v>0</v>
      </c>
      <c r="AF197" s="364">
        <f t="shared" ref="AF197:AL197" si="101">AF196</f>
        <v>0</v>
      </c>
      <c r="AG197" s="364">
        <f t="shared" si="101"/>
        <v>0</v>
      </c>
      <c r="AH197" s="364">
        <f t="shared" si="101"/>
        <v>0</v>
      </c>
      <c r="AI197" s="364">
        <f t="shared" si="101"/>
        <v>0</v>
      </c>
      <c r="AJ197" s="364">
        <f t="shared" si="101"/>
        <v>0</v>
      </c>
      <c r="AK197" s="364">
        <f t="shared" si="101"/>
        <v>0</v>
      </c>
      <c r="AL197" s="364">
        <f t="shared" si="101"/>
        <v>0</v>
      </c>
      <c r="AM197" s="447"/>
    </row>
    <row r="198" spans="1:39" s="245" customFormat="1" ht="15" outlineLevel="1">
      <c r="A198" s="451"/>
      <c r="B198" s="275"/>
      <c r="C198" s="273"/>
      <c r="D198" s="277"/>
      <c r="E198" s="277"/>
      <c r="F198" s="277"/>
      <c r="G198" s="277"/>
      <c r="H198" s="277"/>
      <c r="I198" s="277"/>
      <c r="J198" s="277"/>
      <c r="K198" s="277"/>
      <c r="L198" s="277"/>
      <c r="M198" s="277"/>
      <c r="N198" s="253"/>
      <c r="O198" s="277"/>
      <c r="P198" s="277"/>
      <c r="Q198" s="277"/>
      <c r="R198" s="277"/>
      <c r="S198" s="277"/>
      <c r="T198" s="277"/>
      <c r="U198" s="277"/>
      <c r="V198" s="277"/>
      <c r="W198" s="277"/>
      <c r="X198" s="277"/>
      <c r="Y198" s="662"/>
      <c r="Z198" s="660"/>
      <c r="AA198" s="660"/>
      <c r="AB198" s="660"/>
      <c r="AC198" s="660"/>
      <c r="AD198" s="660"/>
      <c r="AE198" s="660"/>
      <c r="AF198" s="369"/>
      <c r="AG198" s="369"/>
      <c r="AH198" s="369"/>
      <c r="AI198" s="369"/>
      <c r="AJ198" s="369"/>
      <c r="AK198" s="369"/>
      <c r="AL198" s="369"/>
      <c r="AM198" s="274"/>
    </row>
    <row r="199" spans="1:39" ht="15" outlineLevel="1">
      <c r="A199" s="451">
        <v>17</v>
      </c>
      <c r="B199" s="275" t="s">
        <v>9</v>
      </c>
      <c r="C199" s="253" t="s">
        <v>25</v>
      </c>
      <c r="D199" s="257"/>
      <c r="E199" s="257"/>
      <c r="F199" s="257"/>
      <c r="G199" s="257"/>
      <c r="H199" s="257"/>
      <c r="I199" s="257"/>
      <c r="J199" s="257"/>
      <c r="K199" s="257"/>
      <c r="L199" s="257"/>
      <c r="M199" s="257"/>
      <c r="N199" s="253"/>
      <c r="O199" s="257"/>
      <c r="P199" s="257"/>
      <c r="Q199" s="257"/>
      <c r="R199" s="257"/>
      <c r="S199" s="257"/>
      <c r="T199" s="257"/>
      <c r="U199" s="257"/>
      <c r="V199" s="257"/>
      <c r="W199" s="257"/>
      <c r="X199" s="257"/>
      <c r="Y199" s="659"/>
      <c r="Z199" s="659"/>
      <c r="AA199" s="659"/>
      <c r="AB199" s="659"/>
      <c r="AC199" s="659"/>
      <c r="AD199" s="659"/>
      <c r="AE199" s="659"/>
      <c r="AF199" s="368"/>
      <c r="AG199" s="368"/>
      <c r="AH199" s="368"/>
      <c r="AI199" s="368"/>
      <c r="AJ199" s="368"/>
      <c r="AK199" s="368"/>
      <c r="AL199" s="368"/>
      <c r="AM199" s="258">
        <f>SUM(Y199:AL199)</f>
        <v>0</v>
      </c>
    </row>
    <row r="200" spans="1:39" ht="15" outlineLevel="1">
      <c r="B200" s="256" t="s">
        <v>244</v>
      </c>
      <c r="C200" s="253" t="s">
        <v>163</v>
      </c>
      <c r="D200" s="257"/>
      <c r="E200" s="257"/>
      <c r="F200" s="257"/>
      <c r="G200" s="257"/>
      <c r="H200" s="257"/>
      <c r="I200" s="257"/>
      <c r="J200" s="257"/>
      <c r="K200" s="257"/>
      <c r="L200" s="257"/>
      <c r="M200" s="257"/>
      <c r="N200" s="253"/>
      <c r="O200" s="257"/>
      <c r="P200" s="257"/>
      <c r="Q200" s="257"/>
      <c r="R200" s="257"/>
      <c r="S200" s="257"/>
      <c r="T200" s="257"/>
      <c r="U200" s="257"/>
      <c r="V200" s="257"/>
      <c r="W200" s="257"/>
      <c r="X200" s="257"/>
      <c r="Y200" s="364">
        <f>Y199</f>
        <v>0</v>
      </c>
      <c r="Z200" s="364">
        <f>Z199</f>
        <v>0</v>
      </c>
      <c r="AA200" s="364">
        <f t="shared" ref="AA200:AE200" si="102">AA199</f>
        <v>0</v>
      </c>
      <c r="AB200" s="364">
        <f t="shared" si="102"/>
        <v>0</v>
      </c>
      <c r="AC200" s="364">
        <f t="shared" si="102"/>
        <v>0</v>
      </c>
      <c r="AD200" s="364">
        <f t="shared" si="102"/>
        <v>0</v>
      </c>
      <c r="AE200" s="364">
        <f t="shared" si="102"/>
        <v>0</v>
      </c>
      <c r="AF200" s="364">
        <f t="shared" ref="AF200:AL200" si="103">AF199</f>
        <v>0</v>
      </c>
      <c r="AG200" s="364">
        <f t="shared" si="103"/>
        <v>0</v>
      </c>
      <c r="AH200" s="364">
        <f t="shared" si="103"/>
        <v>0</v>
      </c>
      <c r="AI200" s="364">
        <f t="shared" si="103"/>
        <v>0</v>
      </c>
      <c r="AJ200" s="364">
        <f t="shared" si="103"/>
        <v>0</v>
      </c>
      <c r="AK200" s="364">
        <f t="shared" si="103"/>
        <v>0</v>
      </c>
      <c r="AL200" s="364">
        <f t="shared" si="103"/>
        <v>0</v>
      </c>
      <c r="AM200" s="447"/>
    </row>
    <row r="201" spans="1:39" ht="15" outlineLevel="1">
      <c r="B201" s="276"/>
      <c r="C201" s="267"/>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663"/>
      <c r="Z201" s="371"/>
      <c r="AA201" s="371"/>
      <c r="AB201" s="371"/>
      <c r="AC201" s="371"/>
      <c r="AD201" s="371"/>
      <c r="AE201" s="371"/>
      <c r="AF201" s="371"/>
      <c r="AG201" s="371"/>
      <c r="AH201" s="371"/>
      <c r="AI201" s="371"/>
      <c r="AJ201" s="371"/>
      <c r="AK201" s="371"/>
      <c r="AL201" s="371"/>
      <c r="AM201" s="278"/>
    </row>
    <row r="202" spans="1:39" ht="15.6" outlineLevel="1">
      <c r="A202" s="452"/>
      <c r="B202" s="250" t="s">
        <v>10</v>
      </c>
      <c r="C202" s="251"/>
      <c r="D202" s="251"/>
      <c r="E202" s="251"/>
      <c r="F202" s="251"/>
      <c r="G202" s="251"/>
      <c r="H202" s="251"/>
      <c r="I202" s="251"/>
      <c r="J202" s="251"/>
      <c r="K202" s="251"/>
      <c r="L202" s="251"/>
      <c r="M202" s="251"/>
      <c r="N202" s="252"/>
      <c r="O202" s="251"/>
      <c r="P202" s="251"/>
      <c r="Q202" s="251"/>
      <c r="R202" s="251"/>
      <c r="S202" s="251"/>
      <c r="T202" s="251"/>
      <c r="U202" s="251"/>
      <c r="V202" s="251"/>
      <c r="W202" s="251"/>
      <c r="X202" s="251"/>
      <c r="Y202" s="367"/>
      <c r="Z202" s="367"/>
      <c r="AA202" s="367"/>
      <c r="AB202" s="367"/>
      <c r="AC202" s="367"/>
      <c r="AD202" s="367"/>
      <c r="AE202" s="367"/>
      <c r="AF202" s="367"/>
      <c r="AG202" s="367"/>
      <c r="AH202" s="367"/>
      <c r="AI202" s="367"/>
      <c r="AJ202" s="367"/>
      <c r="AK202" s="367"/>
      <c r="AL202" s="367"/>
      <c r="AM202" s="254"/>
    </row>
    <row r="203" spans="1:39" ht="15" outlineLevel="1">
      <c r="A203" s="451">
        <v>18</v>
      </c>
      <c r="B203" s="276" t="s">
        <v>11</v>
      </c>
      <c r="C203" s="253" t="s">
        <v>25</v>
      </c>
      <c r="D203" s="257"/>
      <c r="E203" s="257"/>
      <c r="F203" s="257"/>
      <c r="G203" s="257"/>
      <c r="H203" s="257"/>
      <c r="I203" s="257"/>
      <c r="J203" s="257"/>
      <c r="K203" s="257"/>
      <c r="L203" s="257"/>
      <c r="M203" s="257"/>
      <c r="N203" s="257">
        <v>12</v>
      </c>
      <c r="O203" s="257"/>
      <c r="P203" s="257"/>
      <c r="Q203" s="257"/>
      <c r="R203" s="257"/>
      <c r="S203" s="257"/>
      <c r="T203" s="257"/>
      <c r="U203" s="257"/>
      <c r="V203" s="257"/>
      <c r="W203" s="257"/>
      <c r="X203" s="257"/>
      <c r="Y203" s="377"/>
      <c r="Z203" s="659"/>
      <c r="AA203" s="659"/>
      <c r="AB203" s="659"/>
      <c r="AC203" s="659"/>
      <c r="AD203" s="659"/>
      <c r="AE203" s="659"/>
      <c r="AF203" s="368"/>
      <c r="AG203" s="368"/>
      <c r="AH203" s="368"/>
      <c r="AI203" s="368"/>
      <c r="AJ203" s="368"/>
      <c r="AK203" s="368"/>
      <c r="AL203" s="368"/>
      <c r="AM203" s="258">
        <f>SUM(Y203:AL203)</f>
        <v>0</v>
      </c>
    </row>
    <row r="204" spans="1:39" ht="15" outlineLevel="1">
      <c r="B204" s="256" t="s">
        <v>244</v>
      </c>
      <c r="C204" s="253" t="s">
        <v>163</v>
      </c>
      <c r="D204" s="257"/>
      <c r="E204" s="257"/>
      <c r="F204" s="257"/>
      <c r="G204" s="257"/>
      <c r="H204" s="257"/>
      <c r="I204" s="257"/>
      <c r="J204" s="257"/>
      <c r="K204" s="257"/>
      <c r="L204" s="257"/>
      <c r="M204" s="257"/>
      <c r="N204" s="257">
        <f>N203</f>
        <v>12</v>
      </c>
      <c r="O204" s="257"/>
      <c r="P204" s="257"/>
      <c r="Q204" s="257"/>
      <c r="R204" s="257"/>
      <c r="S204" s="257"/>
      <c r="T204" s="257"/>
      <c r="U204" s="257"/>
      <c r="V204" s="257"/>
      <c r="W204" s="257"/>
      <c r="X204" s="257"/>
      <c r="Y204" s="364">
        <f>Y203</f>
        <v>0</v>
      </c>
      <c r="Z204" s="364">
        <f>Z203</f>
        <v>0</v>
      </c>
      <c r="AA204" s="364">
        <f t="shared" ref="AA204:AE204" si="104">AA203</f>
        <v>0</v>
      </c>
      <c r="AB204" s="364">
        <f t="shared" si="104"/>
        <v>0</v>
      </c>
      <c r="AC204" s="364">
        <f t="shared" si="104"/>
        <v>0</v>
      </c>
      <c r="AD204" s="364">
        <f t="shared" si="104"/>
        <v>0</v>
      </c>
      <c r="AE204" s="364">
        <f t="shared" si="104"/>
        <v>0</v>
      </c>
      <c r="AF204" s="364">
        <f t="shared" ref="AF204:AL204" si="105">AF203</f>
        <v>0</v>
      </c>
      <c r="AG204" s="364">
        <f t="shared" si="105"/>
        <v>0</v>
      </c>
      <c r="AH204" s="364">
        <f t="shared" si="105"/>
        <v>0</v>
      </c>
      <c r="AI204" s="364">
        <f t="shared" si="105"/>
        <v>0</v>
      </c>
      <c r="AJ204" s="364">
        <f t="shared" si="105"/>
        <v>0</v>
      </c>
      <c r="AK204" s="364">
        <f t="shared" si="105"/>
        <v>0</v>
      </c>
      <c r="AL204" s="364">
        <f t="shared" si="105"/>
        <v>0</v>
      </c>
      <c r="AM204" s="447"/>
    </row>
    <row r="205" spans="1:39" ht="15" outlineLevel="1">
      <c r="B205" s="276"/>
      <c r="C205" s="267"/>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365"/>
      <c r="Z205" s="372"/>
      <c r="AA205" s="372"/>
      <c r="AB205" s="372"/>
      <c r="AC205" s="372"/>
      <c r="AD205" s="372"/>
      <c r="AE205" s="372"/>
      <c r="AF205" s="372"/>
      <c r="AG205" s="372"/>
      <c r="AH205" s="372"/>
      <c r="AI205" s="372"/>
      <c r="AJ205" s="372"/>
      <c r="AK205" s="372"/>
      <c r="AL205" s="372"/>
      <c r="AM205" s="268"/>
    </row>
    <row r="206" spans="1:39" ht="15" outlineLevel="1">
      <c r="A206" s="451">
        <v>19</v>
      </c>
      <c r="B206" s="276" t="s">
        <v>12</v>
      </c>
      <c r="C206" s="253" t="s">
        <v>25</v>
      </c>
      <c r="D206" s="257"/>
      <c r="E206" s="257"/>
      <c r="F206" s="257"/>
      <c r="G206" s="257"/>
      <c r="H206" s="257"/>
      <c r="I206" s="257"/>
      <c r="J206" s="257"/>
      <c r="K206" s="257"/>
      <c r="L206" s="257"/>
      <c r="M206" s="257"/>
      <c r="N206" s="257">
        <v>12</v>
      </c>
      <c r="O206" s="257"/>
      <c r="P206" s="257"/>
      <c r="Q206" s="257"/>
      <c r="R206" s="257"/>
      <c r="S206" s="257"/>
      <c r="T206" s="257"/>
      <c r="U206" s="257"/>
      <c r="V206" s="257"/>
      <c r="W206" s="257"/>
      <c r="X206" s="257"/>
      <c r="Y206" s="363"/>
      <c r="Z206" s="659"/>
      <c r="AA206" s="659"/>
      <c r="AB206" s="659"/>
      <c r="AC206" s="659"/>
      <c r="AD206" s="659"/>
      <c r="AE206" s="659"/>
      <c r="AF206" s="368"/>
      <c r="AG206" s="368"/>
      <c r="AH206" s="368"/>
      <c r="AI206" s="368"/>
      <c r="AJ206" s="368"/>
      <c r="AK206" s="368"/>
      <c r="AL206" s="368"/>
      <c r="AM206" s="258">
        <f>SUM(Y206:AL206)</f>
        <v>0</v>
      </c>
    </row>
    <row r="207" spans="1:39" ht="15" outlineLevel="1">
      <c r="B207" s="256" t="s">
        <v>244</v>
      </c>
      <c r="C207" s="253" t="s">
        <v>163</v>
      </c>
      <c r="D207" s="257"/>
      <c r="E207" s="257"/>
      <c r="F207" s="257"/>
      <c r="G207" s="257"/>
      <c r="H207" s="257"/>
      <c r="I207" s="257"/>
      <c r="J207" s="257"/>
      <c r="K207" s="257"/>
      <c r="L207" s="257"/>
      <c r="M207" s="257"/>
      <c r="N207" s="257">
        <f>N206</f>
        <v>12</v>
      </c>
      <c r="O207" s="257"/>
      <c r="P207" s="257"/>
      <c r="Q207" s="257"/>
      <c r="R207" s="257"/>
      <c r="S207" s="257"/>
      <c r="T207" s="257"/>
      <c r="U207" s="257"/>
      <c r="V207" s="257"/>
      <c r="W207" s="257"/>
      <c r="X207" s="257"/>
      <c r="Y207" s="364">
        <f>Y206</f>
        <v>0</v>
      </c>
      <c r="Z207" s="364">
        <f>Z206</f>
        <v>0</v>
      </c>
      <c r="AA207" s="364">
        <f t="shared" ref="AA207:AE207" si="106">AA206</f>
        <v>0</v>
      </c>
      <c r="AB207" s="364">
        <f t="shared" si="106"/>
        <v>0</v>
      </c>
      <c r="AC207" s="364">
        <f t="shared" si="106"/>
        <v>0</v>
      </c>
      <c r="AD207" s="364">
        <f t="shared" si="106"/>
        <v>0</v>
      </c>
      <c r="AE207" s="364">
        <f t="shared" si="106"/>
        <v>0</v>
      </c>
      <c r="AF207" s="364">
        <f t="shared" ref="AF207:AL207" si="107">AF206</f>
        <v>0</v>
      </c>
      <c r="AG207" s="364">
        <f t="shared" si="107"/>
        <v>0</v>
      </c>
      <c r="AH207" s="364">
        <f t="shared" si="107"/>
        <v>0</v>
      </c>
      <c r="AI207" s="364">
        <f t="shared" si="107"/>
        <v>0</v>
      </c>
      <c r="AJ207" s="364">
        <f t="shared" si="107"/>
        <v>0</v>
      </c>
      <c r="AK207" s="364">
        <f t="shared" si="107"/>
        <v>0</v>
      </c>
      <c r="AL207" s="364">
        <f t="shared" si="107"/>
        <v>0</v>
      </c>
      <c r="AM207" s="447"/>
    </row>
    <row r="208" spans="1:39" ht="15" outlineLevel="1">
      <c r="B208" s="276"/>
      <c r="C208" s="267"/>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373"/>
      <c r="Z208" s="373"/>
      <c r="AA208" s="365"/>
      <c r="AB208" s="365"/>
      <c r="AC208" s="365"/>
      <c r="AD208" s="365"/>
      <c r="AE208" s="365"/>
      <c r="AF208" s="365"/>
      <c r="AG208" s="365"/>
      <c r="AH208" s="365"/>
      <c r="AI208" s="365"/>
      <c r="AJ208" s="365"/>
      <c r="AK208" s="365"/>
      <c r="AL208" s="365"/>
      <c r="AM208" s="268"/>
    </row>
    <row r="209" spans="1:39" ht="15" outlineLevel="1">
      <c r="A209" s="451">
        <v>20</v>
      </c>
      <c r="B209" s="276" t="s">
        <v>13</v>
      </c>
      <c r="C209" s="253" t="s">
        <v>25</v>
      </c>
      <c r="D209" s="257"/>
      <c r="E209" s="257"/>
      <c r="F209" s="257"/>
      <c r="G209" s="257"/>
      <c r="H209" s="257"/>
      <c r="I209" s="257"/>
      <c r="J209" s="257"/>
      <c r="K209" s="257"/>
      <c r="L209" s="257"/>
      <c r="M209" s="257"/>
      <c r="N209" s="257">
        <v>12</v>
      </c>
      <c r="O209" s="257"/>
      <c r="P209" s="257"/>
      <c r="Q209" s="257"/>
      <c r="R209" s="257"/>
      <c r="S209" s="257"/>
      <c r="T209" s="257"/>
      <c r="U209" s="257"/>
      <c r="V209" s="257"/>
      <c r="W209" s="257"/>
      <c r="X209" s="257"/>
      <c r="Y209" s="363"/>
      <c r="Z209" s="659"/>
      <c r="AA209" s="659"/>
      <c r="AB209" s="659"/>
      <c r="AC209" s="659"/>
      <c r="AD209" s="659"/>
      <c r="AE209" s="659"/>
      <c r="AF209" s="368"/>
      <c r="AG209" s="368"/>
      <c r="AH209" s="368"/>
      <c r="AI209" s="368"/>
      <c r="AJ209" s="368"/>
      <c r="AK209" s="368"/>
      <c r="AL209" s="368"/>
      <c r="AM209" s="258">
        <f>SUM(Y209:AL209)</f>
        <v>0</v>
      </c>
    </row>
    <row r="210" spans="1:39" ht="15" outlineLevel="1">
      <c r="B210" s="256" t="s">
        <v>244</v>
      </c>
      <c r="C210" s="253" t="s">
        <v>163</v>
      </c>
      <c r="D210" s="257"/>
      <c r="E210" s="257"/>
      <c r="F210" s="257"/>
      <c r="G210" s="257"/>
      <c r="H210" s="257"/>
      <c r="I210" s="257"/>
      <c r="J210" s="257"/>
      <c r="K210" s="257"/>
      <c r="L210" s="257"/>
      <c r="M210" s="257"/>
      <c r="N210" s="257">
        <f>N209</f>
        <v>12</v>
      </c>
      <c r="O210" s="257"/>
      <c r="P210" s="257"/>
      <c r="Q210" s="257"/>
      <c r="R210" s="257"/>
      <c r="S210" s="257"/>
      <c r="T210" s="257"/>
      <c r="U210" s="257"/>
      <c r="V210" s="257"/>
      <c r="W210" s="257"/>
      <c r="X210" s="257"/>
      <c r="Y210" s="364">
        <f>Y209</f>
        <v>0</v>
      </c>
      <c r="Z210" s="364">
        <f>Z209</f>
        <v>0</v>
      </c>
      <c r="AA210" s="364">
        <f t="shared" ref="AA210:AE210" si="108">AA209</f>
        <v>0</v>
      </c>
      <c r="AB210" s="364">
        <f t="shared" si="108"/>
        <v>0</v>
      </c>
      <c r="AC210" s="364">
        <f t="shared" si="108"/>
        <v>0</v>
      </c>
      <c r="AD210" s="364">
        <f t="shared" si="108"/>
        <v>0</v>
      </c>
      <c r="AE210" s="364">
        <f t="shared" si="108"/>
        <v>0</v>
      </c>
      <c r="AF210" s="364">
        <f t="shared" ref="AF210:AL210" si="109">AF209</f>
        <v>0</v>
      </c>
      <c r="AG210" s="364">
        <f t="shared" si="109"/>
        <v>0</v>
      </c>
      <c r="AH210" s="364">
        <f t="shared" si="109"/>
        <v>0</v>
      </c>
      <c r="AI210" s="364">
        <f t="shared" si="109"/>
        <v>0</v>
      </c>
      <c r="AJ210" s="364">
        <f t="shared" si="109"/>
        <v>0</v>
      </c>
      <c r="AK210" s="364">
        <f t="shared" si="109"/>
        <v>0</v>
      </c>
      <c r="AL210" s="364">
        <f t="shared" si="109"/>
        <v>0</v>
      </c>
      <c r="AM210" s="447"/>
    </row>
    <row r="211" spans="1:39" ht="15" outlineLevel="1">
      <c r="B211" s="276"/>
      <c r="C211" s="267"/>
      <c r="D211" s="253"/>
      <c r="E211" s="253"/>
      <c r="F211" s="253"/>
      <c r="G211" s="253"/>
      <c r="H211" s="253"/>
      <c r="I211" s="253"/>
      <c r="J211" s="253"/>
      <c r="K211" s="253"/>
      <c r="L211" s="253"/>
      <c r="M211" s="253"/>
      <c r="N211" s="658"/>
      <c r="O211" s="253"/>
      <c r="P211" s="253"/>
      <c r="Q211" s="253"/>
      <c r="R211" s="253"/>
      <c r="S211" s="253"/>
      <c r="T211" s="253"/>
      <c r="U211" s="253"/>
      <c r="V211" s="253"/>
      <c r="W211" s="253"/>
      <c r="X211" s="253"/>
      <c r="Y211" s="365"/>
      <c r="Z211" s="365"/>
      <c r="AA211" s="365"/>
      <c r="AB211" s="365"/>
      <c r="AC211" s="365"/>
      <c r="AD211" s="365"/>
      <c r="AE211" s="365"/>
      <c r="AF211" s="365"/>
      <c r="AG211" s="365"/>
      <c r="AH211" s="365"/>
      <c r="AI211" s="365"/>
      <c r="AJ211" s="365"/>
      <c r="AK211" s="365"/>
      <c r="AL211" s="365"/>
      <c r="AM211" s="268"/>
    </row>
    <row r="212" spans="1:39" ht="15" outlineLevel="1">
      <c r="A212" s="451">
        <v>21</v>
      </c>
      <c r="B212" s="276" t="s">
        <v>22</v>
      </c>
      <c r="C212" s="253" t="s">
        <v>25</v>
      </c>
      <c r="D212" s="257"/>
      <c r="E212" s="257"/>
      <c r="F212" s="257"/>
      <c r="G212" s="257"/>
      <c r="H212" s="257"/>
      <c r="I212" s="257"/>
      <c r="J212" s="257"/>
      <c r="K212" s="257"/>
      <c r="L212" s="257"/>
      <c r="M212" s="257"/>
      <c r="N212" s="257">
        <v>12</v>
      </c>
      <c r="O212" s="257"/>
      <c r="P212" s="257"/>
      <c r="Q212" s="257"/>
      <c r="R212" s="257"/>
      <c r="S212" s="257"/>
      <c r="T212" s="257"/>
      <c r="U212" s="257"/>
      <c r="V212" s="257"/>
      <c r="W212" s="257"/>
      <c r="X212" s="257"/>
      <c r="Y212" s="363"/>
      <c r="Z212" s="659"/>
      <c r="AA212" s="659"/>
      <c r="AB212" s="659"/>
      <c r="AC212" s="659"/>
      <c r="AD212" s="659"/>
      <c r="AE212" s="659"/>
      <c r="AF212" s="368"/>
      <c r="AG212" s="368"/>
      <c r="AH212" s="368"/>
      <c r="AI212" s="368"/>
      <c r="AJ212" s="368"/>
      <c r="AK212" s="368"/>
      <c r="AL212" s="368"/>
      <c r="AM212" s="258">
        <f>SUM(Y212:AL212)</f>
        <v>0</v>
      </c>
    </row>
    <row r="213" spans="1:39" ht="15" outlineLevel="1">
      <c r="B213" s="256" t="s">
        <v>244</v>
      </c>
      <c r="C213" s="253" t="s">
        <v>163</v>
      </c>
      <c r="D213" s="257"/>
      <c r="E213" s="257"/>
      <c r="F213" s="257"/>
      <c r="G213" s="257"/>
      <c r="H213" s="257"/>
      <c r="I213" s="257"/>
      <c r="J213" s="257"/>
      <c r="K213" s="257"/>
      <c r="L213" s="257"/>
      <c r="M213" s="257"/>
      <c r="N213" s="257">
        <f>N212</f>
        <v>12</v>
      </c>
      <c r="O213" s="257"/>
      <c r="P213" s="257"/>
      <c r="Q213" s="257"/>
      <c r="R213" s="257"/>
      <c r="S213" s="257"/>
      <c r="T213" s="257"/>
      <c r="U213" s="257"/>
      <c r="V213" s="257"/>
      <c r="W213" s="257"/>
      <c r="X213" s="257"/>
      <c r="Y213" s="364">
        <f>Y212</f>
        <v>0</v>
      </c>
      <c r="Z213" s="364">
        <f>Z212</f>
        <v>0</v>
      </c>
      <c r="AA213" s="364">
        <f t="shared" ref="AA213:AE213" si="110">AA212</f>
        <v>0</v>
      </c>
      <c r="AB213" s="364">
        <f t="shared" si="110"/>
        <v>0</v>
      </c>
      <c r="AC213" s="364">
        <f t="shared" si="110"/>
        <v>0</v>
      </c>
      <c r="AD213" s="364">
        <f t="shared" si="110"/>
        <v>0</v>
      </c>
      <c r="AE213" s="364">
        <f t="shared" si="110"/>
        <v>0</v>
      </c>
      <c r="AF213" s="364">
        <f t="shared" ref="AF213:AL213" si="111">AF212</f>
        <v>0</v>
      </c>
      <c r="AG213" s="364">
        <f t="shared" si="111"/>
        <v>0</v>
      </c>
      <c r="AH213" s="364">
        <f t="shared" si="111"/>
        <v>0</v>
      </c>
      <c r="AI213" s="364">
        <f t="shared" si="111"/>
        <v>0</v>
      </c>
      <c r="AJ213" s="364">
        <f t="shared" si="111"/>
        <v>0</v>
      </c>
      <c r="AK213" s="364">
        <f t="shared" si="111"/>
        <v>0</v>
      </c>
      <c r="AL213" s="364">
        <f t="shared" si="111"/>
        <v>0</v>
      </c>
      <c r="AM213" s="447"/>
    </row>
    <row r="214" spans="1:39" ht="15" outlineLevel="1">
      <c r="B214" s="276"/>
      <c r="C214" s="267"/>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373"/>
      <c r="Z214" s="365"/>
      <c r="AA214" s="365"/>
      <c r="AB214" s="365"/>
      <c r="AC214" s="365"/>
      <c r="AD214" s="365"/>
      <c r="AE214" s="365"/>
      <c r="AF214" s="365"/>
      <c r="AG214" s="365"/>
      <c r="AH214" s="365"/>
      <c r="AI214" s="365"/>
      <c r="AJ214" s="365"/>
      <c r="AK214" s="365"/>
      <c r="AL214" s="365"/>
      <c r="AM214" s="268"/>
    </row>
    <row r="215" spans="1:39" ht="15" outlineLevel="1">
      <c r="A215" s="451">
        <v>22</v>
      </c>
      <c r="B215" s="276" t="s">
        <v>9</v>
      </c>
      <c r="C215" s="253" t="s">
        <v>25</v>
      </c>
      <c r="D215" s="257"/>
      <c r="E215" s="257"/>
      <c r="F215" s="257"/>
      <c r="G215" s="257"/>
      <c r="H215" s="257"/>
      <c r="I215" s="257"/>
      <c r="J215" s="257"/>
      <c r="K215" s="257"/>
      <c r="L215" s="257"/>
      <c r="M215" s="257"/>
      <c r="N215" s="253"/>
      <c r="O215" s="257"/>
      <c r="P215" s="257"/>
      <c r="Q215" s="257"/>
      <c r="R215" s="257"/>
      <c r="S215" s="257"/>
      <c r="T215" s="257"/>
      <c r="U215" s="257"/>
      <c r="V215" s="257"/>
      <c r="W215" s="257"/>
      <c r="X215" s="257"/>
      <c r="Y215" s="363"/>
      <c r="Z215" s="659"/>
      <c r="AA215" s="659"/>
      <c r="AB215" s="659"/>
      <c r="AC215" s="659"/>
      <c r="AD215" s="659"/>
      <c r="AE215" s="659"/>
      <c r="AF215" s="368"/>
      <c r="AG215" s="368"/>
      <c r="AH215" s="368"/>
      <c r="AI215" s="368"/>
      <c r="AJ215" s="368"/>
      <c r="AK215" s="368"/>
      <c r="AL215" s="368"/>
      <c r="AM215" s="258">
        <f>SUM(Y215:AL215)</f>
        <v>0</v>
      </c>
    </row>
    <row r="216" spans="1:39" ht="15" outlineLevel="1">
      <c r="B216" s="256" t="s">
        <v>244</v>
      </c>
      <c r="C216" s="253" t="s">
        <v>163</v>
      </c>
      <c r="D216" s="257"/>
      <c r="E216" s="257"/>
      <c r="F216" s="257"/>
      <c r="G216" s="257"/>
      <c r="H216" s="257"/>
      <c r="I216" s="257"/>
      <c r="J216" s="257"/>
      <c r="K216" s="257"/>
      <c r="L216" s="257"/>
      <c r="M216" s="257"/>
      <c r="N216" s="253"/>
      <c r="O216" s="257"/>
      <c r="P216" s="257"/>
      <c r="Q216" s="257"/>
      <c r="R216" s="257"/>
      <c r="S216" s="257"/>
      <c r="T216" s="257"/>
      <c r="U216" s="257"/>
      <c r="V216" s="257"/>
      <c r="W216" s="257"/>
      <c r="X216" s="257"/>
      <c r="Y216" s="364">
        <f>Y215</f>
        <v>0</v>
      </c>
      <c r="Z216" s="364">
        <f>Z215</f>
        <v>0</v>
      </c>
      <c r="AA216" s="364">
        <f t="shared" ref="AA216:AE216" si="112">AA215</f>
        <v>0</v>
      </c>
      <c r="AB216" s="364">
        <f t="shared" si="112"/>
        <v>0</v>
      </c>
      <c r="AC216" s="364">
        <f t="shared" si="112"/>
        <v>0</v>
      </c>
      <c r="AD216" s="364">
        <f t="shared" si="112"/>
        <v>0</v>
      </c>
      <c r="AE216" s="364">
        <f t="shared" si="112"/>
        <v>0</v>
      </c>
      <c r="AF216" s="364">
        <f t="shared" ref="AF216:AL216" si="113">AF215</f>
        <v>0</v>
      </c>
      <c r="AG216" s="364">
        <f t="shared" si="113"/>
        <v>0</v>
      </c>
      <c r="AH216" s="364">
        <f t="shared" si="113"/>
        <v>0</v>
      </c>
      <c r="AI216" s="364">
        <f t="shared" si="113"/>
        <v>0</v>
      </c>
      <c r="AJ216" s="364">
        <f t="shared" si="113"/>
        <v>0</v>
      </c>
      <c r="AK216" s="364">
        <f t="shared" si="113"/>
        <v>0</v>
      </c>
      <c r="AL216" s="364">
        <f t="shared" si="113"/>
        <v>0</v>
      </c>
      <c r="AM216" s="447"/>
    </row>
    <row r="217" spans="1:39" ht="15" outlineLevel="1">
      <c r="B217" s="276"/>
      <c r="C217" s="267"/>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365"/>
      <c r="Z217" s="365"/>
      <c r="AA217" s="365"/>
      <c r="AB217" s="365"/>
      <c r="AC217" s="365"/>
      <c r="AD217" s="365"/>
      <c r="AE217" s="365"/>
      <c r="AF217" s="365"/>
      <c r="AG217" s="365"/>
      <c r="AH217" s="365"/>
      <c r="AI217" s="365"/>
      <c r="AJ217" s="365"/>
      <c r="AK217" s="365"/>
      <c r="AL217" s="365"/>
      <c r="AM217" s="268"/>
    </row>
    <row r="218" spans="1:39" ht="15.6" outlineLevel="1">
      <c r="A218" s="452"/>
      <c r="B218" s="250" t="s">
        <v>14</v>
      </c>
      <c r="C218" s="251"/>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367"/>
      <c r="Z218" s="367"/>
      <c r="AA218" s="367"/>
      <c r="AB218" s="367"/>
      <c r="AC218" s="367"/>
      <c r="AD218" s="367"/>
      <c r="AE218" s="367"/>
      <c r="AF218" s="367"/>
      <c r="AG218" s="367"/>
      <c r="AH218" s="367"/>
      <c r="AI218" s="367"/>
      <c r="AJ218" s="367"/>
      <c r="AK218" s="367"/>
      <c r="AL218" s="367"/>
      <c r="AM218" s="254"/>
    </row>
    <row r="219" spans="1:39" ht="15" outlineLevel="1">
      <c r="A219" s="451">
        <v>23</v>
      </c>
      <c r="B219" s="276" t="s">
        <v>14</v>
      </c>
      <c r="C219" s="253" t="s">
        <v>25</v>
      </c>
      <c r="D219" s="257"/>
      <c r="E219" s="257"/>
      <c r="F219" s="257"/>
      <c r="G219" s="257"/>
      <c r="H219" s="257"/>
      <c r="I219" s="257"/>
      <c r="J219" s="257"/>
      <c r="K219" s="257"/>
      <c r="L219" s="257"/>
      <c r="M219" s="257"/>
      <c r="N219" s="253"/>
      <c r="O219" s="257"/>
      <c r="P219" s="257"/>
      <c r="Q219" s="257"/>
      <c r="R219" s="257"/>
      <c r="S219" s="257"/>
      <c r="T219" s="257"/>
      <c r="U219" s="257"/>
      <c r="V219" s="257"/>
      <c r="W219" s="257"/>
      <c r="X219" s="257"/>
      <c r="Y219" s="666"/>
      <c r="Z219" s="363"/>
      <c r="AA219" s="363"/>
      <c r="AB219" s="363"/>
      <c r="AC219" s="363"/>
      <c r="AD219" s="363"/>
      <c r="AE219" s="363"/>
      <c r="AF219" s="363"/>
      <c r="AG219" s="363"/>
      <c r="AH219" s="363"/>
      <c r="AI219" s="363"/>
      <c r="AJ219" s="363"/>
      <c r="AK219" s="363"/>
      <c r="AL219" s="363"/>
      <c r="AM219" s="258">
        <f>SUM(Y219:AL219)</f>
        <v>0</v>
      </c>
    </row>
    <row r="220" spans="1:39" ht="15" outlineLevel="1">
      <c r="B220" s="256" t="s">
        <v>244</v>
      </c>
      <c r="C220" s="253" t="s">
        <v>163</v>
      </c>
      <c r="D220" s="257"/>
      <c r="E220" s="257"/>
      <c r="F220" s="257"/>
      <c r="G220" s="257"/>
      <c r="H220" s="257"/>
      <c r="I220" s="257"/>
      <c r="J220" s="257"/>
      <c r="K220" s="257"/>
      <c r="L220" s="257"/>
      <c r="M220" s="257"/>
      <c r="N220" s="412"/>
      <c r="O220" s="257"/>
      <c r="P220" s="257"/>
      <c r="Q220" s="257"/>
      <c r="R220" s="257"/>
      <c r="S220" s="257"/>
      <c r="T220" s="257"/>
      <c r="U220" s="257"/>
      <c r="V220" s="257"/>
      <c r="W220" s="257"/>
      <c r="X220" s="257"/>
      <c r="Y220" s="364">
        <f>Y219</f>
        <v>0</v>
      </c>
      <c r="Z220" s="364">
        <f>Z219</f>
        <v>0</v>
      </c>
      <c r="AA220" s="364">
        <f t="shared" ref="AA220:AE220" si="114">AA219</f>
        <v>0</v>
      </c>
      <c r="AB220" s="364">
        <f t="shared" si="114"/>
        <v>0</v>
      </c>
      <c r="AC220" s="364">
        <f t="shared" si="114"/>
        <v>0</v>
      </c>
      <c r="AD220" s="364">
        <f t="shared" si="114"/>
        <v>0</v>
      </c>
      <c r="AE220" s="364">
        <f t="shared" si="114"/>
        <v>0</v>
      </c>
      <c r="AF220" s="364">
        <f t="shared" ref="AF220:AL220" si="115">AF219</f>
        <v>0</v>
      </c>
      <c r="AG220" s="364">
        <f t="shared" si="115"/>
        <v>0</v>
      </c>
      <c r="AH220" s="364">
        <f t="shared" si="115"/>
        <v>0</v>
      </c>
      <c r="AI220" s="364">
        <f t="shared" si="115"/>
        <v>0</v>
      </c>
      <c r="AJ220" s="364">
        <f t="shared" si="115"/>
        <v>0</v>
      </c>
      <c r="AK220" s="364">
        <f t="shared" si="115"/>
        <v>0</v>
      </c>
      <c r="AL220" s="364">
        <f t="shared" si="115"/>
        <v>0</v>
      </c>
      <c r="AM220" s="447"/>
    </row>
    <row r="221" spans="1:39" ht="15" outlineLevel="1">
      <c r="B221" s="276"/>
      <c r="C221" s="267"/>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365"/>
      <c r="Z221" s="365"/>
      <c r="AA221" s="365"/>
      <c r="AB221" s="365"/>
      <c r="AC221" s="365"/>
      <c r="AD221" s="365"/>
      <c r="AE221" s="365"/>
      <c r="AF221" s="365"/>
      <c r="AG221" s="365"/>
      <c r="AH221" s="365"/>
      <c r="AI221" s="365"/>
      <c r="AJ221" s="365"/>
      <c r="AK221" s="365"/>
      <c r="AL221" s="365"/>
      <c r="AM221" s="268"/>
    </row>
    <row r="222" spans="1:39" s="255" customFormat="1" ht="15.6" outlineLevel="1">
      <c r="A222" s="452"/>
      <c r="B222" s="250" t="s">
        <v>487</v>
      </c>
      <c r="C222" s="251"/>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367"/>
      <c r="Z222" s="367"/>
      <c r="AA222" s="367"/>
      <c r="AB222" s="367"/>
      <c r="AC222" s="367"/>
      <c r="AD222" s="367"/>
      <c r="AE222" s="367"/>
      <c r="AF222" s="367"/>
      <c r="AG222" s="367"/>
      <c r="AH222" s="367"/>
      <c r="AI222" s="367"/>
      <c r="AJ222" s="367"/>
      <c r="AK222" s="367"/>
      <c r="AL222" s="367"/>
      <c r="AM222" s="254"/>
    </row>
    <row r="223" spans="1:39" s="245" customFormat="1" ht="15" outlineLevel="1">
      <c r="A223" s="451">
        <v>24</v>
      </c>
      <c r="B223" s="276" t="s">
        <v>14</v>
      </c>
      <c r="C223" s="253" t="s">
        <v>25</v>
      </c>
      <c r="D223" s="257"/>
      <c r="E223" s="257"/>
      <c r="F223" s="257"/>
      <c r="G223" s="257"/>
      <c r="H223" s="257"/>
      <c r="I223" s="257"/>
      <c r="J223" s="257"/>
      <c r="K223" s="257"/>
      <c r="L223" s="257"/>
      <c r="M223" s="257"/>
      <c r="N223" s="253"/>
      <c r="O223" s="257"/>
      <c r="P223" s="257"/>
      <c r="Q223" s="257"/>
      <c r="R223" s="257"/>
      <c r="S223" s="257"/>
      <c r="T223" s="257"/>
      <c r="U223" s="257"/>
      <c r="V223" s="257"/>
      <c r="W223" s="257"/>
      <c r="X223" s="257"/>
      <c r="Y223" s="363"/>
      <c r="Z223" s="363"/>
      <c r="AA223" s="363"/>
      <c r="AB223" s="363"/>
      <c r="AC223" s="363"/>
      <c r="AD223" s="363"/>
      <c r="AE223" s="363"/>
      <c r="AF223" s="363"/>
      <c r="AG223" s="363"/>
      <c r="AH223" s="363"/>
      <c r="AI223" s="363"/>
      <c r="AJ223" s="363"/>
      <c r="AK223" s="363"/>
      <c r="AL223" s="363"/>
      <c r="AM223" s="258">
        <f>SUM(Y223:AL223)</f>
        <v>0</v>
      </c>
    </row>
    <row r="224" spans="1:39" s="245" customFormat="1" ht="15" outlineLevel="1">
      <c r="A224" s="451"/>
      <c r="B224" s="276" t="s">
        <v>244</v>
      </c>
      <c r="C224" s="253" t="s">
        <v>163</v>
      </c>
      <c r="D224" s="257"/>
      <c r="E224" s="257"/>
      <c r="F224" s="257"/>
      <c r="G224" s="257"/>
      <c r="H224" s="257"/>
      <c r="I224" s="257"/>
      <c r="J224" s="257"/>
      <c r="K224" s="257"/>
      <c r="L224" s="257"/>
      <c r="M224" s="257"/>
      <c r="N224" s="412"/>
      <c r="O224" s="257"/>
      <c r="P224" s="257"/>
      <c r="Q224" s="257"/>
      <c r="R224" s="257"/>
      <c r="S224" s="257"/>
      <c r="T224" s="257"/>
      <c r="U224" s="257"/>
      <c r="V224" s="257"/>
      <c r="W224" s="257"/>
      <c r="X224" s="257"/>
      <c r="Y224" s="364">
        <f>Y223</f>
        <v>0</v>
      </c>
      <c r="Z224" s="364">
        <f>Z223</f>
        <v>0</v>
      </c>
      <c r="AA224" s="364">
        <f t="shared" ref="AA224:AE224" si="116">AA223</f>
        <v>0</v>
      </c>
      <c r="AB224" s="364">
        <f t="shared" si="116"/>
        <v>0</v>
      </c>
      <c r="AC224" s="364">
        <f t="shared" si="116"/>
        <v>0</v>
      </c>
      <c r="AD224" s="364">
        <f t="shared" si="116"/>
        <v>0</v>
      </c>
      <c r="AE224" s="364">
        <f t="shared" si="116"/>
        <v>0</v>
      </c>
      <c r="AF224" s="364">
        <f t="shared" ref="AF224:AL224" si="117">AF223</f>
        <v>0</v>
      </c>
      <c r="AG224" s="364">
        <f t="shared" si="117"/>
        <v>0</v>
      </c>
      <c r="AH224" s="364">
        <f t="shared" si="117"/>
        <v>0</v>
      </c>
      <c r="AI224" s="364">
        <f t="shared" si="117"/>
        <v>0</v>
      </c>
      <c r="AJ224" s="364">
        <f t="shared" si="117"/>
        <v>0</v>
      </c>
      <c r="AK224" s="364">
        <f t="shared" si="117"/>
        <v>0</v>
      </c>
      <c r="AL224" s="364">
        <f t="shared" si="117"/>
        <v>0</v>
      </c>
      <c r="AM224" s="447"/>
    </row>
    <row r="225" spans="1:39" s="245" customFormat="1" ht="15" outlineLevel="1">
      <c r="A225" s="451"/>
      <c r="B225" s="276"/>
      <c r="C225" s="267"/>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365"/>
      <c r="Z225" s="365"/>
      <c r="AA225" s="365"/>
      <c r="AB225" s="365"/>
      <c r="AC225" s="365"/>
      <c r="AD225" s="365"/>
      <c r="AE225" s="365"/>
      <c r="AF225" s="365"/>
      <c r="AG225" s="365"/>
      <c r="AH225" s="365"/>
      <c r="AI225" s="365"/>
      <c r="AJ225" s="365"/>
      <c r="AK225" s="365"/>
      <c r="AL225" s="365"/>
      <c r="AM225" s="268"/>
    </row>
    <row r="226" spans="1:39" s="245" customFormat="1" ht="15" outlineLevel="1">
      <c r="A226" s="451">
        <v>25</v>
      </c>
      <c r="B226" s="275" t="s">
        <v>21</v>
      </c>
      <c r="C226" s="253" t="s">
        <v>25</v>
      </c>
      <c r="D226" s="257"/>
      <c r="E226" s="257"/>
      <c r="F226" s="257"/>
      <c r="G226" s="257"/>
      <c r="H226" s="257"/>
      <c r="I226" s="257"/>
      <c r="J226" s="257"/>
      <c r="K226" s="257"/>
      <c r="L226" s="257"/>
      <c r="M226" s="257"/>
      <c r="N226" s="257">
        <v>0</v>
      </c>
      <c r="O226" s="257"/>
      <c r="P226" s="257"/>
      <c r="Q226" s="257"/>
      <c r="R226" s="257"/>
      <c r="S226" s="257"/>
      <c r="T226" s="257"/>
      <c r="U226" s="257"/>
      <c r="V226" s="257"/>
      <c r="W226" s="257"/>
      <c r="X226" s="257"/>
      <c r="Y226" s="659"/>
      <c r="Z226" s="659"/>
      <c r="AA226" s="659"/>
      <c r="AB226" s="659"/>
      <c r="AC226" s="659"/>
      <c r="AD226" s="659"/>
      <c r="AE226" s="659"/>
      <c r="AF226" s="368"/>
      <c r="AG226" s="368"/>
      <c r="AH226" s="368"/>
      <c r="AI226" s="368"/>
      <c r="AJ226" s="368"/>
      <c r="AK226" s="368"/>
      <c r="AL226" s="368"/>
      <c r="AM226" s="258">
        <f>SUM(Y226:AL226)</f>
        <v>0</v>
      </c>
    </row>
    <row r="227" spans="1:39" s="245" customFormat="1" ht="15" outlineLevel="1">
      <c r="A227" s="451"/>
      <c r="B227" s="276" t="s">
        <v>244</v>
      </c>
      <c r="C227" s="253" t="s">
        <v>163</v>
      </c>
      <c r="D227" s="257"/>
      <c r="E227" s="257"/>
      <c r="F227" s="257"/>
      <c r="G227" s="257"/>
      <c r="H227" s="257"/>
      <c r="I227" s="257"/>
      <c r="J227" s="257"/>
      <c r="K227" s="257"/>
      <c r="L227" s="257"/>
      <c r="M227" s="257"/>
      <c r="N227" s="257">
        <f>N226</f>
        <v>0</v>
      </c>
      <c r="O227" s="257"/>
      <c r="P227" s="257"/>
      <c r="Q227" s="257"/>
      <c r="R227" s="257"/>
      <c r="S227" s="257"/>
      <c r="T227" s="257"/>
      <c r="U227" s="257"/>
      <c r="V227" s="257"/>
      <c r="W227" s="257"/>
      <c r="X227" s="257"/>
      <c r="Y227" s="364">
        <f>Y226</f>
        <v>0</v>
      </c>
      <c r="Z227" s="364">
        <f>Z226</f>
        <v>0</v>
      </c>
      <c r="AA227" s="364">
        <f t="shared" ref="AA227:AE227" si="118">AA226</f>
        <v>0</v>
      </c>
      <c r="AB227" s="364">
        <f t="shared" si="118"/>
        <v>0</v>
      </c>
      <c r="AC227" s="364">
        <f t="shared" si="118"/>
        <v>0</v>
      </c>
      <c r="AD227" s="364">
        <f t="shared" si="118"/>
        <v>0</v>
      </c>
      <c r="AE227" s="364">
        <f t="shared" si="118"/>
        <v>0</v>
      </c>
      <c r="AF227" s="364">
        <f t="shared" ref="AF227:AL227" si="119">AF226</f>
        <v>0</v>
      </c>
      <c r="AG227" s="364">
        <f t="shared" si="119"/>
        <v>0</v>
      </c>
      <c r="AH227" s="364">
        <f t="shared" si="119"/>
        <v>0</v>
      </c>
      <c r="AI227" s="364">
        <f t="shared" si="119"/>
        <v>0</v>
      </c>
      <c r="AJ227" s="364">
        <f t="shared" si="119"/>
        <v>0</v>
      </c>
      <c r="AK227" s="364">
        <f t="shared" si="119"/>
        <v>0</v>
      </c>
      <c r="AL227" s="364">
        <f t="shared" si="119"/>
        <v>0</v>
      </c>
      <c r="AM227" s="447"/>
    </row>
    <row r="228" spans="1:39" s="245" customFormat="1" ht="15" outlineLevel="1">
      <c r="A228" s="451"/>
      <c r="B228" s="275"/>
      <c r="C228" s="27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660"/>
      <c r="Z228" s="661"/>
      <c r="AA228" s="660"/>
      <c r="AB228" s="660"/>
      <c r="AC228" s="660"/>
      <c r="AD228" s="660"/>
      <c r="AE228" s="660"/>
      <c r="AF228" s="369"/>
      <c r="AG228" s="369"/>
      <c r="AH228" s="369"/>
      <c r="AI228" s="369"/>
      <c r="AJ228" s="369"/>
      <c r="AK228" s="369"/>
      <c r="AL228" s="369"/>
      <c r="AM228" s="274"/>
    </row>
    <row r="229" spans="1:39" ht="15.6" outlineLevel="1">
      <c r="A229" s="452"/>
      <c r="B229" s="250" t="s">
        <v>15</v>
      </c>
      <c r="C229" s="280"/>
      <c r="D229" s="252"/>
      <c r="E229" s="252"/>
      <c r="F229" s="252"/>
      <c r="G229" s="252"/>
      <c r="H229" s="252"/>
      <c r="I229" s="252"/>
      <c r="J229" s="252"/>
      <c r="K229" s="252"/>
      <c r="L229" s="252"/>
      <c r="M229" s="252"/>
      <c r="N229" s="253"/>
      <c r="O229" s="252"/>
      <c r="P229" s="252"/>
      <c r="Q229" s="252"/>
      <c r="R229" s="252"/>
      <c r="S229" s="252"/>
      <c r="T229" s="252"/>
      <c r="U229" s="252"/>
      <c r="V229" s="252"/>
      <c r="W229" s="252"/>
      <c r="X229" s="252"/>
      <c r="Y229" s="367"/>
      <c r="Z229" s="367"/>
      <c r="AA229" s="367"/>
      <c r="AB229" s="367"/>
      <c r="AC229" s="367"/>
      <c r="AD229" s="367"/>
      <c r="AE229" s="367"/>
      <c r="AF229" s="367"/>
      <c r="AG229" s="367"/>
      <c r="AH229" s="367"/>
      <c r="AI229" s="367"/>
      <c r="AJ229" s="367"/>
      <c r="AK229" s="367"/>
      <c r="AL229" s="367"/>
      <c r="AM229" s="254"/>
    </row>
    <row r="230" spans="1:39" ht="15" outlineLevel="1">
      <c r="A230" s="451">
        <v>26</v>
      </c>
      <c r="B230" s="281" t="s">
        <v>16</v>
      </c>
      <c r="C230" s="253" t="s">
        <v>25</v>
      </c>
      <c r="D230" s="257"/>
      <c r="E230" s="257"/>
      <c r="F230" s="257"/>
      <c r="G230" s="257"/>
      <c r="H230" s="257"/>
      <c r="I230" s="257"/>
      <c r="J230" s="257"/>
      <c r="K230" s="257"/>
      <c r="L230" s="257"/>
      <c r="M230" s="257"/>
      <c r="N230" s="257">
        <v>12</v>
      </c>
      <c r="O230" s="257"/>
      <c r="P230" s="257"/>
      <c r="Q230" s="257"/>
      <c r="R230" s="257"/>
      <c r="S230" s="257"/>
      <c r="T230" s="257"/>
      <c r="U230" s="257"/>
      <c r="V230" s="257"/>
      <c r="W230" s="257"/>
      <c r="X230" s="257"/>
      <c r="Y230" s="377"/>
      <c r="Z230" s="659"/>
      <c r="AA230" s="665"/>
      <c r="AB230" s="659"/>
      <c r="AC230" s="659"/>
      <c r="AD230" s="659"/>
      <c r="AE230" s="659"/>
      <c r="AF230" s="368"/>
      <c r="AG230" s="368"/>
      <c r="AH230" s="368"/>
      <c r="AI230" s="368"/>
      <c r="AJ230" s="368"/>
      <c r="AK230" s="368"/>
      <c r="AL230" s="368"/>
      <c r="AM230" s="258">
        <f>SUM(Y230:AL230)</f>
        <v>0</v>
      </c>
    </row>
    <row r="231" spans="1:39" ht="15" outlineLevel="1">
      <c r="B231" s="256" t="s">
        <v>244</v>
      </c>
      <c r="C231" s="253" t="s">
        <v>163</v>
      </c>
      <c r="D231" s="257"/>
      <c r="E231" s="257"/>
      <c r="F231" s="257"/>
      <c r="G231" s="257"/>
      <c r="H231" s="257"/>
      <c r="I231" s="257"/>
      <c r="J231" s="257"/>
      <c r="K231" s="257"/>
      <c r="L231" s="257"/>
      <c r="M231" s="257"/>
      <c r="N231" s="257">
        <f>N230</f>
        <v>12</v>
      </c>
      <c r="O231" s="257"/>
      <c r="P231" s="257"/>
      <c r="Q231" s="257"/>
      <c r="R231" s="257"/>
      <c r="S231" s="257"/>
      <c r="T231" s="257"/>
      <c r="U231" s="257"/>
      <c r="V231" s="257"/>
      <c r="W231" s="257"/>
      <c r="X231" s="257"/>
      <c r="Y231" s="364">
        <f>Y230</f>
        <v>0</v>
      </c>
      <c r="Z231" s="364">
        <f>Z230</f>
        <v>0</v>
      </c>
      <c r="AA231" s="364">
        <f t="shared" ref="AA231:AE231" si="120">AA230</f>
        <v>0</v>
      </c>
      <c r="AB231" s="364">
        <f t="shared" si="120"/>
        <v>0</v>
      </c>
      <c r="AC231" s="364">
        <f t="shared" si="120"/>
        <v>0</v>
      </c>
      <c r="AD231" s="364">
        <f t="shared" si="120"/>
        <v>0</v>
      </c>
      <c r="AE231" s="364">
        <f t="shared" si="120"/>
        <v>0</v>
      </c>
      <c r="AF231" s="364">
        <f t="shared" ref="AF231:AL231" si="121">AF230</f>
        <v>0</v>
      </c>
      <c r="AG231" s="364">
        <f t="shared" si="121"/>
        <v>0</v>
      </c>
      <c r="AH231" s="364">
        <f t="shared" si="121"/>
        <v>0</v>
      </c>
      <c r="AI231" s="364">
        <f t="shared" si="121"/>
        <v>0</v>
      </c>
      <c r="AJ231" s="364">
        <f t="shared" si="121"/>
        <v>0</v>
      </c>
      <c r="AK231" s="364">
        <f t="shared" si="121"/>
        <v>0</v>
      </c>
      <c r="AL231" s="364">
        <f t="shared" si="121"/>
        <v>0</v>
      </c>
      <c r="AM231" s="447"/>
    </row>
    <row r="232" spans="1:39" ht="15" outlineLevel="1">
      <c r="B232" s="282"/>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374"/>
      <c r="Z232" s="375"/>
      <c r="AA232" s="375"/>
      <c r="AB232" s="375"/>
      <c r="AC232" s="375"/>
      <c r="AD232" s="375"/>
      <c r="AE232" s="375"/>
      <c r="AF232" s="375"/>
      <c r="AG232" s="375"/>
      <c r="AH232" s="375"/>
      <c r="AI232" s="375"/>
      <c r="AJ232" s="375"/>
      <c r="AK232" s="375"/>
      <c r="AL232" s="375"/>
      <c r="AM232" s="259"/>
    </row>
    <row r="233" spans="1:39" ht="15" outlineLevel="1">
      <c r="A233" s="451">
        <v>27</v>
      </c>
      <c r="B233" s="281" t="s">
        <v>17</v>
      </c>
      <c r="C233" s="253" t="s">
        <v>25</v>
      </c>
      <c r="D233" s="257">
        <f>'7.  Persistence Report'!AR54</f>
        <v>599.36740550133084</v>
      </c>
      <c r="E233" s="257">
        <f>'7.  Persistence Report'!AS54</f>
        <v>599.36740550133084</v>
      </c>
      <c r="F233" s="257">
        <f>'7.  Persistence Report'!AT54</f>
        <v>599.36740550133084</v>
      </c>
      <c r="G233" s="257">
        <f>'7.  Persistence Report'!AU54</f>
        <v>599.36740550133084</v>
      </c>
      <c r="H233" s="257">
        <f>'7.  Persistence Report'!AV54</f>
        <v>599.36740550133084</v>
      </c>
      <c r="I233" s="257">
        <f>'7.  Persistence Report'!AW54</f>
        <v>599.36740550133084</v>
      </c>
      <c r="J233" s="257">
        <f>'7.  Persistence Report'!AX54</f>
        <v>599.36740550133084</v>
      </c>
      <c r="K233" s="257">
        <f>'7.  Persistence Report'!AY54</f>
        <v>599.36740550133084</v>
      </c>
      <c r="L233" s="257">
        <f>'7.  Persistence Report'!AZ54</f>
        <v>599.36740550133084</v>
      </c>
      <c r="M233" s="257">
        <f>'7.  Persistence Report'!BA54</f>
        <v>599.36740550133084</v>
      </c>
      <c r="N233" s="257">
        <v>12</v>
      </c>
      <c r="O233" s="257">
        <f>'7.  Persistence Report'!M54</f>
        <v>0.61864673722831787</v>
      </c>
      <c r="P233" s="257">
        <f>'7.  Persistence Report'!N54</f>
        <v>0.61864673722831787</v>
      </c>
      <c r="Q233" s="257">
        <f>'7.  Persistence Report'!O54</f>
        <v>0.61864673722831787</v>
      </c>
      <c r="R233" s="257">
        <f>'7.  Persistence Report'!P54</f>
        <v>0.61864673722831787</v>
      </c>
      <c r="S233" s="257">
        <f>'7.  Persistence Report'!Q54</f>
        <v>0.61864673722831787</v>
      </c>
      <c r="T233" s="257">
        <f>'7.  Persistence Report'!R54</f>
        <v>0.61864673722831787</v>
      </c>
      <c r="U233" s="257">
        <f>'7.  Persistence Report'!S54</f>
        <v>0.61864673722831787</v>
      </c>
      <c r="V233" s="257">
        <f>'7.  Persistence Report'!T54</f>
        <v>0.61864673722831787</v>
      </c>
      <c r="W233" s="257">
        <f>'7.  Persistence Report'!U54</f>
        <v>0.61864673722831787</v>
      </c>
      <c r="X233" s="257">
        <f>'7.  Persistence Report'!V54</f>
        <v>0.61864673722831787</v>
      </c>
      <c r="Y233" s="377"/>
      <c r="Z233" s="659"/>
      <c r="AA233" s="659"/>
      <c r="AB233" s="659">
        <v>1</v>
      </c>
      <c r="AC233" s="659"/>
      <c r="AD233" s="659"/>
      <c r="AE233" s="659"/>
      <c r="AF233" s="368"/>
      <c r="AG233" s="368"/>
      <c r="AH233" s="368"/>
      <c r="AI233" s="368"/>
      <c r="AJ233" s="368"/>
      <c r="AK233" s="368"/>
      <c r="AL233" s="368"/>
      <c r="AM233" s="258">
        <f>SUM(Y233:AL233)</f>
        <v>1</v>
      </c>
    </row>
    <row r="234" spans="1:39" ht="15" outlineLevel="1">
      <c r="B234" s="256" t="s">
        <v>244</v>
      </c>
      <c r="C234" s="253" t="s">
        <v>163</v>
      </c>
      <c r="D234" s="257"/>
      <c r="E234" s="257"/>
      <c r="F234" s="257"/>
      <c r="G234" s="257"/>
      <c r="H234" s="257"/>
      <c r="I234" s="257"/>
      <c r="J234" s="257"/>
      <c r="K234" s="257"/>
      <c r="L234" s="257"/>
      <c r="M234" s="257"/>
      <c r="N234" s="257">
        <f>N233</f>
        <v>12</v>
      </c>
      <c r="O234" s="257"/>
      <c r="P234" s="257"/>
      <c r="Q234" s="257"/>
      <c r="R234" s="257"/>
      <c r="S234" s="257"/>
      <c r="T234" s="257"/>
      <c r="U234" s="257"/>
      <c r="V234" s="257"/>
      <c r="W234" s="257"/>
      <c r="X234" s="257"/>
      <c r="Y234" s="364">
        <f>Y233</f>
        <v>0</v>
      </c>
      <c r="Z234" s="364">
        <f>Z233</f>
        <v>0</v>
      </c>
      <c r="AA234" s="364">
        <f t="shared" ref="AA234:AE234" si="122">AA233</f>
        <v>0</v>
      </c>
      <c r="AB234" s="364">
        <f t="shared" si="122"/>
        <v>1</v>
      </c>
      <c r="AC234" s="364">
        <f t="shared" si="122"/>
        <v>0</v>
      </c>
      <c r="AD234" s="364">
        <f t="shared" si="122"/>
        <v>0</v>
      </c>
      <c r="AE234" s="364">
        <f t="shared" si="122"/>
        <v>0</v>
      </c>
      <c r="AF234" s="364">
        <f t="shared" ref="AF234:AL234" si="123">AF233</f>
        <v>0</v>
      </c>
      <c r="AG234" s="364">
        <f t="shared" si="123"/>
        <v>0</v>
      </c>
      <c r="AH234" s="364">
        <f t="shared" si="123"/>
        <v>0</v>
      </c>
      <c r="AI234" s="364">
        <f t="shared" si="123"/>
        <v>0</v>
      </c>
      <c r="AJ234" s="364">
        <f t="shared" si="123"/>
        <v>0</v>
      </c>
      <c r="AK234" s="364">
        <f t="shared" si="123"/>
        <v>0</v>
      </c>
      <c r="AL234" s="364">
        <f t="shared" si="123"/>
        <v>0</v>
      </c>
      <c r="AM234" s="447"/>
    </row>
    <row r="235" spans="1:39" ht="15.6" outlineLevel="1">
      <c r="B235" s="283"/>
      <c r="C235" s="262"/>
      <c r="D235" s="253"/>
      <c r="E235" s="253"/>
      <c r="F235" s="253"/>
      <c r="G235" s="253"/>
      <c r="H235" s="253"/>
      <c r="I235" s="253"/>
      <c r="J235" s="253"/>
      <c r="K235" s="253"/>
      <c r="L235" s="253"/>
      <c r="M235" s="253"/>
      <c r="N235" s="262"/>
      <c r="O235" s="253"/>
      <c r="P235" s="253"/>
      <c r="Q235" s="253"/>
      <c r="R235" s="253"/>
      <c r="S235" s="253"/>
      <c r="T235" s="253"/>
      <c r="U235" s="253"/>
      <c r="V235" s="253"/>
      <c r="W235" s="253"/>
      <c r="X235" s="253"/>
      <c r="Y235" s="365"/>
      <c r="Z235" s="365"/>
      <c r="AA235" s="365"/>
      <c r="AB235" s="365"/>
      <c r="AC235" s="365"/>
      <c r="AD235" s="365"/>
      <c r="AE235" s="365"/>
      <c r="AF235" s="365"/>
      <c r="AG235" s="365"/>
      <c r="AH235" s="365"/>
      <c r="AI235" s="365"/>
      <c r="AJ235" s="365"/>
      <c r="AK235" s="365"/>
      <c r="AL235" s="365"/>
      <c r="AM235" s="268"/>
    </row>
    <row r="236" spans="1:39" ht="15" outlineLevel="1">
      <c r="A236" s="451">
        <v>28</v>
      </c>
      <c r="B236" s="281" t="s">
        <v>18</v>
      </c>
      <c r="C236" s="253" t="s">
        <v>25</v>
      </c>
      <c r="D236" s="257"/>
      <c r="E236" s="257"/>
      <c r="F236" s="257"/>
      <c r="G236" s="257"/>
      <c r="H236" s="257"/>
      <c r="I236" s="257"/>
      <c r="J236" s="257"/>
      <c r="K236" s="257"/>
      <c r="L236" s="257"/>
      <c r="M236" s="257"/>
      <c r="N236" s="257">
        <v>0</v>
      </c>
      <c r="O236" s="257"/>
      <c r="P236" s="257"/>
      <c r="Q236" s="257"/>
      <c r="R236" s="257"/>
      <c r="S236" s="257"/>
      <c r="T236" s="257"/>
      <c r="U236" s="257"/>
      <c r="V236" s="257"/>
      <c r="W236" s="257"/>
      <c r="X236" s="257"/>
      <c r="Y236" s="377"/>
      <c r="Z236" s="659"/>
      <c r="AA236" s="659"/>
      <c r="AB236" s="659"/>
      <c r="AC236" s="659"/>
      <c r="AD236" s="659"/>
      <c r="AE236" s="659"/>
      <c r="AF236" s="368"/>
      <c r="AG236" s="368"/>
      <c r="AH236" s="368"/>
      <c r="AI236" s="368"/>
      <c r="AJ236" s="368"/>
      <c r="AK236" s="368"/>
      <c r="AL236" s="368"/>
      <c r="AM236" s="258">
        <f>SUM(Y236:AL236)</f>
        <v>0</v>
      </c>
    </row>
    <row r="237" spans="1:39" ht="15" outlineLevel="1">
      <c r="B237" s="256" t="s">
        <v>244</v>
      </c>
      <c r="C237" s="253" t="s">
        <v>163</v>
      </c>
      <c r="D237" s="257"/>
      <c r="E237" s="257"/>
      <c r="F237" s="257"/>
      <c r="G237" s="257"/>
      <c r="H237" s="257"/>
      <c r="I237" s="257"/>
      <c r="J237" s="257"/>
      <c r="K237" s="257"/>
      <c r="L237" s="257"/>
      <c r="M237" s="257"/>
      <c r="N237" s="257">
        <f>N236</f>
        <v>0</v>
      </c>
      <c r="O237" s="257"/>
      <c r="P237" s="257"/>
      <c r="Q237" s="257"/>
      <c r="R237" s="257"/>
      <c r="S237" s="257"/>
      <c r="T237" s="257"/>
      <c r="U237" s="257"/>
      <c r="V237" s="257"/>
      <c r="W237" s="257"/>
      <c r="X237" s="257"/>
      <c r="Y237" s="364">
        <f>Y236</f>
        <v>0</v>
      </c>
      <c r="Z237" s="364">
        <f>Z236</f>
        <v>0</v>
      </c>
      <c r="AA237" s="364">
        <f t="shared" ref="AA237:AE237" si="124">AA236</f>
        <v>0</v>
      </c>
      <c r="AB237" s="364">
        <f t="shared" si="124"/>
        <v>0</v>
      </c>
      <c r="AC237" s="364">
        <f t="shared" si="124"/>
        <v>0</v>
      </c>
      <c r="AD237" s="364">
        <f t="shared" si="124"/>
        <v>0</v>
      </c>
      <c r="AE237" s="364">
        <f t="shared" si="124"/>
        <v>0</v>
      </c>
      <c r="AF237" s="364">
        <f t="shared" ref="AF237:AL237" si="125">AF236</f>
        <v>0</v>
      </c>
      <c r="AG237" s="364">
        <f t="shared" si="125"/>
        <v>0</v>
      </c>
      <c r="AH237" s="364">
        <f t="shared" si="125"/>
        <v>0</v>
      </c>
      <c r="AI237" s="364">
        <f t="shared" si="125"/>
        <v>0</v>
      </c>
      <c r="AJ237" s="364">
        <f t="shared" si="125"/>
        <v>0</v>
      </c>
      <c r="AK237" s="364">
        <f t="shared" si="125"/>
        <v>0</v>
      </c>
      <c r="AL237" s="364">
        <f t="shared" si="125"/>
        <v>0</v>
      </c>
      <c r="AM237" s="447"/>
    </row>
    <row r="238" spans="1:39" ht="15" outlineLevel="1">
      <c r="B238" s="282"/>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365"/>
      <c r="Z238" s="365"/>
      <c r="AA238" s="365"/>
      <c r="AB238" s="365"/>
      <c r="AC238" s="365"/>
      <c r="AD238" s="365"/>
      <c r="AE238" s="365"/>
      <c r="AF238" s="365"/>
      <c r="AG238" s="365"/>
      <c r="AH238" s="365"/>
      <c r="AI238" s="365"/>
      <c r="AJ238" s="365"/>
      <c r="AK238" s="365"/>
      <c r="AL238" s="365"/>
      <c r="AM238" s="268"/>
    </row>
    <row r="239" spans="1:39" ht="15" outlineLevel="1">
      <c r="A239" s="451">
        <v>29</v>
      </c>
      <c r="B239" s="284" t="s">
        <v>19</v>
      </c>
      <c r="C239" s="253" t="s">
        <v>25</v>
      </c>
      <c r="D239" s="257"/>
      <c r="E239" s="257"/>
      <c r="F239" s="257"/>
      <c r="G239" s="257"/>
      <c r="H239" s="257"/>
      <c r="I239" s="257"/>
      <c r="J239" s="257"/>
      <c r="K239" s="257"/>
      <c r="L239" s="257"/>
      <c r="M239" s="257"/>
      <c r="N239" s="257">
        <v>0</v>
      </c>
      <c r="O239" s="257"/>
      <c r="P239" s="257"/>
      <c r="Q239" s="257"/>
      <c r="R239" s="257"/>
      <c r="S239" s="257"/>
      <c r="T239" s="257"/>
      <c r="U239" s="257"/>
      <c r="V239" s="257"/>
      <c r="W239" s="257"/>
      <c r="X239" s="257"/>
      <c r="Y239" s="377"/>
      <c r="Z239" s="659"/>
      <c r="AA239" s="659"/>
      <c r="AB239" s="659"/>
      <c r="AC239" s="659"/>
      <c r="AD239" s="659"/>
      <c r="AE239" s="659"/>
      <c r="AF239" s="368"/>
      <c r="AG239" s="368"/>
      <c r="AH239" s="368"/>
      <c r="AI239" s="368"/>
      <c r="AJ239" s="368"/>
      <c r="AK239" s="368"/>
      <c r="AL239" s="368"/>
      <c r="AM239" s="258">
        <f>SUM(Y239:AL239)</f>
        <v>0</v>
      </c>
    </row>
    <row r="240" spans="1:39" ht="15" outlineLevel="1">
      <c r="B240" s="284" t="s">
        <v>244</v>
      </c>
      <c r="C240" s="253" t="s">
        <v>163</v>
      </c>
      <c r="D240" s="257"/>
      <c r="E240" s="257"/>
      <c r="F240" s="257"/>
      <c r="G240" s="257"/>
      <c r="H240" s="257"/>
      <c r="I240" s="257"/>
      <c r="J240" s="257"/>
      <c r="K240" s="257"/>
      <c r="L240" s="257"/>
      <c r="M240" s="257"/>
      <c r="N240" s="257">
        <f>N239</f>
        <v>0</v>
      </c>
      <c r="O240" s="257"/>
      <c r="P240" s="257"/>
      <c r="Q240" s="257"/>
      <c r="R240" s="257"/>
      <c r="S240" s="257"/>
      <c r="T240" s="257"/>
      <c r="U240" s="257"/>
      <c r="V240" s="257"/>
      <c r="W240" s="257"/>
      <c r="X240" s="257"/>
      <c r="Y240" s="364">
        <f>Y239</f>
        <v>0</v>
      </c>
      <c r="Z240" s="364">
        <f t="shared" ref="Z240:AE240" si="126">Z239</f>
        <v>0</v>
      </c>
      <c r="AA240" s="364">
        <f t="shared" si="126"/>
        <v>0</v>
      </c>
      <c r="AB240" s="364">
        <f t="shared" si="126"/>
        <v>0</v>
      </c>
      <c r="AC240" s="364">
        <f t="shared" si="126"/>
        <v>0</v>
      </c>
      <c r="AD240" s="364">
        <f t="shared" si="126"/>
        <v>0</v>
      </c>
      <c r="AE240" s="364">
        <f t="shared" si="126"/>
        <v>0</v>
      </c>
      <c r="AF240" s="364">
        <f t="shared" ref="AF240:AL240" si="127">AF239</f>
        <v>0</v>
      </c>
      <c r="AG240" s="364">
        <f t="shared" si="127"/>
        <v>0</v>
      </c>
      <c r="AH240" s="364">
        <f t="shared" si="127"/>
        <v>0</v>
      </c>
      <c r="AI240" s="364">
        <f t="shared" si="127"/>
        <v>0</v>
      </c>
      <c r="AJ240" s="364">
        <f t="shared" si="127"/>
        <v>0</v>
      </c>
      <c r="AK240" s="364">
        <f t="shared" si="127"/>
        <v>0</v>
      </c>
      <c r="AL240" s="364">
        <f t="shared" si="127"/>
        <v>0</v>
      </c>
      <c r="AM240" s="447"/>
    </row>
    <row r="241" spans="1:39" ht="15" outlineLevel="1">
      <c r="B241" s="284"/>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374"/>
      <c r="Z241" s="374"/>
      <c r="AA241" s="374"/>
      <c r="AB241" s="374"/>
      <c r="AC241" s="374"/>
      <c r="AD241" s="374"/>
      <c r="AE241" s="374"/>
      <c r="AF241" s="374"/>
      <c r="AG241" s="374"/>
      <c r="AH241" s="374"/>
      <c r="AI241" s="374"/>
      <c r="AJ241" s="374"/>
      <c r="AK241" s="374"/>
      <c r="AL241" s="374"/>
      <c r="AM241" s="274"/>
    </row>
    <row r="242" spans="1:39" s="245" customFormat="1" ht="15" outlineLevel="1">
      <c r="A242" s="451">
        <v>30</v>
      </c>
      <c r="B242" s="284" t="s">
        <v>488</v>
      </c>
      <c r="C242" s="253" t="s">
        <v>25</v>
      </c>
      <c r="D242" s="257"/>
      <c r="E242" s="257"/>
      <c r="F242" s="257"/>
      <c r="G242" s="257"/>
      <c r="H242" s="257"/>
      <c r="I242" s="257"/>
      <c r="J242" s="257"/>
      <c r="K242" s="257"/>
      <c r="L242" s="257"/>
      <c r="M242" s="257"/>
      <c r="N242" s="257">
        <v>0</v>
      </c>
      <c r="O242" s="257"/>
      <c r="P242" s="257"/>
      <c r="Q242" s="257"/>
      <c r="R242" s="257"/>
      <c r="S242" s="257"/>
      <c r="T242" s="257"/>
      <c r="U242" s="257"/>
      <c r="V242" s="257"/>
      <c r="W242" s="257"/>
      <c r="X242" s="257"/>
      <c r="Y242" s="363"/>
      <c r="Z242" s="363"/>
      <c r="AA242" s="363"/>
      <c r="AB242" s="363"/>
      <c r="AC242" s="363"/>
      <c r="AD242" s="363"/>
      <c r="AE242" s="363"/>
      <c r="AF242" s="363"/>
      <c r="AG242" s="363"/>
      <c r="AH242" s="363"/>
      <c r="AI242" s="363"/>
      <c r="AJ242" s="363"/>
      <c r="AK242" s="363"/>
      <c r="AL242" s="363"/>
      <c r="AM242" s="258">
        <f>SUM(Y242:AL242)</f>
        <v>0</v>
      </c>
    </row>
    <row r="243" spans="1:39" s="245" customFormat="1" ht="15" outlineLevel="1">
      <c r="A243" s="451"/>
      <c r="B243" s="284" t="s">
        <v>244</v>
      </c>
      <c r="C243" s="253" t="s">
        <v>163</v>
      </c>
      <c r="D243" s="257"/>
      <c r="E243" s="257"/>
      <c r="F243" s="257"/>
      <c r="G243" s="257"/>
      <c r="H243" s="257"/>
      <c r="I243" s="257"/>
      <c r="J243" s="257"/>
      <c r="K243" s="257"/>
      <c r="L243" s="257"/>
      <c r="M243" s="257"/>
      <c r="N243" s="257">
        <f>N242</f>
        <v>0</v>
      </c>
      <c r="O243" s="257"/>
      <c r="P243" s="257"/>
      <c r="Q243" s="257"/>
      <c r="R243" s="257"/>
      <c r="S243" s="257"/>
      <c r="T243" s="257"/>
      <c r="U243" s="257"/>
      <c r="V243" s="257"/>
      <c r="W243" s="257"/>
      <c r="X243" s="257"/>
      <c r="Y243" s="364">
        <f>Y242</f>
        <v>0</v>
      </c>
      <c r="Z243" s="364">
        <f t="shared" ref="Z243:AE243" si="128">Z242</f>
        <v>0</v>
      </c>
      <c r="AA243" s="364">
        <f t="shared" si="128"/>
        <v>0</v>
      </c>
      <c r="AB243" s="364">
        <f t="shared" si="128"/>
        <v>0</v>
      </c>
      <c r="AC243" s="364">
        <f t="shared" si="128"/>
        <v>0</v>
      </c>
      <c r="AD243" s="364">
        <f t="shared" si="128"/>
        <v>0</v>
      </c>
      <c r="AE243" s="364">
        <f t="shared" si="128"/>
        <v>0</v>
      </c>
      <c r="AF243" s="364">
        <f t="shared" ref="AF243:AL243" si="129">AF242</f>
        <v>0</v>
      </c>
      <c r="AG243" s="364">
        <f t="shared" si="129"/>
        <v>0</v>
      </c>
      <c r="AH243" s="364">
        <f t="shared" si="129"/>
        <v>0</v>
      </c>
      <c r="AI243" s="364">
        <f t="shared" si="129"/>
        <v>0</v>
      </c>
      <c r="AJ243" s="364">
        <f t="shared" si="129"/>
        <v>0</v>
      </c>
      <c r="AK243" s="364">
        <f t="shared" si="129"/>
        <v>0</v>
      </c>
      <c r="AL243" s="364">
        <f t="shared" si="129"/>
        <v>0</v>
      </c>
      <c r="AM243" s="447"/>
    </row>
    <row r="244" spans="1:39" s="245" customFormat="1" ht="15" outlineLevel="1">
      <c r="A244" s="451"/>
      <c r="B244" s="284"/>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365"/>
      <c r="Z244" s="365"/>
      <c r="AA244" s="365"/>
      <c r="AB244" s="365"/>
      <c r="AC244" s="365"/>
      <c r="AD244" s="365"/>
      <c r="AE244" s="365"/>
      <c r="AF244" s="365"/>
      <c r="AG244" s="365"/>
      <c r="AH244" s="365"/>
      <c r="AI244" s="365"/>
      <c r="AJ244" s="365"/>
      <c r="AK244" s="365"/>
      <c r="AL244" s="365"/>
      <c r="AM244" s="274"/>
    </row>
    <row r="245" spans="1:39" s="245" customFormat="1" ht="15.6" outlineLevel="1">
      <c r="A245" s="451"/>
      <c r="B245" s="250" t="s">
        <v>489</v>
      </c>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365"/>
      <c r="Z245" s="365"/>
      <c r="AA245" s="365"/>
      <c r="AB245" s="365"/>
      <c r="AC245" s="365"/>
      <c r="AD245" s="365"/>
      <c r="AE245" s="365"/>
      <c r="AF245" s="365"/>
      <c r="AG245" s="365"/>
      <c r="AH245" s="365"/>
      <c r="AI245" s="365"/>
      <c r="AJ245" s="365"/>
      <c r="AK245" s="365"/>
      <c r="AL245" s="365"/>
      <c r="AM245" s="274"/>
    </row>
    <row r="246" spans="1:39" s="245" customFormat="1" ht="15" outlineLevel="1">
      <c r="A246" s="451">
        <v>31</v>
      </c>
      <c r="B246" s="284" t="s">
        <v>490</v>
      </c>
      <c r="C246" s="253" t="s">
        <v>25</v>
      </c>
      <c r="D246" s="257"/>
      <c r="E246" s="257"/>
      <c r="F246" s="257"/>
      <c r="G246" s="257"/>
      <c r="H246" s="257"/>
      <c r="I246" s="257"/>
      <c r="J246" s="257"/>
      <c r="K246" s="257"/>
      <c r="L246" s="257"/>
      <c r="M246" s="257"/>
      <c r="N246" s="257">
        <v>0</v>
      </c>
      <c r="O246" s="257"/>
      <c r="P246" s="257"/>
      <c r="Q246" s="257"/>
      <c r="R246" s="257"/>
      <c r="S246" s="257"/>
      <c r="T246" s="257"/>
      <c r="U246" s="257"/>
      <c r="V246" s="257"/>
      <c r="W246" s="257"/>
      <c r="X246" s="257"/>
      <c r="Y246" s="363"/>
      <c r="Z246" s="363"/>
      <c r="AA246" s="363"/>
      <c r="AB246" s="363"/>
      <c r="AC246" s="363"/>
      <c r="AD246" s="363"/>
      <c r="AE246" s="363"/>
      <c r="AF246" s="363"/>
      <c r="AG246" s="363"/>
      <c r="AH246" s="363"/>
      <c r="AI246" s="363"/>
      <c r="AJ246" s="363"/>
      <c r="AK246" s="363"/>
      <c r="AL246" s="363"/>
      <c r="AM246" s="258">
        <f>SUM(Y246:AL246)</f>
        <v>0</v>
      </c>
    </row>
    <row r="247" spans="1:39" s="245" customFormat="1" ht="15" outlineLevel="1">
      <c r="A247" s="451"/>
      <c r="B247" s="284" t="s">
        <v>244</v>
      </c>
      <c r="C247" s="253" t="s">
        <v>163</v>
      </c>
      <c r="D247" s="257"/>
      <c r="E247" s="257"/>
      <c r="F247" s="257"/>
      <c r="G247" s="257"/>
      <c r="H247" s="257"/>
      <c r="I247" s="257"/>
      <c r="J247" s="257"/>
      <c r="K247" s="257"/>
      <c r="L247" s="257"/>
      <c r="M247" s="257"/>
      <c r="N247" s="257">
        <f>N246</f>
        <v>0</v>
      </c>
      <c r="O247" s="257"/>
      <c r="P247" s="257"/>
      <c r="Q247" s="257"/>
      <c r="R247" s="257"/>
      <c r="S247" s="257"/>
      <c r="T247" s="257"/>
      <c r="U247" s="257"/>
      <c r="V247" s="257"/>
      <c r="W247" s="257"/>
      <c r="X247" s="257"/>
      <c r="Y247" s="364">
        <f>Y246</f>
        <v>0</v>
      </c>
      <c r="Z247" s="364">
        <f t="shared" ref="Z247:AE247" si="130">Z246</f>
        <v>0</v>
      </c>
      <c r="AA247" s="364">
        <f t="shared" si="130"/>
        <v>0</v>
      </c>
      <c r="AB247" s="364">
        <f t="shared" si="130"/>
        <v>0</v>
      </c>
      <c r="AC247" s="364">
        <f t="shared" si="130"/>
        <v>0</v>
      </c>
      <c r="AD247" s="364">
        <f t="shared" si="130"/>
        <v>0</v>
      </c>
      <c r="AE247" s="364">
        <f t="shared" si="130"/>
        <v>0</v>
      </c>
      <c r="AF247" s="364">
        <f t="shared" ref="AF247:AL247" si="131">AF246</f>
        <v>0</v>
      </c>
      <c r="AG247" s="364">
        <f t="shared" si="131"/>
        <v>0</v>
      </c>
      <c r="AH247" s="364">
        <f t="shared" si="131"/>
        <v>0</v>
      </c>
      <c r="AI247" s="364">
        <f t="shared" si="131"/>
        <v>0</v>
      </c>
      <c r="AJ247" s="364">
        <f t="shared" si="131"/>
        <v>0</v>
      </c>
      <c r="AK247" s="364">
        <f t="shared" si="131"/>
        <v>0</v>
      </c>
      <c r="AL247" s="364">
        <f t="shared" si="131"/>
        <v>0</v>
      </c>
      <c r="AM247" s="447"/>
    </row>
    <row r="248" spans="1:39" s="245" customFormat="1" ht="15" outlineLevel="1">
      <c r="A248" s="451"/>
      <c r="B248" s="284"/>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365"/>
      <c r="Z248" s="365"/>
      <c r="AA248" s="365"/>
      <c r="AB248" s="365"/>
      <c r="AC248" s="365"/>
      <c r="AD248" s="365"/>
      <c r="AE248" s="365"/>
      <c r="AF248" s="365"/>
      <c r="AG248" s="365"/>
      <c r="AH248" s="365"/>
      <c r="AI248" s="365"/>
      <c r="AJ248" s="365"/>
      <c r="AK248" s="365"/>
      <c r="AL248" s="365"/>
      <c r="AM248" s="274"/>
    </row>
    <row r="249" spans="1:39" s="245" customFormat="1" ht="15" outlineLevel="1">
      <c r="A249" s="451">
        <v>32</v>
      </c>
      <c r="B249" s="284" t="s">
        <v>491</v>
      </c>
      <c r="C249" s="253" t="s">
        <v>25</v>
      </c>
      <c r="D249" s="257"/>
      <c r="E249" s="257"/>
      <c r="F249" s="257"/>
      <c r="G249" s="257"/>
      <c r="H249" s="257"/>
      <c r="I249" s="257"/>
      <c r="J249" s="257"/>
      <c r="K249" s="257"/>
      <c r="L249" s="257"/>
      <c r="M249" s="257"/>
      <c r="N249" s="257">
        <v>0</v>
      </c>
      <c r="O249" s="257"/>
      <c r="P249" s="257"/>
      <c r="Q249" s="257"/>
      <c r="R249" s="257"/>
      <c r="S249" s="257"/>
      <c r="T249" s="257"/>
      <c r="U249" s="257"/>
      <c r="V249" s="257"/>
      <c r="W249" s="257"/>
      <c r="X249" s="257"/>
      <c r="Y249" s="363"/>
      <c r="Z249" s="363"/>
      <c r="AA249" s="363"/>
      <c r="AB249" s="363"/>
      <c r="AC249" s="363"/>
      <c r="AD249" s="363"/>
      <c r="AE249" s="363"/>
      <c r="AF249" s="363"/>
      <c r="AG249" s="363"/>
      <c r="AH249" s="363"/>
      <c r="AI249" s="363"/>
      <c r="AJ249" s="363"/>
      <c r="AK249" s="363"/>
      <c r="AL249" s="363"/>
      <c r="AM249" s="258">
        <f>SUM(Y249:AL249)</f>
        <v>0</v>
      </c>
    </row>
    <row r="250" spans="1:39" s="245" customFormat="1" ht="15" outlineLevel="1">
      <c r="A250" s="451"/>
      <c r="B250" s="284" t="s">
        <v>244</v>
      </c>
      <c r="C250" s="253" t="s">
        <v>163</v>
      </c>
      <c r="D250" s="257"/>
      <c r="E250" s="257"/>
      <c r="F250" s="257"/>
      <c r="G250" s="257"/>
      <c r="H250" s="257"/>
      <c r="I250" s="257"/>
      <c r="J250" s="257"/>
      <c r="K250" s="257"/>
      <c r="L250" s="257"/>
      <c r="M250" s="257"/>
      <c r="N250" s="257">
        <f>N249</f>
        <v>0</v>
      </c>
      <c r="O250" s="257"/>
      <c r="P250" s="257"/>
      <c r="Q250" s="257"/>
      <c r="R250" s="257"/>
      <c r="S250" s="257"/>
      <c r="T250" s="257"/>
      <c r="U250" s="257"/>
      <c r="V250" s="257"/>
      <c r="W250" s="257"/>
      <c r="X250" s="257"/>
      <c r="Y250" s="364">
        <f>Y249</f>
        <v>0</v>
      </c>
      <c r="Z250" s="364">
        <f t="shared" ref="Z250:AE250" si="132">Z249</f>
        <v>0</v>
      </c>
      <c r="AA250" s="364">
        <f t="shared" si="132"/>
        <v>0</v>
      </c>
      <c r="AB250" s="364">
        <f t="shared" si="132"/>
        <v>0</v>
      </c>
      <c r="AC250" s="364">
        <f t="shared" si="132"/>
        <v>0</v>
      </c>
      <c r="AD250" s="364">
        <f t="shared" si="132"/>
        <v>0</v>
      </c>
      <c r="AE250" s="364">
        <f t="shared" si="132"/>
        <v>0</v>
      </c>
      <c r="AF250" s="364">
        <f t="shared" ref="AF250:AL250" si="133">AF249</f>
        <v>0</v>
      </c>
      <c r="AG250" s="364">
        <f t="shared" si="133"/>
        <v>0</v>
      </c>
      <c r="AH250" s="364">
        <f t="shared" si="133"/>
        <v>0</v>
      </c>
      <c r="AI250" s="364">
        <f t="shared" si="133"/>
        <v>0</v>
      </c>
      <c r="AJ250" s="364">
        <f t="shared" si="133"/>
        <v>0</v>
      </c>
      <c r="AK250" s="364">
        <f t="shared" si="133"/>
        <v>0</v>
      </c>
      <c r="AL250" s="364">
        <f t="shared" si="133"/>
        <v>0</v>
      </c>
      <c r="AM250" s="447"/>
    </row>
    <row r="251" spans="1:39" s="245" customFormat="1" ht="15" outlineLevel="1">
      <c r="A251" s="451"/>
      <c r="B251" s="284"/>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365"/>
      <c r="Z251" s="365"/>
      <c r="AA251" s="365"/>
      <c r="AB251" s="365"/>
      <c r="AC251" s="365"/>
      <c r="AD251" s="365"/>
      <c r="AE251" s="365"/>
      <c r="AF251" s="365"/>
      <c r="AG251" s="365"/>
      <c r="AH251" s="365"/>
      <c r="AI251" s="365"/>
      <c r="AJ251" s="365"/>
      <c r="AK251" s="365"/>
      <c r="AL251" s="365"/>
      <c r="AM251" s="274"/>
    </row>
    <row r="252" spans="1:39" s="245" customFormat="1" ht="15" outlineLevel="1">
      <c r="A252" s="451">
        <v>33</v>
      </c>
      <c r="B252" s="284" t="s">
        <v>492</v>
      </c>
      <c r="C252" s="253" t="s">
        <v>25</v>
      </c>
      <c r="D252" s="257"/>
      <c r="E252" s="257"/>
      <c r="F252" s="257"/>
      <c r="G252" s="257"/>
      <c r="H252" s="257"/>
      <c r="I252" s="257"/>
      <c r="J252" s="257"/>
      <c r="K252" s="257"/>
      <c r="L252" s="257"/>
      <c r="M252" s="257"/>
      <c r="N252" s="257">
        <v>12</v>
      </c>
      <c r="O252" s="257"/>
      <c r="P252" s="257"/>
      <c r="Q252" s="257"/>
      <c r="R252" s="257"/>
      <c r="S252" s="257"/>
      <c r="T252" s="257"/>
      <c r="U252" s="257"/>
      <c r="V252" s="257"/>
      <c r="W252" s="257"/>
      <c r="X252" s="257"/>
      <c r="Y252" s="363"/>
      <c r="Z252" s="363"/>
      <c r="AA252" s="363"/>
      <c r="AB252" s="363"/>
      <c r="AC252" s="363"/>
      <c r="AD252" s="363"/>
      <c r="AE252" s="363"/>
      <c r="AF252" s="363"/>
      <c r="AG252" s="363"/>
      <c r="AH252" s="363"/>
      <c r="AI252" s="363"/>
      <c r="AJ252" s="363"/>
      <c r="AK252" s="363"/>
      <c r="AL252" s="363"/>
      <c r="AM252" s="258">
        <f>SUM(Y252:AL252)</f>
        <v>0</v>
      </c>
    </row>
    <row r="253" spans="1:39" s="245" customFormat="1" ht="15" outlineLevel="1">
      <c r="A253" s="451"/>
      <c r="B253" s="284" t="s">
        <v>244</v>
      </c>
      <c r="C253" s="253" t="s">
        <v>163</v>
      </c>
      <c r="D253" s="257"/>
      <c r="E253" s="257"/>
      <c r="F253" s="257"/>
      <c r="G253" s="257"/>
      <c r="H253" s="257"/>
      <c r="I253" s="257"/>
      <c r="J253" s="257"/>
      <c r="K253" s="257"/>
      <c r="L253" s="257"/>
      <c r="M253" s="257"/>
      <c r="N253" s="257">
        <f>N252</f>
        <v>12</v>
      </c>
      <c r="O253" s="257"/>
      <c r="P253" s="257"/>
      <c r="Q253" s="257"/>
      <c r="R253" s="257"/>
      <c r="S253" s="257"/>
      <c r="T253" s="257"/>
      <c r="U253" s="257"/>
      <c r="V253" s="257"/>
      <c r="W253" s="257"/>
      <c r="X253" s="257"/>
      <c r="Y253" s="364">
        <f>Y252</f>
        <v>0</v>
      </c>
      <c r="Z253" s="364">
        <f t="shared" ref="Z253:AE253" si="134">Z252</f>
        <v>0</v>
      </c>
      <c r="AA253" s="364">
        <f t="shared" si="134"/>
        <v>0</v>
      </c>
      <c r="AB253" s="364">
        <f t="shared" si="134"/>
        <v>0</v>
      </c>
      <c r="AC253" s="364">
        <f t="shared" si="134"/>
        <v>0</v>
      </c>
      <c r="AD253" s="364">
        <f t="shared" si="134"/>
        <v>0</v>
      </c>
      <c r="AE253" s="364">
        <f t="shared" si="134"/>
        <v>0</v>
      </c>
      <c r="AF253" s="364">
        <f t="shared" ref="AF253:AL253" si="135">AF252</f>
        <v>0</v>
      </c>
      <c r="AG253" s="364">
        <f t="shared" si="135"/>
        <v>0</v>
      </c>
      <c r="AH253" s="364">
        <f t="shared" si="135"/>
        <v>0</v>
      </c>
      <c r="AI253" s="364">
        <f t="shared" si="135"/>
        <v>0</v>
      </c>
      <c r="AJ253" s="364">
        <f t="shared" si="135"/>
        <v>0</v>
      </c>
      <c r="AK253" s="364">
        <f t="shared" si="135"/>
        <v>0</v>
      </c>
      <c r="AL253" s="364">
        <f t="shared" si="135"/>
        <v>0</v>
      </c>
      <c r="AM253" s="447"/>
    </row>
    <row r="254" spans="1:39" ht="15" outlineLevel="1">
      <c r="B254" s="276"/>
      <c r="C254" s="285"/>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63"/>
      <c r="Z254" s="263"/>
      <c r="AA254" s="263"/>
      <c r="AB254" s="263"/>
      <c r="AC254" s="263"/>
      <c r="AD254" s="263"/>
      <c r="AE254" s="263"/>
      <c r="AF254" s="263"/>
      <c r="AG254" s="263"/>
      <c r="AH254" s="263"/>
      <c r="AI254" s="263"/>
      <c r="AJ254" s="263"/>
      <c r="AK254" s="263"/>
      <c r="AL254" s="263"/>
      <c r="AM254" s="268"/>
    </row>
    <row r="255" spans="1:39" ht="15.6">
      <c r="B255" s="287" t="s">
        <v>245</v>
      </c>
      <c r="C255" s="289"/>
      <c r="D255" s="289">
        <f>SUM(D150:D253)</f>
        <v>2233807.0957318274</v>
      </c>
      <c r="E255" s="289"/>
      <c r="F255" s="289"/>
      <c r="G255" s="289"/>
      <c r="H255" s="289"/>
      <c r="I255" s="289"/>
      <c r="J255" s="289"/>
      <c r="K255" s="289"/>
      <c r="L255" s="289"/>
      <c r="M255" s="289"/>
      <c r="N255" s="289"/>
      <c r="O255" s="289">
        <f>SUM(O150:O253)</f>
        <v>397.01714442750136</v>
      </c>
      <c r="P255" s="289"/>
      <c r="Q255" s="289"/>
      <c r="R255" s="289"/>
      <c r="S255" s="289"/>
      <c r="T255" s="289"/>
      <c r="U255" s="289"/>
      <c r="V255" s="289"/>
      <c r="W255" s="289"/>
      <c r="X255" s="289"/>
      <c r="Y255" s="289">
        <f>IF(Y149="kWh",SUMPRODUCT(D150:D253,Y150:Y253))</f>
        <v>361688.09608090564</v>
      </c>
      <c r="Z255" s="289">
        <f>IF(Z149="kWh",SUMPRODUCT(D150:D253,Z150:Z253))</f>
        <v>262473.37382496591</v>
      </c>
      <c r="AA255" s="289">
        <f>IF(AA149="kW",SUMPRODUCT(N150:N253,O150:O253,AA150:AA253),SUMPRODUCT(D150:D253,AA150:AA253))</f>
        <v>1119.5469090494171</v>
      </c>
      <c r="AB255" s="289">
        <f>IF(AB149="kW",SUMPRODUCT(N150:N253,O150:O253,AB150:AB253),SUMPRODUCT(D150:D253,AB150:AB253))</f>
        <v>1786.2888999735701</v>
      </c>
      <c r="AC255" s="289">
        <f>IF(AC149="kW",SUMPRODUCT(N150:N253,O150:O253,AC150:AC253),SUMPRODUCT(D150:D253,AC150:AC253))</f>
        <v>0</v>
      </c>
      <c r="AD255" s="289">
        <f>IF(AD149="kW",SUMPRODUCT(N150:N253,O150:O253,AD150:AD253),SUMPRODUCT(D150:D253,AD150:AD253))</f>
        <v>0</v>
      </c>
      <c r="AE255" s="289">
        <f>IF(AE149="kW",SUMPRODUCT(N150:N253,O150:O253,AE150:AE253),SUMPRODUCT(D150:D253,AE150:AE253))</f>
        <v>0</v>
      </c>
      <c r="AF255" s="289">
        <f>IF(AF149="kW",SUMPRODUCT(N150:N253,O150:O253,AF150:AF253),SUMPRODUCT(D150:D253,AF150:AF253))</f>
        <v>0</v>
      </c>
      <c r="AG255" s="289">
        <f>IF(AG149="kW",SUMPRODUCT(N150:N253,O150:O253,AG150:AG253),SUMPRODUCT(D150:D253,AG150:AG253))</f>
        <v>0</v>
      </c>
      <c r="AH255" s="289">
        <f>IF(AH149="kW",SUMPRODUCT(N150:N253,O150:O253,AH150:AH253),SUMPRODUCT(D150:D253,AH150:AH253))</f>
        <v>0</v>
      </c>
      <c r="AI255" s="289">
        <f>IF(AI149="kW",SUMPRODUCT(N150:N253,O150:O253,AI150:AI253),SUMPRODUCT(D150:D253,AI150:AI253))</f>
        <v>0</v>
      </c>
      <c r="AJ255" s="289">
        <f>IF(AJ149="kW",SUMPRODUCT(N150:N253,O150:O253,AJ150:AJ253),SUMPRODUCT(D150:D253,AJ150:AJ253))</f>
        <v>0</v>
      </c>
      <c r="AK255" s="289">
        <f>IF(AK149="kW",SUMPRODUCT(N150:N253,O150:O253,AK150:AK253),SUMPRODUCT(D150:D253,AK150:AK253))</f>
        <v>0</v>
      </c>
      <c r="AL255" s="289">
        <f>IF(AL149="kW",SUMPRODUCT(N150:N253,O150:O253,AL150:AL253),SUMPRODUCT(D150:D253,AL150:AL253))</f>
        <v>0</v>
      </c>
      <c r="AM255" s="290"/>
    </row>
    <row r="256" spans="1:39" ht="15.6">
      <c r="B256" s="291" t="s">
        <v>246</v>
      </c>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f>HLOOKUP(Y148,'2. LRAMVA Threshold'!$B$42:$Q$53,4,FALSE)</f>
        <v>0</v>
      </c>
      <c r="Z256" s="288">
        <f>HLOOKUP(Z148,'2. LRAMVA Threshold'!$B$42:$Q$53,4,FALSE)</f>
        <v>0</v>
      </c>
      <c r="AA256" s="288">
        <f>HLOOKUP(AA148,'2. LRAMVA Threshold'!$B$42:$Q$53,4,FALSE)</f>
        <v>0</v>
      </c>
      <c r="AB256" s="288">
        <f>HLOOKUP(AB148,'2. LRAMVA Threshold'!$B$42:$Q$53,4,FALSE)</f>
        <v>0</v>
      </c>
      <c r="AC256" s="288">
        <f>HLOOKUP(AC148,'2. LRAMVA Threshold'!$B$42:$Q$53,4,FALSE)</f>
        <v>0</v>
      </c>
      <c r="AD256" s="288">
        <f>HLOOKUP(AD148,'2. LRAMVA Threshold'!$B$42:$Q$53,4,FALSE)</f>
        <v>0</v>
      </c>
      <c r="AE256" s="288">
        <f>HLOOKUP(AE148,'2. LRAMVA Threshold'!$B$42:$Q$53,4,FALSE)</f>
        <v>0</v>
      </c>
      <c r="AF256" s="288">
        <f>HLOOKUP(AF148,'2. LRAMVA Threshold'!$B$42:$Q$53,4,FALSE)</f>
        <v>0</v>
      </c>
      <c r="AG256" s="288">
        <f>HLOOKUP(AG148,'2. LRAMVA Threshold'!$B$42:$Q$53,4,FALSE)</f>
        <v>0</v>
      </c>
      <c r="AH256" s="288">
        <f>HLOOKUP(AH148,'2. LRAMVA Threshold'!$B$42:$Q$53,4,FALSE)</f>
        <v>0</v>
      </c>
      <c r="AI256" s="288">
        <f>HLOOKUP(AI148,'2. LRAMVA Threshold'!$B$42:$Q$53,4,FALSE)</f>
        <v>0</v>
      </c>
      <c r="AJ256" s="288">
        <f>HLOOKUP(AJ148,'2. LRAMVA Threshold'!$B$42:$Q$53,4,FALSE)</f>
        <v>0</v>
      </c>
      <c r="AK256" s="288">
        <f>HLOOKUP(AK148,'2. LRAMVA Threshold'!$B$42:$Q$53,4,FALSE)</f>
        <v>0</v>
      </c>
      <c r="AL256" s="288">
        <f>HLOOKUP(AL148,'2. LRAMVA Threshold'!$B$42:$Q$53,4,FALSE)</f>
        <v>0</v>
      </c>
      <c r="AM256" s="292"/>
    </row>
    <row r="257" spans="1:41" ht="15">
      <c r="B257" s="284"/>
      <c r="C257" s="293"/>
      <c r="D257" s="294"/>
      <c r="E257" s="294"/>
      <c r="F257" s="294"/>
      <c r="G257" s="294"/>
      <c r="H257" s="294"/>
      <c r="I257" s="294"/>
      <c r="J257" s="294"/>
      <c r="K257" s="294"/>
      <c r="L257" s="294"/>
      <c r="M257" s="294"/>
      <c r="N257" s="294"/>
      <c r="O257" s="295"/>
      <c r="P257" s="294"/>
      <c r="Q257" s="294"/>
      <c r="R257" s="294"/>
      <c r="S257" s="265"/>
      <c r="T257" s="265"/>
      <c r="U257" s="265"/>
      <c r="V257" s="265"/>
      <c r="W257" s="294"/>
      <c r="X257" s="294"/>
      <c r="Y257" s="262"/>
      <c r="Z257" s="262"/>
      <c r="AA257" s="262"/>
      <c r="AB257" s="262"/>
      <c r="AC257" s="262"/>
      <c r="AD257" s="262"/>
      <c r="AE257" s="262"/>
      <c r="AF257" s="262"/>
      <c r="AG257" s="262"/>
      <c r="AH257" s="262"/>
      <c r="AI257" s="262"/>
      <c r="AJ257" s="262"/>
      <c r="AK257" s="262"/>
      <c r="AL257" s="262"/>
      <c r="AM257" s="296"/>
    </row>
    <row r="258" spans="1:41" ht="15">
      <c r="B258" s="284" t="s">
        <v>165</v>
      </c>
      <c r="C258" s="297"/>
      <c r="D258" s="297"/>
      <c r="E258" s="331"/>
      <c r="F258" s="331"/>
      <c r="G258" s="331"/>
      <c r="H258" s="331"/>
      <c r="I258" s="331"/>
      <c r="J258" s="331"/>
      <c r="K258" s="331"/>
      <c r="L258" s="331"/>
      <c r="M258" s="331"/>
      <c r="N258" s="331"/>
      <c r="O258" s="253"/>
      <c r="P258" s="299"/>
      <c r="Q258" s="299"/>
      <c r="R258" s="299"/>
      <c r="S258" s="298"/>
      <c r="T258" s="298"/>
      <c r="U258" s="298"/>
      <c r="V258" s="298"/>
      <c r="W258" s="299"/>
      <c r="X258" s="299"/>
      <c r="Y258" s="300">
        <f>HLOOKUP(Y$20,'3.  Distribution Rates'!$C$122:$P$133,4,FALSE)</f>
        <v>0</v>
      </c>
      <c r="Z258" s="300">
        <f>HLOOKUP(Z$20,'3.  Distribution Rates'!$C$122:$P$133,4,FALSE)</f>
        <v>0</v>
      </c>
      <c r="AA258" s="300">
        <f>HLOOKUP(AA$20,'3.  Distribution Rates'!$C$122:$P$133,4,FALSE)</f>
        <v>0</v>
      </c>
      <c r="AB258" s="300">
        <f>HLOOKUP(AB$20,'3.  Distribution Rates'!$C$122:$P$133,4,FALSE)</f>
        <v>0</v>
      </c>
      <c r="AC258" s="300">
        <f>HLOOKUP(AC$20,'3.  Distribution Rates'!$C$122:$P$133,4,FALSE)</f>
        <v>0</v>
      </c>
      <c r="AD258" s="300">
        <f>HLOOKUP(AD$20,'3.  Distribution Rates'!$C$122:$P$133,4,FALSE)</f>
        <v>0</v>
      </c>
      <c r="AE258" s="300">
        <f>HLOOKUP(AE$20,'3.  Distribution Rates'!$C$122:$P$133,4,FALSE)</f>
        <v>0</v>
      </c>
      <c r="AF258" s="300">
        <f>HLOOKUP(AF$20,'3.  Distribution Rates'!$C$122:$P$133,4,FALSE)</f>
        <v>0</v>
      </c>
      <c r="AG258" s="300">
        <f>HLOOKUP(AG$20,'3.  Distribution Rates'!$C$122:$P$133,4,FALSE)</f>
        <v>0</v>
      </c>
      <c r="AH258" s="300">
        <f>HLOOKUP(AH$20,'3.  Distribution Rates'!$C$122:$P$133,4,FALSE)</f>
        <v>0</v>
      </c>
      <c r="AI258" s="300">
        <f>HLOOKUP(AI$20,'3.  Distribution Rates'!$C$122:$P$133,4,FALSE)</f>
        <v>0</v>
      </c>
      <c r="AJ258" s="300">
        <f>HLOOKUP(AJ$20,'3.  Distribution Rates'!$C$122:$P$133,4,FALSE)</f>
        <v>0</v>
      </c>
      <c r="AK258" s="300">
        <f>HLOOKUP(AK$20,'3.  Distribution Rates'!$C$122:$P$133,4,FALSE)</f>
        <v>0</v>
      </c>
      <c r="AL258" s="300">
        <f>HLOOKUP(AL$20,'3.  Distribution Rates'!$C$122:$P$133,4,FALSE)</f>
        <v>0</v>
      </c>
      <c r="AM258" s="332"/>
    </row>
    <row r="259" spans="1:41" ht="15">
      <c r="B259" s="256" t="s">
        <v>154</v>
      </c>
      <c r="C259" s="302"/>
      <c r="D259" s="245"/>
      <c r="E259" s="242"/>
      <c r="F259" s="242"/>
      <c r="G259" s="242"/>
      <c r="H259" s="242"/>
      <c r="I259" s="242"/>
      <c r="J259" s="242"/>
      <c r="K259" s="242"/>
      <c r="L259" s="242"/>
      <c r="M259" s="242"/>
      <c r="N259" s="242"/>
      <c r="O259" s="253"/>
      <c r="P259" s="242"/>
      <c r="Q259" s="242"/>
      <c r="R259" s="242"/>
      <c r="S259" s="245"/>
      <c r="T259" s="245"/>
      <c r="U259" s="245"/>
      <c r="V259" s="245"/>
      <c r="W259" s="242"/>
      <c r="X259" s="242"/>
      <c r="Y259" s="333">
        <f t="shared" ref="Y259:AL259" si="136">Y135*Y258</f>
        <v>0</v>
      </c>
      <c r="Z259" s="333">
        <f t="shared" si="136"/>
        <v>0</v>
      </c>
      <c r="AA259" s="333">
        <f t="shared" si="136"/>
        <v>0</v>
      </c>
      <c r="AB259" s="333">
        <f t="shared" si="136"/>
        <v>0</v>
      </c>
      <c r="AC259" s="333">
        <f t="shared" si="136"/>
        <v>0</v>
      </c>
      <c r="AD259" s="333">
        <f t="shared" si="136"/>
        <v>0</v>
      </c>
      <c r="AE259" s="333">
        <f t="shared" si="136"/>
        <v>0</v>
      </c>
      <c r="AF259" s="333">
        <f t="shared" si="136"/>
        <v>0</v>
      </c>
      <c r="AG259" s="333">
        <f t="shared" si="136"/>
        <v>0</v>
      </c>
      <c r="AH259" s="333">
        <f t="shared" si="136"/>
        <v>0</v>
      </c>
      <c r="AI259" s="333">
        <f t="shared" si="136"/>
        <v>0</v>
      </c>
      <c r="AJ259" s="333">
        <f t="shared" si="136"/>
        <v>0</v>
      </c>
      <c r="AK259" s="333">
        <f t="shared" si="136"/>
        <v>0</v>
      </c>
      <c r="AL259" s="333">
        <f t="shared" si="136"/>
        <v>0</v>
      </c>
      <c r="AM259" s="547">
        <f>SUM(Y259:AL259)</f>
        <v>0</v>
      </c>
    </row>
    <row r="260" spans="1:41" ht="15">
      <c r="B260" s="256" t="s">
        <v>155</v>
      </c>
      <c r="C260" s="302"/>
      <c r="D260" s="245"/>
      <c r="E260" s="242"/>
      <c r="F260" s="242"/>
      <c r="G260" s="242"/>
      <c r="H260" s="242"/>
      <c r="I260" s="242"/>
      <c r="J260" s="242"/>
      <c r="K260" s="242"/>
      <c r="L260" s="242"/>
      <c r="M260" s="242"/>
      <c r="N260" s="242"/>
      <c r="O260" s="253"/>
      <c r="P260" s="242"/>
      <c r="Q260" s="242"/>
      <c r="R260" s="242"/>
      <c r="S260" s="245"/>
      <c r="T260" s="245"/>
      <c r="U260" s="245"/>
      <c r="V260" s="245"/>
      <c r="W260" s="242"/>
      <c r="X260" s="242"/>
      <c r="Y260" s="333">
        <f t="shared" ref="Y260:AE260" si="137">Y255*Y258</f>
        <v>0</v>
      </c>
      <c r="Z260" s="333">
        <f t="shared" si="137"/>
        <v>0</v>
      </c>
      <c r="AA260" s="334">
        <f t="shared" si="137"/>
        <v>0</v>
      </c>
      <c r="AB260" s="334">
        <f t="shared" si="137"/>
        <v>0</v>
      </c>
      <c r="AC260" s="334">
        <f t="shared" si="137"/>
        <v>0</v>
      </c>
      <c r="AD260" s="334">
        <f t="shared" si="137"/>
        <v>0</v>
      </c>
      <c r="AE260" s="334">
        <f t="shared" si="137"/>
        <v>0</v>
      </c>
      <c r="AF260" s="334">
        <f t="shared" ref="AF260:AL260" si="138">AF255*AF258</f>
        <v>0</v>
      </c>
      <c r="AG260" s="334">
        <f t="shared" si="138"/>
        <v>0</v>
      </c>
      <c r="AH260" s="334">
        <f t="shared" si="138"/>
        <v>0</v>
      </c>
      <c r="AI260" s="334">
        <f t="shared" si="138"/>
        <v>0</v>
      </c>
      <c r="AJ260" s="334">
        <f t="shared" si="138"/>
        <v>0</v>
      </c>
      <c r="AK260" s="334">
        <f t="shared" si="138"/>
        <v>0</v>
      </c>
      <c r="AL260" s="334">
        <f t="shared" si="138"/>
        <v>0</v>
      </c>
      <c r="AM260" s="547">
        <f>SUM(Y260:AL260)</f>
        <v>0</v>
      </c>
    </row>
    <row r="261" spans="1:41" s="335" customFormat="1" ht="15.6">
      <c r="A261" s="453"/>
      <c r="B261" s="306" t="s">
        <v>254</v>
      </c>
      <c r="C261" s="302"/>
      <c r="D261" s="265"/>
      <c r="E261" s="294"/>
      <c r="F261" s="294"/>
      <c r="G261" s="294"/>
      <c r="H261" s="294"/>
      <c r="I261" s="294"/>
      <c r="J261" s="294"/>
      <c r="K261" s="294"/>
      <c r="L261" s="294"/>
      <c r="M261" s="294"/>
      <c r="N261" s="294"/>
      <c r="O261" s="262"/>
      <c r="P261" s="294"/>
      <c r="Q261" s="294"/>
      <c r="R261" s="294"/>
      <c r="S261" s="265"/>
      <c r="T261" s="265"/>
      <c r="U261" s="265"/>
      <c r="V261" s="265"/>
      <c r="W261" s="294"/>
      <c r="X261" s="294"/>
      <c r="Y261" s="303">
        <f>SUM(Y259:Y260)</f>
        <v>0</v>
      </c>
      <c r="Z261" s="303">
        <f t="shared" ref="Z261:AE261" si="139">SUM(Z259:Z260)</f>
        <v>0</v>
      </c>
      <c r="AA261" s="303">
        <f t="shared" si="139"/>
        <v>0</v>
      </c>
      <c r="AB261" s="303">
        <f t="shared" si="139"/>
        <v>0</v>
      </c>
      <c r="AC261" s="303">
        <f t="shared" si="139"/>
        <v>0</v>
      </c>
      <c r="AD261" s="303">
        <f t="shared" si="139"/>
        <v>0</v>
      </c>
      <c r="AE261" s="303">
        <f t="shared" si="139"/>
        <v>0</v>
      </c>
      <c r="AF261" s="303">
        <f t="shared" ref="AF261:AL261" si="140">SUM(AF259:AF260)</f>
        <v>0</v>
      </c>
      <c r="AG261" s="303">
        <f t="shared" si="140"/>
        <v>0</v>
      </c>
      <c r="AH261" s="303">
        <f t="shared" si="140"/>
        <v>0</v>
      </c>
      <c r="AI261" s="303">
        <f t="shared" si="140"/>
        <v>0</v>
      </c>
      <c r="AJ261" s="303">
        <f t="shared" si="140"/>
        <v>0</v>
      </c>
      <c r="AK261" s="303">
        <f t="shared" si="140"/>
        <v>0</v>
      </c>
      <c r="AL261" s="303">
        <f t="shared" si="140"/>
        <v>0</v>
      </c>
      <c r="AM261" s="361">
        <f>SUM(AM259:AM260)</f>
        <v>0</v>
      </c>
    </row>
    <row r="262" spans="1:41" s="335" customFormat="1" ht="15.6">
      <c r="A262" s="453"/>
      <c r="B262" s="306" t="s">
        <v>247</v>
      </c>
      <c r="C262" s="302"/>
      <c r="D262" s="307"/>
      <c r="E262" s="294"/>
      <c r="F262" s="294"/>
      <c r="G262" s="294"/>
      <c r="H262" s="294"/>
      <c r="I262" s="294"/>
      <c r="J262" s="294"/>
      <c r="K262" s="294"/>
      <c r="L262" s="294"/>
      <c r="M262" s="294"/>
      <c r="N262" s="294"/>
      <c r="O262" s="262"/>
      <c r="P262" s="294"/>
      <c r="Q262" s="294"/>
      <c r="R262" s="294"/>
      <c r="S262" s="265"/>
      <c r="T262" s="265"/>
      <c r="U262" s="265"/>
      <c r="V262" s="265"/>
      <c r="W262" s="294"/>
      <c r="X262" s="294"/>
      <c r="Y262" s="304">
        <f t="shared" ref="Y262:AE262" si="141">Y256*Y258</f>
        <v>0</v>
      </c>
      <c r="Z262" s="304">
        <f t="shared" si="141"/>
        <v>0</v>
      </c>
      <c r="AA262" s="304">
        <f t="shared" si="141"/>
        <v>0</v>
      </c>
      <c r="AB262" s="304">
        <f t="shared" si="141"/>
        <v>0</v>
      </c>
      <c r="AC262" s="304">
        <f t="shared" si="141"/>
        <v>0</v>
      </c>
      <c r="AD262" s="304">
        <f t="shared" si="141"/>
        <v>0</v>
      </c>
      <c r="AE262" s="304">
        <f t="shared" si="141"/>
        <v>0</v>
      </c>
      <c r="AF262" s="304">
        <f t="shared" ref="AF262:AL262" si="142">AF256*AF258</f>
        <v>0</v>
      </c>
      <c r="AG262" s="304">
        <f t="shared" si="142"/>
        <v>0</v>
      </c>
      <c r="AH262" s="304">
        <f t="shared" si="142"/>
        <v>0</v>
      </c>
      <c r="AI262" s="304">
        <f t="shared" si="142"/>
        <v>0</v>
      </c>
      <c r="AJ262" s="304">
        <f t="shared" si="142"/>
        <v>0</v>
      </c>
      <c r="AK262" s="304">
        <f t="shared" si="142"/>
        <v>0</v>
      </c>
      <c r="AL262" s="304">
        <f t="shared" si="142"/>
        <v>0</v>
      </c>
      <c r="AM262" s="361">
        <f>SUM(Y262:AL262)</f>
        <v>0</v>
      </c>
    </row>
    <row r="263" spans="1:41" s="335" customFormat="1" ht="15.6">
      <c r="A263" s="453"/>
      <c r="B263" s="306" t="s">
        <v>255</v>
      </c>
      <c r="C263" s="302"/>
      <c r="D263" s="307"/>
      <c r="E263" s="294"/>
      <c r="F263" s="294"/>
      <c r="G263" s="294"/>
      <c r="H263" s="294"/>
      <c r="I263" s="294"/>
      <c r="J263" s="294"/>
      <c r="K263" s="294"/>
      <c r="L263" s="294"/>
      <c r="M263" s="294"/>
      <c r="N263" s="294"/>
      <c r="O263" s="262"/>
      <c r="P263" s="294"/>
      <c r="Q263" s="294"/>
      <c r="R263" s="294"/>
      <c r="S263" s="307"/>
      <c r="T263" s="307"/>
      <c r="U263" s="307"/>
      <c r="V263" s="307"/>
      <c r="W263" s="294"/>
      <c r="X263" s="294"/>
      <c r="AM263" s="361">
        <f>AM261-AM262</f>
        <v>0</v>
      </c>
    </row>
    <row r="264" spans="1:41" ht="15">
      <c r="B264" s="284"/>
      <c r="C264" s="307"/>
      <c r="D264" s="307"/>
      <c r="E264" s="294"/>
      <c r="F264" s="294"/>
      <c r="G264" s="294"/>
      <c r="H264" s="294"/>
      <c r="I264" s="294"/>
      <c r="J264" s="294"/>
      <c r="K264" s="294"/>
      <c r="L264" s="294"/>
      <c r="M264" s="294"/>
      <c r="N264" s="294"/>
      <c r="O264" s="262"/>
      <c r="P264" s="294"/>
      <c r="Q264" s="294"/>
      <c r="R264" s="294"/>
      <c r="S264" s="307"/>
      <c r="T264" s="302"/>
      <c r="U264" s="307"/>
      <c r="V264" s="307"/>
      <c r="W264" s="294"/>
      <c r="X264" s="294"/>
      <c r="AM264" s="305"/>
    </row>
    <row r="265" spans="1:41" ht="15">
      <c r="B265" s="256" t="s">
        <v>70</v>
      </c>
      <c r="C265" s="312"/>
      <c r="D265" s="242"/>
      <c r="E265" s="242"/>
      <c r="F265" s="242"/>
      <c r="G265" s="242"/>
      <c r="H265" s="242"/>
      <c r="I265" s="242"/>
      <c r="J265" s="242"/>
      <c r="K265" s="242"/>
      <c r="L265" s="242"/>
      <c r="M265" s="242"/>
      <c r="N265" s="242"/>
      <c r="O265" s="313"/>
      <c r="P265" s="242"/>
      <c r="Q265" s="242"/>
      <c r="R265" s="242"/>
      <c r="S265" s="266"/>
      <c r="T265" s="245"/>
      <c r="U265" s="245"/>
      <c r="V265" s="242"/>
      <c r="W265" s="242"/>
      <c r="X265" s="245"/>
      <c r="Y265" s="253"/>
      <c r="Z265" s="253"/>
      <c r="AA265" s="253"/>
      <c r="AB265" s="253"/>
      <c r="AC265" s="253"/>
      <c r="AD265" s="253"/>
      <c r="AE265" s="253"/>
      <c r="AF265" s="253"/>
      <c r="AG265" s="253"/>
      <c r="AH265" s="253"/>
      <c r="AI265" s="253"/>
      <c r="AJ265" s="253"/>
      <c r="AK265" s="253"/>
      <c r="AL265" s="253"/>
      <c r="AM265" s="305"/>
      <c r="AO265" s="245"/>
    </row>
    <row r="266" spans="1:41" ht="15">
      <c r="B266" s="256" t="s">
        <v>71</v>
      </c>
      <c r="C266" s="312"/>
      <c r="D266" s="242"/>
      <c r="E266" s="242"/>
      <c r="F266" s="242"/>
      <c r="G266" s="242"/>
      <c r="H266" s="242"/>
      <c r="I266" s="242"/>
      <c r="J266" s="242"/>
      <c r="K266" s="242"/>
      <c r="L266" s="242"/>
      <c r="M266" s="242"/>
      <c r="N266" s="242"/>
      <c r="O266" s="313"/>
      <c r="P266" s="242"/>
      <c r="Q266" s="242"/>
      <c r="R266" s="242"/>
      <c r="S266" s="266"/>
      <c r="T266" s="245"/>
      <c r="U266" s="245"/>
      <c r="V266" s="242"/>
      <c r="W266" s="242"/>
      <c r="X266" s="245"/>
      <c r="Y266" s="253"/>
      <c r="Z266" s="253"/>
      <c r="AA266" s="253"/>
      <c r="AB266" s="253"/>
      <c r="AC266" s="253"/>
      <c r="AD266" s="253"/>
      <c r="AE266" s="253"/>
      <c r="AF266" s="253"/>
      <c r="AG266" s="253"/>
      <c r="AH266" s="253"/>
      <c r="AI266" s="253"/>
      <c r="AJ266" s="253"/>
      <c r="AK266" s="253"/>
      <c r="AL266" s="253"/>
      <c r="AM266" s="296"/>
    </row>
    <row r="267" spans="1:41" ht="15">
      <c r="B267" s="284" t="s">
        <v>189</v>
      </c>
      <c r="C267" s="312"/>
      <c r="D267" s="242"/>
      <c r="E267" s="242"/>
      <c r="F267" s="242"/>
      <c r="G267" s="242"/>
      <c r="H267" s="242"/>
      <c r="I267" s="242"/>
      <c r="J267" s="242"/>
      <c r="K267" s="242"/>
      <c r="L267" s="242"/>
      <c r="M267" s="242"/>
      <c r="N267" s="242"/>
      <c r="O267" s="313"/>
      <c r="P267" s="242"/>
      <c r="Q267" s="242"/>
      <c r="R267" s="242"/>
      <c r="S267" s="266"/>
      <c r="T267" s="245"/>
      <c r="U267" s="245"/>
      <c r="V267" s="242"/>
      <c r="W267" s="242"/>
      <c r="X267" s="245"/>
      <c r="Y267" s="253"/>
      <c r="Z267" s="253"/>
      <c r="AA267" s="253"/>
      <c r="AB267" s="253"/>
      <c r="AC267" s="253"/>
      <c r="AD267" s="253"/>
      <c r="AE267" s="253"/>
      <c r="AF267" s="253"/>
      <c r="AG267" s="253"/>
      <c r="AH267" s="253"/>
      <c r="AI267" s="253"/>
      <c r="AJ267" s="253"/>
      <c r="AK267" s="253"/>
      <c r="AL267" s="253"/>
      <c r="AM267" s="296"/>
    </row>
    <row r="268" spans="1:41" ht="15">
      <c r="B268" s="284" t="s">
        <v>190</v>
      </c>
      <c r="C268" s="312"/>
      <c r="D268" s="242"/>
      <c r="E268" s="242"/>
      <c r="F268" s="242"/>
      <c r="G268" s="242"/>
      <c r="H268" s="242"/>
      <c r="I268" s="242"/>
      <c r="J268" s="242"/>
      <c r="K268" s="242"/>
      <c r="L268" s="242"/>
      <c r="M268" s="242"/>
      <c r="N268" s="242"/>
      <c r="O268" s="313"/>
      <c r="P268" s="242"/>
      <c r="Q268" s="242"/>
      <c r="R268" s="242"/>
      <c r="S268" s="266"/>
      <c r="T268" s="245"/>
      <c r="U268" s="245"/>
      <c r="V268" s="242"/>
      <c r="W268" s="242"/>
      <c r="X268" s="245"/>
      <c r="Y268" s="253"/>
      <c r="Z268" s="253"/>
      <c r="AA268" s="253"/>
      <c r="AB268" s="253"/>
      <c r="AC268" s="253"/>
      <c r="AD268" s="253"/>
      <c r="AE268" s="253"/>
      <c r="AF268" s="253"/>
      <c r="AG268" s="253"/>
      <c r="AH268" s="253"/>
      <c r="AI268" s="253"/>
      <c r="AJ268" s="253"/>
      <c r="AK268" s="253"/>
      <c r="AL268" s="253"/>
      <c r="AM268" s="296"/>
    </row>
    <row r="269" spans="1:41" ht="15">
      <c r="B269" s="284" t="s">
        <v>191</v>
      </c>
      <c r="C269" s="312"/>
      <c r="D269" s="242"/>
      <c r="E269" s="242"/>
      <c r="F269" s="242"/>
      <c r="G269" s="242"/>
      <c r="H269" s="242"/>
      <c r="I269" s="242"/>
      <c r="J269" s="242"/>
      <c r="K269" s="242"/>
      <c r="L269" s="242"/>
      <c r="M269" s="242"/>
      <c r="N269" s="242"/>
      <c r="O269" s="313"/>
      <c r="P269" s="242"/>
      <c r="Q269" s="242"/>
      <c r="R269" s="242"/>
      <c r="S269" s="266"/>
      <c r="T269" s="245"/>
      <c r="U269" s="245"/>
      <c r="V269" s="242"/>
      <c r="W269" s="242"/>
      <c r="X269" s="245"/>
      <c r="Y269" s="253"/>
      <c r="Z269" s="253"/>
      <c r="AA269" s="253"/>
      <c r="AB269" s="253"/>
      <c r="AC269" s="253"/>
      <c r="AD269" s="253"/>
      <c r="AE269" s="253"/>
      <c r="AF269" s="253"/>
      <c r="AG269" s="253"/>
      <c r="AH269" s="253"/>
      <c r="AI269" s="253"/>
      <c r="AJ269" s="253"/>
      <c r="AK269" s="253"/>
      <c r="AL269" s="253"/>
      <c r="AM269" s="296"/>
    </row>
    <row r="270" spans="1:41" ht="15">
      <c r="B270" s="284" t="s">
        <v>192</v>
      </c>
      <c r="C270" s="312"/>
      <c r="D270" s="245"/>
      <c r="E270" s="245"/>
      <c r="F270" s="245"/>
      <c r="G270" s="245"/>
      <c r="H270" s="245"/>
      <c r="I270" s="245"/>
      <c r="J270" s="245"/>
      <c r="K270" s="245"/>
      <c r="L270" s="245"/>
      <c r="M270" s="245"/>
      <c r="N270" s="245"/>
      <c r="O270" s="313"/>
      <c r="P270" s="245"/>
      <c r="Q270" s="245"/>
      <c r="R270" s="245"/>
      <c r="S270" s="266"/>
      <c r="T270" s="245"/>
      <c r="U270" s="245"/>
      <c r="V270" s="245"/>
      <c r="W270" s="245"/>
      <c r="X270" s="245"/>
      <c r="Y270" s="253"/>
      <c r="Z270" s="253"/>
      <c r="AA270" s="253"/>
      <c r="AB270" s="253"/>
      <c r="AC270" s="253"/>
      <c r="AD270" s="253"/>
      <c r="AE270" s="253"/>
      <c r="AF270" s="253"/>
      <c r="AG270" s="253"/>
      <c r="AH270" s="253"/>
      <c r="AI270" s="253"/>
      <c r="AJ270" s="253"/>
      <c r="AK270" s="253"/>
      <c r="AL270" s="253"/>
      <c r="AM270" s="296"/>
    </row>
    <row r="271" spans="1:41" ht="15">
      <c r="B271" s="284" t="s">
        <v>193</v>
      </c>
      <c r="C271" s="312"/>
      <c r="D271" s="295"/>
      <c r="E271" s="295"/>
      <c r="F271" s="295"/>
      <c r="G271" s="295"/>
      <c r="H271" s="295"/>
      <c r="I271" s="295"/>
      <c r="J271" s="295"/>
      <c r="K271" s="295"/>
      <c r="L271" s="295"/>
      <c r="M271" s="295"/>
      <c r="N271" s="295"/>
      <c r="O271" s="245"/>
      <c r="P271" s="242"/>
      <c r="Q271" s="242"/>
      <c r="R271" s="245"/>
      <c r="S271" s="266"/>
      <c r="T271" s="245"/>
      <c r="U271" s="245"/>
      <c r="V271" s="313"/>
      <c r="W271" s="313"/>
      <c r="X271" s="245"/>
      <c r="Y271" s="253"/>
      <c r="Z271" s="253"/>
      <c r="AA271" s="253"/>
      <c r="AB271" s="253"/>
      <c r="AC271" s="253"/>
      <c r="AD271" s="253"/>
      <c r="AE271" s="253"/>
      <c r="AF271" s="253"/>
      <c r="AG271" s="253"/>
      <c r="AH271" s="253"/>
      <c r="AI271" s="253"/>
      <c r="AJ271" s="253"/>
      <c r="AK271" s="253"/>
      <c r="AL271" s="253"/>
      <c r="AM271" s="296"/>
    </row>
    <row r="272" spans="1:41" ht="15">
      <c r="B272" s="336" t="s">
        <v>194</v>
      </c>
      <c r="C272" s="315"/>
      <c r="D272" s="337"/>
      <c r="E272" s="337"/>
      <c r="F272" s="337"/>
      <c r="G272" s="337"/>
      <c r="H272" s="337"/>
      <c r="I272" s="337"/>
      <c r="J272" s="337"/>
      <c r="K272" s="337"/>
      <c r="L272" s="337"/>
      <c r="M272" s="337"/>
      <c r="N272" s="337"/>
      <c r="O272" s="338"/>
      <c r="P272" s="339"/>
      <c r="Q272" s="339"/>
      <c r="R272" s="340"/>
      <c r="S272" s="320"/>
      <c r="T272" s="340"/>
      <c r="U272" s="340"/>
      <c r="V272" s="338"/>
      <c r="W272" s="338"/>
      <c r="X272" s="340"/>
      <c r="Y272" s="286"/>
      <c r="Z272" s="286"/>
      <c r="AA272" s="286"/>
      <c r="AB272" s="286"/>
      <c r="AC272" s="286"/>
      <c r="AD272" s="286"/>
      <c r="AE272" s="286"/>
      <c r="AF272" s="286"/>
      <c r="AG272" s="286"/>
      <c r="AH272" s="286"/>
      <c r="AI272" s="286"/>
      <c r="AJ272" s="286"/>
      <c r="AK272" s="286"/>
      <c r="AL272" s="286"/>
      <c r="AM272" s="341"/>
    </row>
    <row r="273" spans="1:39" ht="18.75" customHeight="1">
      <c r="B273" s="324" t="s">
        <v>585</v>
      </c>
      <c r="C273" s="342"/>
      <c r="D273" s="343"/>
      <c r="E273" s="343"/>
      <c r="F273" s="343"/>
      <c r="G273" s="343"/>
      <c r="H273" s="343"/>
      <c r="I273" s="343"/>
      <c r="J273" s="343"/>
      <c r="K273" s="343"/>
      <c r="L273" s="343"/>
      <c r="M273" s="343"/>
      <c r="N273" s="343"/>
      <c r="O273" s="343"/>
      <c r="P273" s="343"/>
      <c r="Q273" s="343"/>
      <c r="R273" s="343"/>
      <c r="S273" s="327"/>
      <c r="T273" s="328"/>
      <c r="U273" s="343"/>
      <c r="V273" s="343"/>
      <c r="W273" s="343"/>
      <c r="X273" s="343"/>
      <c r="Y273" s="344"/>
      <c r="Z273" s="344"/>
      <c r="AA273" s="344"/>
      <c r="AB273" s="344"/>
      <c r="AC273" s="344"/>
      <c r="AD273" s="344"/>
      <c r="AE273" s="344"/>
      <c r="AF273" s="344"/>
      <c r="AG273" s="344"/>
      <c r="AH273" s="344"/>
      <c r="AI273" s="344"/>
      <c r="AJ273" s="344"/>
      <c r="AK273" s="344"/>
      <c r="AL273" s="344"/>
      <c r="AM273" s="344"/>
    </row>
    <row r="275" spans="1:39" ht="15.6">
      <c r="B275" s="243" t="s">
        <v>248</v>
      </c>
      <c r="C275" s="244"/>
      <c r="D275" s="514" t="s">
        <v>525</v>
      </c>
      <c r="E275" s="512"/>
      <c r="O275" s="244"/>
      <c r="Y275" s="233"/>
      <c r="Z275" s="231"/>
      <c r="AA275" s="231"/>
      <c r="AB275" s="231"/>
      <c r="AC275" s="231"/>
      <c r="AD275" s="231"/>
      <c r="AE275" s="231"/>
      <c r="AF275" s="231"/>
      <c r="AG275" s="231"/>
      <c r="AH275" s="231"/>
      <c r="AI275" s="231"/>
      <c r="AJ275" s="231"/>
      <c r="AK275" s="231"/>
      <c r="AL275" s="231"/>
      <c r="AM275" s="231"/>
    </row>
    <row r="276" spans="1:39" ht="33" customHeight="1">
      <c r="B276" s="866" t="s">
        <v>211</v>
      </c>
      <c r="C276" s="868" t="s">
        <v>33</v>
      </c>
      <c r="D276" s="246" t="s">
        <v>421</v>
      </c>
      <c r="E276" s="870" t="s">
        <v>209</v>
      </c>
      <c r="F276" s="871"/>
      <c r="G276" s="871"/>
      <c r="H276" s="871"/>
      <c r="I276" s="871"/>
      <c r="J276" s="871"/>
      <c r="K276" s="871"/>
      <c r="L276" s="871"/>
      <c r="M276" s="872"/>
      <c r="N276" s="876" t="s">
        <v>213</v>
      </c>
      <c r="O276" s="246" t="s">
        <v>422</v>
      </c>
      <c r="P276" s="870" t="s">
        <v>212</v>
      </c>
      <c r="Q276" s="871"/>
      <c r="R276" s="871"/>
      <c r="S276" s="871"/>
      <c r="T276" s="871"/>
      <c r="U276" s="871"/>
      <c r="V276" s="871"/>
      <c r="W276" s="871"/>
      <c r="X276" s="872"/>
      <c r="Y276" s="873" t="s">
        <v>243</v>
      </c>
      <c r="Z276" s="874"/>
      <c r="AA276" s="874"/>
      <c r="AB276" s="874"/>
      <c r="AC276" s="874"/>
      <c r="AD276" s="874"/>
      <c r="AE276" s="874"/>
      <c r="AF276" s="874"/>
      <c r="AG276" s="874"/>
      <c r="AH276" s="874"/>
      <c r="AI276" s="874"/>
      <c r="AJ276" s="874"/>
      <c r="AK276" s="874"/>
      <c r="AL276" s="874"/>
      <c r="AM276" s="875"/>
    </row>
    <row r="277" spans="1:39" ht="60.75" customHeight="1">
      <c r="B277" s="867"/>
      <c r="C277" s="869"/>
      <c r="D277" s="247">
        <v>2013</v>
      </c>
      <c r="E277" s="247">
        <v>2014</v>
      </c>
      <c r="F277" s="247">
        <v>2015</v>
      </c>
      <c r="G277" s="247">
        <v>2016</v>
      </c>
      <c r="H277" s="247">
        <v>2017</v>
      </c>
      <c r="I277" s="247">
        <v>2018</v>
      </c>
      <c r="J277" s="247">
        <v>2019</v>
      </c>
      <c r="K277" s="247">
        <v>2020</v>
      </c>
      <c r="L277" s="247">
        <v>2021</v>
      </c>
      <c r="M277" s="247">
        <v>2022</v>
      </c>
      <c r="N277" s="877"/>
      <c r="O277" s="247">
        <v>2013</v>
      </c>
      <c r="P277" s="247">
        <v>2014</v>
      </c>
      <c r="Q277" s="247">
        <v>2015</v>
      </c>
      <c r="R277" s="247">
        <v>2016</v>
      </c>
      <c r="S277" s="247">
        <v>2017</v>
      </c>
      <c r="T277" s="247">
        <v>2018</v>
      </c>
      <c r="U277" s="247">
        <v>2019</v>
      </c>
      <c r="V277" s="247">
        <v>2020</v>
      </c>
      <c r="W277" s="247">
        <v>2021</v>
      </c>
      <c r="X277" s="247">
        <v>2022</v>
      </c>
      <c r="Y277" s="247" t="str">
        <f>'1.  LRAMVA Summary'!D52</f>
        <v>Residential</v>
      </c>
      <c r="Z277" s="247" t="str">
        <f>'1.  LRAMVA Summary'!E52</f>
        <v>GS&lt;50 kW</v>
      </c>
      <c r="AA277" s="247" t="str">
        <f>'1.  LRAMVA Summary'!F52</f>
        <v>GS 50 - 999 kW</v>
      </c>
      <c r="AB277" s="247" t="str">
        <f>'1.  LRAMVA Summary'!G52</f>
        <v>GS 1,000 - 4,999 kW</v>
      </c>
      <c r="AC277" s="247" t="str">
        <f>'1.  LRAMVA Summary'!H52</f>
        <v>USL</v>
      </c>
      <c r="AD277" s="247" t="str">
        <f>'1.  LRAMVA Summary'!I52</f>
        <v>Sentinel Lighting</v>
      </c>
      <c r="AE277" s="247" t="str">
        <f>'1.  LRAMVA Summary'!J52</f>
        <v>Street Lighting</v>
      </c>
      <c r="AF277" s="247" t="str">
        <f>'1.  LRAMVA Summary'!K52</f>
        <v/>
      </c>
      <c r="AG277" s="247" t="str">
        <f>'1.  LRAMVA Summary'!L52</f>
        <v/>
      </c>
      <c r="AH277" s="247" t="str">
        <f>'1.  LRAMVA Summary'!M52</f>
        <v/>
      </c>
      <c r="AI277" s="247" t="str">
        <f>'1.  LRAMVA Summary'!N52</f>
        <v/>
      </c>
      <c r="AJ277" s="247" t="str">
        <f>'1.  LRAMVA Summary'!O52</f>
        <v/>
      </c>
      <c r="AK277" s="247" t="str">
        <f>'1.  LRAMVA Summary'!P52</f>
        <v/>
      </c>
      <c r="AL277" s="247" t="str">
        <f>'1.  LRAMVA Summary'!Q52</f>
        <v/>
      </c>
      <c r="AM277" s="249" t="str">
        <f>'1.  LRAMVA Summary'!R52</f>
        <v>Total</v>
      </c>
    </row>
    <row r="278" spans="1:39" ht="15" customHeight="1">
      <c r="A278" s="452"/>
      <c r="B278" s="250" t="s">
        <v>0</v>
      </c>
      <c r="C278" s="251"/>
      <c r="D278" s="251"/>
      <c r="E278" s="251"/>
      <c r="F278" s="251"/>
      <c r="G278" s="251"/>
      <c r="H278" s="251"/>
      <c r="I278" s="251"/>
      <c r="J278" s="251"/>
      <c r="K278" s="251"/>
      <c r="L278" s="251"/>
      <c r="M278" s="251"/>
      <c r="N278" s="252"/>
      <c r="O278" s="251"/>
      <c r="P278" s="251"/>
      <c r="Q278" s="251"/>
      <c r="R278" s="251"/>
      <c r="S278" s="251"/>
      <c r="T278" s="251"/>
      <c r="U278" s="251"/>
      <c r="V278" s="251"/>
      <c r="W278" s="251"/>
      <c r="X278" s="251"/>
      <c r="Y278" s="253" t="str">
        <f>'1.  LRAMVA Summary'!D53</f>
        <v>kWh</v>
      </c>
      <c r="Z278" s="253" t="str">
        <f>'1.  LRAMVA Summary'!E53</f>
        <v>kWh</v>
      </c>
      <c r="AA278" s="253" t="str">
        <f>'1.  LRAMVA Summary'!F53</f>
        <v>kW</v>
      </c>
      <c r="AB278" s="253" t="str">
        <f>'1.  LRAMVA Summary'!G53</f>
        <v>kW</v>
      </c>
      <c r="AC278" s="253" t="str">
        <f>'1.  LRAMVA Summary'!H53</f>
        <v>kWh</v>
      </c>
      <c r="AD278" s="253" t="str">
        <f>'1.  LRAMVA Summary'!I53</f>
        <v>kW</v>
      </c>
      <c r="AE278" s="253" t="str">
        <f>'1.  LRAMVA Summary'!J53</f>
        <v>kW</v>
      </c>
      <c r="AF278" s="253">
        <f>'1.  LRAMVA Summary'!K53</f>
        <v>0</v>
      </c>
      <c r="AG278" s="253">
        <f>'1.  LRAMVA Summary'!L53</f>
        <v>0</v>
      </c>
      <c r="AH278" s="253">
        <f>'1.  LRAMVA Summary'!M53</f>
        <v>0</v>
      </c>
      <c r="AI278" s="253">
        <f>'1.  LRAMVA Summary'!N53</f>
        <v>0</v>
      </c>
      <c r="AJ278" s="253">
        <f>'1.  LRAMVA Summary'!O53</f>
        <v>0</v>
      </c>
      <c r="AK278" s="253">
        <f>'1.  LRAMVA Summary'!P53</f>
        <v>0</v>
      </c>
      <c r="AL278" s="253">
        <f>'1.  LRAMVA Summary'!Q53</f>
        <v>0</v>
      </c>
      <c r="AM278" s="254"/>
    </row>
    <row r="279" spans="1:39" ht="15" outlineLevel="1">
      <c r="A279" s="451">
        <v>1</v>
      </c>
      <c r="B279" s="256" t="s">
        <v>1</v>
      </c>
      <c r="C279" s="253" t="s">
        <v>25</v>
      </c>
      <c r="D279" s="257">
        <f>'7.  Persistence Report'!AS73+'7.  Persistence Report'!AS78</f>
        <v>25479.396168512572</v>
      </c>
      <c r="E279" s="257">
        <f>'7.  Persistence Report'!AT73+'7.  Persistence Report'!AT78</f>
        <v>25479.396168512572</v>
      </c>
      <c r="F279" s="257">
        <f>'7.  Persistence Report'!AU73+'7.  Persistence Report'!AU78</f>
        <v>25479.396168512572</v>
      </c>
      <c r="G279" s="257">
        <f>'7.  Persistence Report'!AV73+'7.  Persistence Report'!AV78</f>
        <v>25376.851650179571</v>
      </c>
      <c r="H279" s="257">
        <f>'7.  Persistence Report'!AW73+'7.  Persistence Report'!AW78</f>
        <v>13644.42287125954</v>
      </c>
      <c r="I279" s="257">
        <f>'7.  Persistence Report'!AX73+'7.  Persistence Report'!AX78</f>
        <v>0</v>
      </c>
      <c r="J279" s="257">
        <f>'7.  Persistence Report'!AY73+'7.  Persistence Report'!AY78</f>
        <v>0</v>
      </c>
      <c r="K279" s="257">
        <f>'7.  Persistence Report'!AZ73+'7.  Persistence Report'!AZ78</f>
        <v>0</v>
      </c>
      <c r="L279" s="257">
        <f>'7.  Persistence Report'!BA73+'7.  Persistence Report'!BA78</f>
        <v>0</v>
      </c>
      <c r="M279" s="257">
        <f>'7.  Persistence Report'!BB73+'7.  Persistence Report'!BB78</f>
        <v>0</v>
      </c>
      <c r="N279" s="253"/>
      <c r="O279" s="257">
        <f>'7.  Persistence Report'!N73+'7.  Persistence Report'!N78</f>
        <v>3.7304624550065792</v>
      </c>
      <c r="P279" s="257">
        <f>'7.  Persistence Report'!O73+'7.  Persistence Report'!O78</f>
        <v>3.7304624550065792</v>
      </c>
      <c r="Q279" s="257">
        <f>'7.  Persistence Report'!P73+'7.  Persistence Report'!P78</f>
        <v>3.7304624550065792</v>
      </c>
      <c r="R279" s="257">
        <f>'7.  Persistence Report'!Q73+'7.  Persistence Report'!Q78</f>
        <v>3.6256784250065794</v>
      </c>
      <c r="S279" s="257">
        <f>'7.  Persistence Report'!R73+'7.  Persistence Report'!R78</f>
        <v>2.0053044616894362</v>
      </c>
      <c r="T279" s="257">
        <f>'7.  Persistence Report'!S73+'7.  Persistence Report'!S78</f>
        <v>0</v>
      </c>
      <c r="U279" s="257">
        <f>'7.  Persistence Report'!T73+'7.  Persistence Report'!T78</f>
        <v>0</v>
      </c>
      <c r="V279" s="257">
        <f>'7.  Persistence Report'!U73+'7.  Persistence Report'!U78</f>
        <v>0</v>
      </c>
      <c r="W279" s="257">
        <f>'7.  Persistence Report'!V73+'7.  Persistence Report'!V78</f>
        <v>0</v>
      </c>
      <c r="X279" s="257">
        <f>'7.  Persistence Report'!W73+'7.  Persistence Report'!W78</f>
        <v>0</v>
      </c>
      <c r="Y279" s="363">
        <v>1</v>
      </c>
      <c r="Z279" s="363"/>
      <c r="AA279" s="363"/>
      <c r="AB279" s="363"/>
      <c r="AC279" s="363"/>
      <c r="AD279" s="363"/>
      <c r="AE279" s="363"/>
      <c r="AF279" s="363"/>
      <c r="AG279" s="363"/>
      <c r="AH279" s="363"/>
      <c r="AI279" s="363"/>
      <c r="AJ279" s="363"/>
      <c r="AK279" s="363"/>
      <c r="AL279" s="363"/>
      <c r="AM279" s="258">
        <f>SUM(Y279:AL279)</f>
        <v>1</v>
      </c>
    </row>
    <row r="280" spans="1:39" ht="15" outlineLevel="1">
      <c r="B280" s="256" t="s">
        <v>249</v>
      </c>
      <c r="C280" s="253" t="s">
        <v>163</v>
      </c>
      <c r="D280" s="257"/>
      <c r="E280" s="257"/>
      <c r="F280" s="257"/>
      <c r="G280" s="257"/>
      <c r="H280" s="257"/>
      <c r="I280" s="257"/>
      <c r="J280" s="257"/>
      <c r="K280" s="257"/>
      <c r="L280" s="257"/>
      <c r="M280" s="257"/>
      <c r="N280" s="412"/>
      <c r="O280" s="257"/>
      <c r="P280" s="257"/>
      <c r="Q280" s="257"/>
      <c r="R280" s="257"/>
      <c r="S280" s="257"/>
      <c r="T280" s="257"/>
      <c r="U280" s="257"/>
      <c r="V280" s="257"/>
      <c r="W280" s="257"/>
      <c r="X280" s="257"/>
      <c r="Y280" s="364">
        <f>Y279</f>
        <v>1</v>
      </c>
      <c r="Z280" s="364">
        <f>Z279</f>
        <v>0</v>
      </c>
      <c r="AA280" s="364">
        <f t="shared" ref="AA280:AE280" si="143">AA279</f>
        <v>0</v>
      </c>
      <c r="AB280" s="364">
        <f t="shared" si="143"/>
        <v>0</v>
      </c>
      <c r="AC280" s="364">
        <f t="shared" si="143"/>
        <v>0</v>
      </c>
      <c r="AD280" s="364">
        <f t="shared" si="143"/>
        <v>0</v>
      </c>
      <c r="AE280" s="364">
        <f t="shared" si="143"/>
        <v>0</v>
      </c>
      <c r="AF280" s="364">
        <f t="shared" ref="AF280:AL280" si="144">AF279</f>
        <v>0</v>
      </c>
      <c r="AG280" s="364">
        <f t="shared" si="144"/>
        <v>0</v>
      </c>
      <c r="AH280" s="364">
        <f t="shared" si="144"/>
        <v>0</v>
      </c>
      <c r="AI280" s="364">
        <f t="shared" si="144"/>
        <v>0</v>
      </c>
      <c r="AJ280" s="364">
        <f t="shared" si="144"/>
        <v>0</v>
      </c>
      <c r="AK280" s="364">
        <f t="shared" si="144"/>
        <v>0</v>
      </c>
      <c r="AL280" s="364">
        <f t="shared" si="144"/>
        <v>0</v>
      </c>
      <c r="AM280" s="259"/>
    </row>
    <row r="281" spans="1:39" ht="15.6" outlineLevel="1">
      <c r="A281" s="453"/>
      <c r="B281" s="260"/>
      <c r="C281" s="261"/>
      <c r="D281" s="261"/>
      <c r="E281" s="261"/>
      <c r="F281" s="261"/>
      <c r="G281" s="261"/>
      <c r="H281" s="261"/>
      <c r="I281" s="261"/>
      <c r="J281" s="261"/>
      <c r="K281" s="261"/>
      <c r="L281" s="261"/>
      <c r="M281" s="261"/>
      <c r="N281" s="265"/>
      <c r="O281" s="261"/>
      <c r="P281" s="261"/>
      <c r="Q281" s="261"/>
      <c r="R281" s="261"/>
      <c r="S281" s="261"/>
      <c r="T281" s="261"/>
      <c r="U281" s="261"/>
      <c r="V281" s="261"/>
      <c r="W281" s="261"/>
      <c r="X281" s="261"/>
      <c r="Y281" s="365"/>
      <c r="Z281" s="366"/>
      <c r="AA281" s="366"/>
      <c r="AB281" s="366"/>
      <c r="AC281" s="366"/>
      <c r="AD281" s="366"/>
      <c r="AE281" s="366"/>
      <c r="AF281" s="366"/>
      <c r="AG281" s="366"/>
      <c r="AH281" s="366"/>
      <c r="AI281" s="366"/>
      <c r="AJ281" s="366"/>
      <c r="AK281" s="366"/>
      <c r="AL281" s="366"/>
      <c r="AM281" s="264"/>
    </row>
    <row r="282" spans="1:39" ht="15" outlineLevel="1">
      <c r="A282" s="451">
        <v>2</v>
      </c>
      <c r="B282" s="256" t="s">
        <v>2</v>
      </c>
      <c r="C282" s="253" t="s">
        <v>25</v>
      </c>
      <c r="D282" s="257">
        <f>'7.  Persistence Report'!AS72</f>
        <v>7758.2374369999998</v>
      </c>
      <c r="E282" s="257">
        <f>'7.  Persistence Report'!AT72</f>
        <v>7758.2374369999998</v>
      </c>
      <c r="F282" s="257">
        <f>'7.  Persistence Report'!AU72</f>
        <v>7758.2374369999998</v>
      </c>
      <c r="G282" s="257">
        <f>'7.  Persistence Report'!AV72</f>
        <v>7758.2374369999998</v>
      </c>
      <c r="H282" s="257">
        <f>'7.  Persistence Report'!AW72</f>
        <v>0</v>
      </c>
      <c r="I282" s="257">
        <f>'7.  Persistence Report'!AX72</f>
        <v>0</v>
      </c>
      <c r="J282" s="257">
        <f>'7.  Persistence Report'!AY72</f>
        <v>0</v>
      </c>
      <c r="K282" s="257">
        <f>'7.  Persistence Report'!AZ72</f>
        <v>0</v>
      </c>
      <c r="L282" s="257">
        <f>'7.  Persistence Report'!BA72</f>
        <v>0</v>
      </c>
      <c r="M282" s="257">
        <f>'7.  Persistence Report'!BB72</f>
        <v>0</v>
      </c>
      <c r="N282" s="253"/>
      <c r="O282" s="257">
        <f>'7.  Persistence Report'!N72</f>
        <v>4.3510760800000003</v>
      </c>
      <c r="P282" s="257">
        <f>'7.  Persistence Report'!O72</f>
        <v>4.3510760800000003</v>
      </c>
      <c r="Q282" s="257">
        <f>'7.  Persistence Report'!P72</f>
        <v>4.3510760800000003</v>
      </c>
      <c r="R282" s="257">
        <f>'7.  Persistence Report'!Q72</f>
        <v>4.3510760800000003</v>
      </c>
      <c r="S282" s="257">
        <f>'7.  Persistence Report'!R72</f>
        <v>0</v>
      </c>
      <c r="T282" s="257">
        <f>'7.  Persistence Report'!S72</f>
        <v>0</v>
      </c>
      <c r="U282" s="257">
        <f>'7.  Persistence Report'!T72</f>
        <v>0</v>
      </c>
      <c r="V282" s="257">
        <f>'7.  Persistence Report'!U72</f>
        <v>0</v>
      </c>
      <c r="W282" s="257">
        <f>'7.  Persistence Report'!V72</f>
        <v>0</v>
      </c>
      <c r="X282" s="257">
        <f>'7.  Persistence Report'!W72</f>
        <v>0</v>
      </c>
      <c r="Y282" s="363">
        <v>1</v>
      </c>
      <c r="Z282" s="363"/>
      <c r="AA282" s="363"/>
      <c r="AB282" s="363"/>
      <c r="AC282" s="363"/>
      <c r="AD282" s="363"/>
      <c r="AE282" s="363"/>
      <c r="AF282" s="363"/>
      <c r="AG282" s="363"/>
      <c r="AH282" s="363"/>
      <c r="AI282" s="363"/>
      <c r="AJ282" s="363"/>
      <c r="AK282" s="363"/>
      <c r="AL282" s="363"/>
      <c r="AM282" s="258">
        <f>SUM(Y282:AL282)</f>
        <v>1</v>
      </c>
    </row>
    <row r="283" spans="1:39" ht="15" outlineLevel="1">
      <c r="B283" s="256" t="s">
        <v>249</v>
      </c>
      <c r="C283" s="253" t="s">
        <v>163</v>
      </c>
      <c r="D283" s="257"/>
      <c r="E283" s="257"/>
      <c r="F283" s="257"/>
      <c r="G283" s="257"/>
      <c r="H283" s="257"/>
      <c r="I283" s="257"/>
      <c r="J283" s="257"/>
      <c r="K283" s="257"/>
      <c r="L283" s="257"/>
      <c r="M283" s="257"/>
      <c r="N283" s="412"/>
      <c r="O283" s="257"/>
      <c r="P283" s="257"/>
      <c r="Q283" s="257"/>
      <c r="R283" s="257"/>
      <c r="S283" s="257"/>
      <c r="T283" s="257"/>
      <c r="U283" s="257"/>
      <c r="V283" s="257"/>
      <c r="W283" s="257"/>
      <c r="X283" s="257"/>
      <c r="Y283" s="364">
        <f>Y282</f>
        <v>1</v>
      </c>
      <c r="Z283" s="364">
        <f>Z282</f>
        <v>0</v>
      </c>
      <c r="AA283" s="364">
        <f t="shared" ref="AA283:AE283" si="145">AA282</f>
        <v>0</v>
      </c>
      <c r="AB283" s="364">
        <f t="shared" si="145"/>
        <v>0</v>
      </c>
      <c r="AC283" s="364">
        <f t="shared" si="145"/>
        <v>0</v>
      </c>
      <c r="AD283" s="364">
        <f t="shared" si="145"/>
        <v>0</v>
      </c>
      <c r="AE283" s="364">
        <f t="shared" si="145"/>
        <v>0</v>
      </c>
      <c r="AF283" s="364">
        <f t="shared" ref="AF283:AL283" si="146">AF282</f>
        <v>0</v>
      </c>
      <c r="AG283" s="364">
        <f t="shared" si="146"/>
        <v>0</v>
      </c>
      <c r="AH283" s="364">
        <f t="shared" si="146"/>
        <v>0</v>
      </c>
      <c r="AI283" s="364">
        <f t="shared" si="146"/>
        <v>0</v>
      </c>
      <c r="AJ283" s="364">
        <f t="shared" si="146"/>
        <v>0</v>
      </c>
      <c r="AK283" s="364">
        <f t="shared" si="146"/>
        <v>0</v>
      </c>
      <c r="AL283" s="364">
        <f t="shared" si="146"/>
        <v>0</v>
      </c>
      <c r="AM283" s="259"/>
    </row>
    <row r="284" spans="1:39" ht="15.6" outlineLevel="1">
      <c r="A284" s="453"/>
      <c r="B284" s="260"/>
      <c r="C284" s="261"/>
      <c r="D284" s="266"/>
      <c r="E284" s="266"/>
      <c r="F284" s="266"/>
      <c r="G284" s="266"/>
      <c r="H284" s="266"/>
      <c r="I284" s="266"/>
      <c r="J284" s="266"/>
      <c r="K284" s="266"/>
      <c r="L284" s="266"/>
      <c r="M284" s="266"/>
      <c r="N284" s="265"/>
      <c r="O284" s="266"/>
      <c r="P284" s="266"/>
      <c r="Q284" s="266"/>
      <c r="R284" s="266"/>
      <c r="S284" s="266"/>
      <c r="T284" s="266"/>
      <c r="U284" s="266"/>
      <c r="V284" s="266"/>
      <c r="W284" s="266"/>
      <c r="X284" s="266"/>
      <c r="Y284" s="365"/>
      <c r="Z284" s="366"/>
      <c r="AA284" s="366"/>
      <c r="AB284" s="366"/>
      <c r="AC284" s="366"/>
      <c r="AD284" s="366"/>
      <c r="AE284" s="366"/>
      <c r="AF284" s="366"/>
      <c r="AG284" s="366"/>
      <c r="AH284" s="366"/>
      <c r="AI284" s="366"/>
      <c r="AJ284" s="366"/>
      <c r="AK284" s="366"/>
      <c r="AL284" s="366"/>
      <c r="AM284" s="264"/>
    </row>
    <row r="285" spans="1:39" ht="15" outlineLevel="1">
      <c r="A285" s="451">
        <v>3</v>
      </c>
      <c r="B285" s="256" t="s">
        <v>3</v>
      </c>
      <c r="C285" s="253" t="s">
        <v>25</v>
      </c>
      <c r="D285" s="257">
        <f>'7.  Persistence Report'!AS76</f>
        <v>164882.60492727099</v>
      </c>
      <c r="E285" s="257">
        <f>'7.  Persistence Report'!AT76</f>
        <v>164882.60492727099</v>
      </c>
      <c r="F285" s="257">
        <f>'7.  Persistence Report'!AU76</f>
        <v>164882.60492727099</v>
      </c>
      <c r="G285" s="257">
        <f>'7.  Persistence Report'!AV76</f>
        <v>164882.60492727099</v>
      </c>
      <c r="H285" s="257">
        <f>'7.  Persistence Report'!AW76</f>
        <v>164882.60492727099</v>
      </c>
      <c r="I285" s="257">
        <f>'7.  Persistence Report'!AX76</f>
        <v>164882.60492727099</v>
      </c>
      <c r="J285" s="257">
        <f>'7.  Persistence Report'!AY76</f>
        <v>164882.60492727099</v>
      </c>
      <c r="K285" s="257">
        <f>'7.  Persistence Report'!AZ76</f>
        <v>164882.60492727099</v>
      </c>
      <c r="L285" s="257">
        <f>'7.  Persistence Report'!BA76</f>
        <v>164882.60492727099</v>
      </c>
      <c r="M285" s="257">
        <f>'7.  Persistence Report'!BB76</f>
        <v>164882.60492727099</v>
      </c>
      <c r="N285" s="253"/>
      <c r="O285" s="257">
        <f>'7.  Persistence Report'!N76</f>
        <v>97.219324766</v>
      </c>
      <c r="P285" s="257">
        <f>'7.  Persistence Report'!O76</f>
        <v>97.219324766</v>
      </c>
      <c r="Q285" s="257">
        <f>'7.  Persistence Report'!P76</f>
        <v>97.219324766</v>
      </c>
      <c r="R285" s="257">
        <f>'7.  Persistence Report'!Q76</f>
        <v>97.219324766</v>
      </c>
      <c r="S285" s="257">
        <f>'7.  Persistence Report'!R76</f>
        <v>97.219324766</v>
      </c>
      <c r="T285" s="257">
        <f>'7.  Persistence Report'!S76</f>
        <v>97.219324766</v>
      </c>
      <c r="U285" s="257">
        <f>'7.  Persistence Report'!T76</f>
        <v>97.219324766</v>
      </c>
      <c r="V285" s="257">
        <f>'7.  Persistence Report'!U76</f>
        <v>97.219324766</v>
      </c>
      <c r="W285" s="257">
        <f>'7.  Persistence Report'!V76</f>
        <v>97.219324766</v>
      </c>
      <c r="X285" s="257">
        <f>'7.  Persistence Report'!W76</f>
        <v>97.219324766</v>
      </c>
      <c r="Y285" s="363">
        <v>1</v>
      </c>
      <c r="Z285" s="363"/>
      <c r="AA285" s="363"/>
      <c r="AB285" s="363"/>
      <c r="AC285" s="363"/>
      <c r="AD285" s="363"/>
      <c r="AE285" s="363"/>
      <c r="AF285" s="363"/>
      <c r="AG285" s="363"/>
      <c r="AH285" s="363"/>
      <c r="AI285" s="363"/>
      <c r="AJ285" s="363"/>
      <c r="AK285" s="363"/>
      <c r="AL285" s="363"/>
      <c r="AM285" s="258">
        <f>SUM(Y285:AL285)</f>
        <v>1</v>
      </c>
    </row>
    <row r="286" spans="1:39" ht="15" outlineLevel="1">
      <c r="B286" s="256" t="s">
        <v>249</v>
      </c>
      <c r="C286" s="253" t="s">
        <v>163</v>
      </c>
      <c r="D286" s="257">
        <f>'7.  Persistence Report'!AS83</f>
        <v>9701.8248294900004</v>
      </c>
      <c r="E286" s="257">
        <f>'7.  Persistence Report'!AT83</f>
        <v>9701.8248294900004</v>
      </c>
      <c r="F286" s="257">
        <f>'7.  Persistence Report'!AU83</f>
        <v>9701.8248294900004</v>
      </c>
      <c r="G286" s="257">
        <f>'7.  Persistence Report'!AV83</f>
        <v>9701.8248294900004</v>
      </c>
      <c r="H286" s="257">
        <f>'7.  Persistence Report'!AW83</f>
        <v>9701.8248294900004</v>
      </c>
      <c r="I286" s="257">
        <f>'7.  Persistence Report'!AX83</f>
        <v>9701.8248294900004</v>
      </c>
      <c r="J286" s="257">
        <f>'7.  Persistence Report'!AY83</f>
        <v>9701.8248294900004</v>
      </c>
      <c r="K286" s="257">
        <f>'7.  Persistence Report'!AZ83</f>
        <v>9701.8248294900004</v>
      </c>
      <c r="L286" s="257">
        <f>'7.  Persistence Report'!BA83</f>
        <v>9701.8248294900004</v>
      </c>
      <c r="M286" s="257">
        <f>'7.  Persistence Report'!BB83</f>
        <v>9701.8248294900004</v>
      </c>
      <c r="N286" s="412"/>
      <c r="O286" s="257">
        <f>'7.  Persistence Report'!N83</f>
        <v>5.613266962</v>
      </c>
      <c r="P286" s="257">
        <f>'7.  Persistence Report'!O83</f>
        <v>5.613266962</v>
      </c>
      <c r="Q286" s="257">
        <f>'7.  Persistence Report'!P83</f>
        <v>5.613266962</v>
      </c>
      <c r="R286" s="257">
        <f>'7.  Persistence Report'!Q83</f>
        <v>5.613266962</v>
      </c>
      <c r="S286" s="257">
        <f>'7.  Persistence Report'!R83</f>
        <v>5.613266962</v>
      </c>
      <c r="T286" s="257">
        <f>'7.  Persistence Report'!S83</f>
        <v>5.613266962</v>
      </c>
      <c r="U286" s="257">
        <f>'7.  Persistence Report'!T83</f>
        <v>5.613266962</v>
      </c>
      <c r="V286" s="257">
        <f>'7.  Persistence Report'!U83</f>
        <v>5.613266962</v>
      </c>
      <c r="W286" s="257">
        <f>'7.  Persistence Report'!V83</f>
        <v>5.613266962</v>
      </c>
      <c r="X286" s="257">
        <f>'7.  Persistence Report'!W83</f>
        <v>5.613266962</v>
      </c>
      <c r="Y286" s="364">
        <f>Y285</f>
        <v>1</v>
      </c>
      <c r="Z286" s="364">
        <f>Z285</f>
        <v>0</v>
      </c>
      <c r="AA286" s="364">
        <f t="shared" ref="AA286:AE286" si="147">AA285</f>
        <v>0</v>
      </c>
      <c r="AB286" s="364">
        <f t="shared" si="147"/>
        <v>0</v>
      </c>
      <c r="AC286" s="364">
        <f t="shared" si="147"/>
        <v>0</v>
      </c>
      <c r="AD286" s="364">
        <f t="shared" si="147"/>
        <v>0</v>
      </c>
      <c r="AE286" s="364">
        <f t="shared" si="147"/>
        <v>0</v>
      </c>
      <c r="AF286" s="364">
        <f t="shared" ref="AF286:AL286" si="148">AF285</f>
        <v>0</v>
      </c>
      <c r="AG286" s="364">
        <f t="shared" si="148"/>
        <v>0</v>
      </c>
      <c r="AH286" s="364">
        <f t="shared" si="148"/>
        <v>0</v>
      </c>
      <c r="AI286" s="364">
        <f t="shared" si="148"/>
        <v>0</v>
      </c>
      <c r="AJ286" s="364">
        <f t="shared" si="148"/>
        <v>0</v>
      </c>
      <c r="AK286" s="364">
        <f t="shared" si="148"/>
        <v>0</v>
      </c>
      <c r="AL286" s="364">
        <f t="shared" si="148"/>
        <v>0</v>
      </c>
      <c r="AM286" s="259"/>
    </row>
    <row r="287" spans="1:39" ht="15" outlineLevel="1">
      <c r="B287" s="256"/>
      <c r="C287" s="267"/>
      <c r="D287" s="253"/>
      <c r="E287" s="253"/>
      <c r="F287" s="253"/>
      <c r="G287" s="253"/>
      <c r="H287" s="253"/>
      <c r="I287" s="253"/>
      <c r="J287" s="253"/>
      <c r="K287" s="253"/>
      <c r="L287" s="253"/>
      <c r="M287" s="253"/>
      <c r="N287" s="245"/>
      <c r="O287" s="253"/>
      <c r="P287" s="253"/>
      <c r="Q287" s="253"/>
      <c r="R287" s="253"/>
      <c r="S287" s="253"/>
      <c r="T287" s="253"/>
      <c r="U287" s="253"/>
      <c r="V287" s="253"/>
      <c r="W287" s="253"/>
      <c r="X287" s="253"/>
      <c r="Y287" s="365"/>
      <c r="Z287" s="365"/>
      <c r="AA287" s="365"/>
      <c r="AB287" s="365"/>
      <c r="AC287" s="365"/>
      <c r="AD287" s="365"/>
      <c r="AE287" s="365"/>
      <c r="AF287" s="365"/>
      <c r="AG287" s="365"/>
      <c r="AH287" s="365"/>
      <c r="AI287" s="365"/>
      <c r="AJ287" s="365"/>
      <c r="AK287" s="365"/>
      <c r="AL287" s="365"/>
      <c r="AM287" s="268"/>
    </row>
    <row r="288" spans="1:39" ht="15" outlineLevel="1">
      <c r="A288" s="451">
        <v>4</v>
      </c>
      <c r="B288" s="256" t="s">
        <v>4</v>
      </c>
      <c r="C288" s="253" t="s">
        <v>25</v>
      </c>
      <c r="D288" s="257">
        <f>'7.  Persistence Report'!AS71</f>
        <v>42197.034117946998</v>
      </c>
      <c r="E288" s="257">
        <f>'7.  Persistence Report'!AT71</f>
        <v>42197.034117946998</v>
      </c>
      <c r="F288" s="257">
        <f>'7.  Persistence Report'!AU71</f>
        <v>40570.934375088997</v>
      </c>
      <c r="G288" s="257">
        <f>'7.  Persistence Report'!AV71</f>
        <v>34371.953674465003</v>
      </c>
      <c r="H288" s="257">
        <f>'7.  Persistence Report'!AW71</f>
        <v>34371.953674465003</v>
      </c>
      <c r="I288" s="257">
        <f>'7.  Persistence Report'!AX71</f>
        <v>34371.953674465003</v>
      </c>
      <c r="J288" s="257">
        <f>'7.  Persistence Report'!AY71</f>
        <v>34371.953674465003</v>
      </c>
      <c r="K288" s="257">
        <f>'7.  Persistence Report'!AZ71</f>
        <v>34343.308258609002</v>
      </c>
      <c r="L288" s="257">
        <f>'7.  Persistence Report'!BA71</f>
        <v>24973.357596730999</v>
      </c>
      <c r="M288" s="257">
        <f>'7.  Persistence Report'!BB71</f>
        <v>24973.357596730999</v>
      </c>
      <c r="N288" s="253"/>
      <c r="O288" s="257">
        <f>'7.  Persistence Report'!N71</f>
        <v>2.8281782359999998</v>
      </c>
      <c r="P288" s="257">
        <f>'7.  Persistence Report'!O71</f>
        <v>2.8281782359999998</v>
      </c>
      <c r="Q288" s="257">
        <f>'7.  Persistence Report'!P71</f>
        <v>2.7260960860000001</v>
      </c>
      <c r="R288" s="257">
        <f>'7.  Persistence Report'!Q71</f>
        <v>2.3369408209999998</v>
      </c>
      <c r="S288" s="257">
        <f>'7.  Persistence Report'!R71</f>
        <v>2.3369408209999998</v>
      </c>
      <c r="T288" s="257">
        <f>'7.  Persistence Report'!S71</f>
        <v>2.3369408209999998</v>
      </c>
      <c r="U288" s="257">
        <f>'7.  Persistence Report'!T71</f>
        <v>2.3369408209999998</v>
      </c>
      <c r="V288" s="257">
        <f>'7.  Persistence Report'!U71</f>
        <v>2.3336707959999998</v>
      </c>
      <c r="W288" s="257">
        <f>'7.  Persistence Report'!V71</f>
        <v>1.745450602</v>
      </c>
      <c r="X288" s="257">
        <f>'7.  Persistence Report'!W71</f>
        <v>1.745450602</v>
      </c>
      <c r="Y288" s="363">
        <v>1</v>
      </c>
      <c r="Z288" s="363"/>
      <c r="AA288" s="363"/>
      <c r="AB288" s="363"/>
      <c r="AC288" s="363"/>
      <c r="AD288" s="363"/>
      <c r="AE288" s="363"/>
      <c r="AF288" s="363"/>
      <c r="AG288" s="363"/>
      <c r="AH288" s="363"/>
      <c r="AI288" s="363"/>
      <c r="AJ288" s="363"/>
      <c r="AK288" s="363"/>
      <c r="AL288" s="363"/>
      <c r="AM288" s="258">
        <f>SUM(Y288:AL288)</f>
        <v>1</v>
      </c>
    </row>
    <row r="289" spans="1:39" ht="15" outlineLevel="1">
      <c r="B289" s="256" t="s">
        <v>249</v>
      </c>
      <c r="C289" s="253" t="s">
        <v>163</v>
      </c>
      <c r="D289" s="257">
        <f>'7.  Persistence Report'!AS81</f>
        <v>129</v>
      </c>
      <c r="E289" s="257">
        <f>'7.  Persistence Report'!AT81</f>
        <v>129</v>
      </c>
      <c r="F289" s="257">
        <f>'7.  Persistence Report'!AU81</f>
        <v>123</v>
      </c>
      <c r="G289" s="257">
        <f>'7.  Persistence Report'!AV81</f>
        <v>106</v>
      </c>
      <c r="H289" s="257">
        <f>'7.  Persistence Report'!AW81</f>
        <v>106</v>
      </c>
      <c r="I289" s="257">
        <f>'7.  Persistence Report'!AX81</f>
        <v>106</v>
      </c>
      <c r="J289" s="257">
        <f>'7.  Persistence Report'!AY81</f>
        <v>106</v>
      </c>
      <c r="K289" s="257">
        <f>'7.  Persistence Report'!AZ81</f>
        <v>106</v>
      </c>
      <c r="L289" s="257">
        <f>'7.  Persistence Report'!BA81</f>
        <v>89</v>
      </c>
      <c r="M289" s="257">
        <f>'7.  Persistence Report'!BB81</f>
        <v>89</v>
      </c>
      <c r="N289" s="412"/>
      <c r="O289" s="257">
        <f>'7.  Persistence Report'!N81</f>
        <v>8.9999999999999993E-3</v>
      </c>
      <c r="P289" s="257">
        <f>'7.  Persistence Report'!O81</f>
        <v>8.9999999999999993E-3</v>
      </c>
      <c r="Q289" s="257">
        <f>'7.  Persistence Report'!P81</f>
        <v>8.9999999999999993E-3</v>
      </c>
      <c r="R289" s="257">
        <f>'7.  Persistence Report'!Q81</f>
        <v>8.0000000000000002E-3</v>
      </c>
      <c r="S289" s="257">
        <f>'7.  Persistence Report'!R81</f>
        <v>8.0000000000000002E-3</v>
      </c>
      <c r="T289" s="257">
        <f>'7.  Persistence Report'!S81</f>
        <v>8.0000000000000002E-3</v>
      </c>
      <c r="U289" s="257">
        <f>'7.  Persistence Report'!T81</f>
        <v>8.0000000000000002E-3</v>
      </c>
      <c r="V289" s="257">
        <f>'7.  Persistence Report'!U81</f>
        <v>8.0000000000000002E-3</v>
      </c>
      <c r="W289" s="257">
        <f>'7.  Persistence Report'!V81</f>
        <v>7.0000000000000001E-3</v>
      </c>
      <c r="X289" s="257">
        <f>'7.  Persistence Report'!W81</f>
        <v>7.0000000000000001E-3</v>
      </c>
      <c r="Y289" s="364">
        <f>Y288</f>
        <v>1</v>
      </c>
      <c r="Z289" s="364">
        <f>Z288</f>
        <v>0</v>
      </c>
      <c r="AA289" s="364">
        <f t="shared" ref="AA289:AE289" si="149">AA288</f>
        <v>0</v>
      </c>
      <c r="AB289" s="364">
        <f t="shared" si="149"/>
        <v>0</v>
      </c>
      <c r="AC289" s="364">
        <f t="shared" si="149"/>
        <v>0</v>
      </c>
      <c r="AD289" s="364">
        <f t="shared" si="149"/>
        <v>0</v>
      </c>
      <c r="AE289" s="364">
        <f t="shared" si="149"/>
        <v>0</v>
      </c>
      <c r="AF289" s="364">
        <f t="shared" ref="AF289:AL289" si="150">AF288</f>
        <v>0</v>
      </c>
      <c r="AG289" s="364">
        <f t="shared" si="150"/>
        <v>0</v>
      </c>
      <c r="AH289" s="364">
        <f t="shared" si="150"/>
        <v>0</v>
      </c>
      <c r="AI289" s="364">
        <f t="shared" si="150"/>
        <v>0</v>
      </c>
      <c r="AJ289" s="364">
        <f t="shared" si="150"/>
        <v>0</v>
      </c>
      <c r="AK289" s="364">
        <f t="shared" si="150"/>
        <v>0</v>
      </c>
      <c r="AL289" s="364">
        <f t="shared" si="150"/>
        <v>0</v>
      </c>
      <c r="AM289" s="259"/>
    </row>
    <row r="290" spans="1:39" ht="15" outlineLevel="1">
      <c r="B290" s="256"/>
      <c r="C290" s="267"/>
      <c r="D290" s="266"/>
      <c r="E290" s="266"/>
      <c r="F290" s="266"/>
      <c r="G290" s="266"/>
      <c r="H290" s="266"/>
      <c r="I290" s="266"/>
      <c r="J290" s="266"/>
      <c r="K290" s="266"/>
      <c r="L290" s="266"/>
      <c r="M290" s="266"/>
      <c r="N290" s="253"/>
      <c r="O290" s="266"/>
      <c r="P290" s="266"/>
      <c r="Q290" s="266"/>
      <c r="R290" s="266"/>
      <c r="S290" s="266"/>
      <c r="T290" s="266"/>
      <c r="U290" s="266"/>
      <c r="V290" s="266"/>
      <c r="W290" s="266"/>
      <c r="X290" s="266"/>
      <c r="Y290" s="365"/>
      <c r="Z290" s="365"/>
      <c r="AA290" s="365"/>
      <c r="AB290" s="365"/>
      <c r="AC290" s="365"/>
      <c r="AD290" s="365"/>
      <c r="AE290" s="365"/>
      <c r="AF290" s="365"/>
      <c r="AG290" s="365"/>
      <c r="AH290" s="365"/>
      <c r="AI290" s="365"/>
      <c r="AJ290" s="365"/>
      <c r="AK290" s="365"/>
      <c r="AL290" s="365"/>
      <c r="AM290" s="268"/>
    </row>
    <row r="291" spans="1:39" ht="15" outlineLevel="1">
      <c r="A291" s="451">
        <v>5</v>
      </c>
      <c r="B291" s="256" t="s">
        <v>5</v>
      </c>
      <c r="C291" s="253" t="s">
        <v>25</v>
      </c>
      <c r="D291" s="257"/>
      <c r="E291" s="257"/>
      <c r="F291" s="257"/>
      <c r="G291" s="257"/>
      <c r="H291" s="257"/>
      <c r="I291" s="257"/>
      <c r="J291" s="257"/>
      <c r="K291" s="257"/>
      <c r="L291" s="257"/>
      <c r="M291" s="257"/>
      <c r="N291" s="253"/>
      <c r="O291" s="257"/>
      <c r="P291" s="257"/>
      <c r="Q291" s="257"/>
      <c r="R291" s="257"/>
      <c r="S291" s="257"/>
      <c r="T291" s="257"/>
      <c r="U291" s="257"/>
      <c r="V291" s="257"/>
      <c r="W291" s="257"/>
      <c r="X291" s="257"/>
      <c r="Y291" s="363"/>
      <c r="Z291" s="363"/>
      <c r="AA291" s="363"/>
      <c r="AB291" s="363"/>
      <c r="AC291" s="363"/>
      <c r="AD291" s="363"/>
      <c r="AE291" s="363"/>
      <c r="AF291" s="363"/>
      <c r="AG291" s="363"/>
      <c r="AH291" s="363"/>
      <c r="AI291" s="363"/>
      <c r="AJ291" s="363"/>
      <c r="AK291" s="363"/>
      <c r="AL291" s="363"/>
      <c r="AM291" s="258">
        <f>SUM(Y291:AL291)</f>
        <v>0</v>
      </c>
    </row>
    <row r="292" spans="1:39" ht="15" outlineLevel="1">
      <c r="B292" s="256" t="s">
        <v>249</v>
      </c>
      <c r="C292" s="253" t="s">
        <v>163</v>
      </c>
      <c r="D292" s="257"/>
      <c r="E292" s="257"/>
      <c r="F292" s="257"/>
      <c r="G292" s="257"/>
      <c r="H292" s="257"/>
      <c r="I292" s="257"/>
      <c r="J292" s="257"/>
      <c r="K292" s="257"/>
      <c r="L292" s="257"/>
      <c r="M292" s="257"/>
      <c r="N292" s="412"/>
      <c r="O292" s="257"/>
      <c r="P292" s="257"/>
      <c r="Q292" s="257"/>
      <c r="R292" s="257"/>
      <c r="S292" s="257"/>
      <c r="T292" s="257"/>
      <c r="U292" s="257"/>
      <c r="V292" s="257"/>
      <c r="W292" s="257"/>
      <c r="X292" s="257"/>
      <c r="Y292" s="364">
        <f>Y291</f>
        <v>0</v>
      </c>
      <c r="Z292" s="364">
        <f>Z291</f>
        <v>0</v>
      </c>
      <c r="AA292" s="364">
        <f t="shared" ref="AA292:AE292" si="151">AA291</f>
        <v>0</v>
      </c>
      <c r="AB292" s="364">
        <f t="shared" si="151"/>
        <v>0</v>
      </c>
      <c r="AC292" s="364">
        <f t="shared" si="151"/>
        <v>0</v>
      </c>
      <c r="AD292" s="364">
        <f t="shared" si="151"/>
        <v>0</v>
      </c>
      <c r="AE292" s="364">
        <f t="shared" si="151"/>
        <v>0</v>
      </c>
      <c r="AF292" s="364">
        <f t="shared" ref="AF292:AL292" si="152">AF291</f>
        <v>0</v>
      </c>
      <c r="AG292" s="364">
        <f t="shared" si="152"/>
        <v>0</v>
      </c>
      <c r="AH292" s="364">
        <f t="shared" si="152"/>
        <v>0</v>
      </c>
      <c r="AI292" s="364">
        <f t="shared" si="152"/>
        <v>0</v>
      </c>
      <c r="AJ292" s="364">
        <f t="shared" si="152"/>
        <v>0</v>
      </c>
      <c r="AK292" s="364">
        <f t="shared" si="152"/>
        <v>0</v>
      </c>
      <c r="AL292" s="364">
        <f t="shared" si="152"/>
        <v>0</v>
      </c>
      <c r="AM292" s="259"/>
    </row>
    <row r="293" spans="1:39" ht="15" outlineLevel="1">
      <c r="B293" s="256"/>
      <c r="C293" s="267"/>
      <c r="D293" s="266"/>
      <c r="E293" s="266"/>
      <c r="F293" s="266"/>
      <c r="G293" s="266"/>
      <c r="H293" s="266"/>
      <c r="I293" s="266"/>
      <c r="J293" s="266"/>
      <c r="K293" s="266"/>
      <c r="L293" s="266"/>
      <c r="M293" s="266"/>
      <c r="N293" s="253"/>
      <c r="O293" s="266"/>
      <c r="P293" s="266"/>
      <c r="Q293" s="266"/>
      <c r="R293" s="266"/>
      <c r="S293" s="266"/>
      <c r="T293" s="266"/>
      <c r="U293" s="266"/>
      <c r="V293" s="266"/>
      <c r="W293" s="266"/>
      <c r="X293" s="266"/>
      <c r="Y293" s="365"/>
      <c r="Z293" s="365"/>
      <c r="AA293" s="365"/>
      <c r="AB293" s="365"/>
      <c r="AC293" s="365"/>
      <c r="AD293" s="365"/>
      <c r="AE293" s="365"/>
      <c r="AF293" s="365"/>
      <c r="AG293" s="365"/>
      <c r="AH293" s="365"/>
      <c r="AI293" s="365"/>
      <c r="AJ293" s="365"/>
      <c r="AK293" s="365"/>
      <c r="AL293" s="365"/>
      <c r="AM293" s="268"/>
    </row>
    <row r="294" spans="1:39" ht="15" outlineLevel="1">
      <c r="A294" s="451">
        <v>6</v>
      </c>
      <c r="B294" s="256" t="s">
        <v>6</v>
      </c>
      <c r="C294" s="253" t="s">
        <v>25</v>
      </c>
      <c r="D294" s="257"/>
      <c r="E294" s="257"/>
      <c r="F294" s="257"/>
      <c r="G294" s="257"/>
      <c r="H294" s="257"/>
      <c r="I294" s="257"/>
      <c r="J294" s="257"/>
      <c r="K294" s="257"/>
      <c r="L294" s="257"/>
      <c r="M294" s="257"/>
      <c r="N294" s="253"/>
      <c r="O294" s="257"/>
      <c r="P294" s="257"/>
      <c r="Q294" s="257"/>
      <c r="R294" s="257"/>
      <c r="S294" s="257"/>
      <c r="T294" s="257"/>
      <c r="U294" s="257"/>
      <c r="V294" s="257"/>
      <c r="W294" s="257"/>
      <c r="X294" s="257"/>
      <c r="Y294" s="363"/>
      <c r="Z294" s="363"/>
      <c r="AA294" s="363"/>
      <c r="AB294" s="363"/>
      <c r="AC294" s="363"/>
      <c r="AD294" s="363"/>
      <c r="AE294" s="363"/>
      <c r="AF294" s="363"/>
      <c r="AG294" s="363"/>
      <c r="AH294" s="363"/>
      <c r="AI294" s="363"/>
      <c r="AJ294" s="363"/>
      <c r="AK294" s="363"/>
      <c r="AL294" s="363"/>
      <c r="AM294" s="258">
        <f>SUM(Y294:AL294)</f>
        <v>0</v>
      </c>
    </row>
    <row r="295" spans="1:39" ht="15" outlineLevel="1">
      <c r="B295" s="256" t="s">
        <v>249</v>
      </c>
      <c r="C295" s="253" t="s">
        <v>163</v>
      </c>
      <c r="D295" s="257"/>
      <c r="E295" s="257"/>
      <c r="F295" s="257"/>
      <c r="G295" s="257"/>
      <c r="H295" s="257"/>
      <c r="I295" s="257"/>
      <c r="J295" s="257"/>
      <c r="K295" s="257"/>
      <c r="L295" s="257"/>
      <c r="M295" s="257"/>
      <c r="N295" s="412"/>
      <c r="O295" s="257"/>
      <c r="P295" s="257"/>
      <c r="Q295" s="257"/>
      <c r="R295" s="257"/>
      <c r="S295" s="257"/>
      <c r="T295" s="257"/>
      <c r="U295" s="257"/>
      <c r="V295" s="257"/>
      <c r="W295" s="257"/>
      <c r="X295" s="257"/>
      <c r="Y295" s="364">
        <f>Y294</f>
        <v>0</v>
      </c>
      <c r="Z295" s="364">
        <f>Z294</f>
        <v>0</v>
      </c>
      <c r="AA295" s="364">
        <f t="shared" ref="AA295:AE295" si="153">AA294</f>
        <v>0</v>
      </c>
      <c r="AB295" s="364">
        <f t="shared" si="153"/>
        <v>0</v>
      </c>
      <c r="AC295" s="364">
        <f t="shared" si="153"/>
        <v>0</v>
      </c>
      <c r="AD295" s="364">
        <f t="shared" si="153"/>
        <v>0</v>
      </c>
      <c r="AE295" s="364">
        <f t="shared" si="153"/>
        <v>0</v>
      </c>
      <c r="AF295" s="364">
        <f t="shared" ref="AF295:AL295" si="154">AF294</f>
        <v>0</v>
      </c>
      <c r="AG295" s="364">
        <f t="shared" si="154"/>
        <v>0</v>
      </c>
      <c r="AH295" s="364">
        <f t="shared" si="154"/>
        <v>0</v>
      </c>
      <c r="AI295" s="364">
        <f t="shared" si="154"/>
        <v>0</v>
      </c>
      <c r="AJ295" s="364">
        <f t="shared" si="154"/>
        <v>0</v>
      </c>
      <c r="AK295" s="364">
        <f t="shared" si="154"/>
        <v>0</v>
      </c>
      <c r="AL295" s="364">
        <f t="shared" si="154"/>
        <v>0</v>
      </c>
      <c r="AM295" s="259"/>
    </row>
    <row r="296" spans="1:39" ht="15" outlineLevel="1">
      <c r="B296" s="256"/>
      <c r="C296" s="267"/>
      <c r="D296" s="266"/>
      <c r="E296" s="266"/>
      <c r="F296" s="266"/>
      <c r="G296" s="266"/>
      <c r="H296" s="266"/>
      <c r="I296" s="266"/>
      <c r="J296" s="266"/>
      <c r="K296" s="266"/>
      <c r="L296" s="266"/>
      <c r="M296" s="266"/>
      <c r="N296" s="253"/>
      <c r="O296" s="266"/>
      <c r="P296" s="266"/>
      <c r="Q296" s="266"/>
      <c r="R296" s="266"/>
      <c r="S296" s="266"/>
      <c r="T296" s="266"/>
      <c r="U296" s="266"/>
      <c r="V296" s="266"/>
      <c r="W296" s="266"/>
      <c r="X296" s="266"/>
      <c r="Y296" s="365"/>
      <c r="Z296" s="365"/>
      <c r="AA296" s="365"/>
      <c r="AB296" s="365"/>
      <c r="AC296" s="365"/>
      <c r="AD296" s="365"/>
      <c r="AE296" s="365"/>
      <c r="AF296" s="365"/>
      <c r="AG296" s="365"/>
      <c r="AH296" s="365"/>
      <c r="AI296" s="365"/>
      <c r="AJ296" s="365"/>
      <c r="AK296" s="365"/>
      <c r="AL296" s="365"/>
      <c r="AM296" s="268"/>
    </row>
    <row r="297" spans="1:39" ht="15" outlineLevel="1">
      <c r="A297" s="451">
        <v>7</v>
      </c>
      <c r="B297" s="256" t="s">
        <v>42</v>
      </c>
      <c r="C297" s="253" t="s">
        <v>25</v>
      </c>
      <c r="D297" s="257"/>
      <c r="E297" s="257"/>
      <c r="F297" s="257"/>
      <c r="G297" s="257"/>
      <c r="H297" s="257"/>
      <c r="I297" s="257"/>
      <c r="J297" s="257"/>
      <c r="K297" s="257"/>
      <c r="L297" s="257"/>
      <c r="M297" s="257"/>
      <c r="N297" s="253"/>
      <c r="O297" s="257"/>
      <c r="P297" s="257"/>
      <c r="Q297" s="257"/>
      <c r="R297" s="257"/>
      <c r="S297" s="257"/>
      <c r="T297" s="257"/>
      <c r="U297" s="257"/>
      <c r="V297" s="257"/>
      <c r="W297" s="257"/>
      <c r="X297" s="257"/>
      <c r="Y297" s="363"/>
      <c r="Z297" s="363"/>
      <c r="AA297" s="363"/>
      <c r="AB297" s="363"/>
      <c r="AC297" s="363"/>
      <c r="AD297" s="363"/>
      <c r="AE297" s="363"/>
      <c r="AF297" s="363"/>
      <c r="AG297" s="363"/>
      <c r="AH297" s="363"/>
      <c r="AI297" s="363"/>
      <c r="AJ297" s="363"/>
      <c r="AK297" s="363"/>
      <c r="AL297" s="363"/>
      <c r="AM297" s="258">
        <f>SUM(Y297:AL297)</f>
        <v>0</v>
      </c>
    </row>
    <row r="298" spans="1:39" ht="15" outlineLevel="1">
      <c r="B298" s="256" t="s">
        <v>249</v>
      </c>
      <c r="C298" s="253" t="s">
        <v>163</v>
      </c>
      <c r="D298" s="257"/>
      <c r="E298" s="257"/>
      <c r="F298" s="257"/>
      <c r="G298" s="257"/>
      <c r="H298" s="257"/>
      <c r="I298" s="257"/>
      <c r="J298" s="257"/>
      <c r="K298" s="257"/>
      <c r="L298" s="257"/>
      <c r="M298" s="257"/>
      <c r="N298" s="253"/>
      <c r="O298" s="257"/>
      <c r="P298" s="257"/>
      <c r="Q298" s="257"/>
      <c r="R298" s="257"/>
      <c r="S298" s="257"/>
      <c r="T298" s="257"/>
      <c r="U298" s="257"/>
      <c r="V298" s="257"/>
      <c r="W298" s="257"/>
      <c r="X298" s="257"/>
      <c r="Y298" s="364">
        <f>Y297</f>
        <v>0</v>
      </c>
      <c r="Z298" s="364">
        <f>Z297</f>
        <v>0</v>
      </c>
      <c r="AA298" s="364">
        <f t="shared" ref="AA298:AE298" si="155">AA297</f>
        <v>0</v>
      </c>
      <c r="AB298" s="364">
        <f t="shared" si="155"/>
        <v>0</v>
      </c>
      <c r="AC298" s="364">
        <f t="shared" si="155"/>
        <v>0</v>
      </c>
      <c r="AD298" s="364">
        <f t="shared" si="155"/>
        <v>0</v>
      </c>
      <c r="AE298" s="364">
        <f t="shared" si="155"/>
        <v>0</v>
      </c>
      <c r="AF298" s="364">
        <f t="shared" ref="AF298:AL298" si="156">AF297</f>
        <v>0</v>
      </c>
      <c r="AG298" s="364">
        <f t="shared" si="156"/>
        <v>0</v>
      </c>
      <c r="AH298" s="364">
        <f t="shared" si="156"/>
        <v>0</v>
      </c>
      <c r="AI298" s="364">
        <f t="shared" si="156"/>
        <v>0</v>
      </c>
      <c r="AJ298" s="364">
        <f t="shared" si="156"/>
        <v>0</v>
      </c>
      <c r="AK298" s="364">
        <f t="shared" si="156"/>
        <v>0</v>
      </c>
      <c r="AL298" s="364">
        <f t="shared" si="156"/>
        <v>0</v>
      </c>
      <c r="AM298" s="259"/>
    </row>
    <row r="299" spans="1:39" ht="15" outlineLevel="1">
      <c r="B299" s="256"/>
      <c r="C299" s="267"/>
      <c r="D299" s="266"/>
      <c r="E299" s="266"/>
      <c r="F299" s="266"/>
      <c r="G299" s="266"/>
      <c r="H299" s="266"/>
      <c r="I299" s="266"/>
      <c r="J299" s="266"/>
      <c r="K299" s="266"/>
      <c r="L299" s="266"/>
      <c r="M299" s="266"/>
      <c r="N299" s="253"/>
      <c r="O299" s="266"/>
      <c r="P299" s="266"/>
      <c r="Q299" s="266"/>
      <c r="R299" s="266"/>
      <c r="S299" s="266"/>
      <c r="T299" s="266"/>
      <c r="U299" s="266"/>
      <c r="V299" s="266"/>
      <c r="W299" s="266"/>
      <c r="X299" s="266"/>
      <c r="Y299" s="365"/>
      <c r="Z299" s="365"/>
      <c r="AA299" s="365"/>
      <c r="AB299" s="365"/>
      <c r="AC299" s="365"/>
      <c r="AD299" s="365"/>
      <c r="AE299" s="365"/>
      <c r="AF299" s="365"/>
      <c r="AG299" s="365"/>
      <c r="AH299" s="365"/>
      <c r="AI299" s="365"/>
      <c r="AJ299" s="365"/>
      <c r="AK299" s="365"/>
      <c r="AL299" s="365"/>
      <c r="AM299" s="268"/>
    </row>
    <row r="300" spans="1:39" s="245" customFormat="1" ht="15" outlineLevel="1">
      <c r="A300" s="451">
        <v>8</v>
      </c>
      <c r="B300" s="256" t="s">
        <v>484</v>
      </c>
      <c r="C300" s="253" t="s">
        <v>25</v>
      </c>
      <c r="D300" s="257"/>
      <c r="E300" s="257"/>
      <c r="F300" s="257"/>
      <c r="G300" s="257"/>
      <c r="H300" s="257"/>
      <c r="I300" s="257"/>
      <c r="J300" s="257"/>
      <c r="K300" s="257"/>
      <c r="L300" s="257"/>
      <c r="M300" s="257"/>
      <c r="N300" s="253"/>
      <c r="O300" s="257"/>
      <c r="P300" s="257"/>
      <c r="Q300" s="257"/>
      <c r="R300" s="257"/>
      <c r="S300" s="257"/>
      <c r="T300" s="257"/>
      <c r="U300" s="257"/>
      <c r="V300" s="257"/>
      <c r="W300" s="257"/>
      <c r="X300" s="257"/>
      <c r="Y300" s="363"/>
      <c r="Z300" s="363"/>
      <c r="AA300" s="363"/>
      <c r="AB300" s="363"/>
      <c r="AC300" s="363"/>
      <c r="AD300" s="363"/>
      <c r="AE300" s="363"/>
      <c r="AF300" s="363"/>
      <c r="AG300" s="363"/>
      <c r="AH300" s="363"/>
      <c r="AI300" s="363"/>
      <c r="AJ300" s="363"/>
      <c r="AK300" s="363"/>
      <c r="AL300" s="363"/>
      <c r="AM300" s="258">
        <f>SUM(Y300:AL300)</f>
        <v>0</v>
      </c>
    </row>
    <row r="301" spans="1:39" s="245" customFormat="1" ht="15" outlineLevel="1">
      <c r="A301" s="451"/>
      <c r="B301" s="256" t="s">
        <v>249</v>
      </c>
      <c r="C301" s="253" t="s">
        <v>163</v>
      </c>
      <c r="D301" s="257"/>
      <c r="E301" s="257"/>
      <c r="F301" s="257"/>
      <c r="G301" s="257"/>
      <c r="H301" s="257"/>
      <c r="I301" s="257"/>
      <c r="J301" s="257"/>
      <c r="K301" s="257"/>
      <c r="L301" s="257"/>
      <c r="M301" s="257"/>
      <c r="N301" s="253"/>
      <c r="O301" s="257"/>
      <c r="P301" s="257"/>
      <c r="Q301" s="257"/>
      <c r="R301" s="257"/>
      <c r="S301" s="257"/>
      <c r="T301" s="257"/>
      <c r="U301" s="257"/>
      <c r="V301" s="257"/>
      <c r="W301" s="257"/>
      <c r="X301" s="257"/>
      <c r="Y301" s="364">
        <f>Y300</f>
        <v>0</v>
      </c>
      <c r="Z301" s="364">
        <f>Z300</f>
        <v>0</v>
      </c>
      <c r="AA301" s="364">
        <f t="shared" ref="AA301:AE301" si="157">AA300</f>
        <v>0</v>
      </c>
      <c r="AB301" s="364">
        <f t="shared" si="157"/>
        <v>0</v>
      </c>
      <c r="AC301" s="364">
        <f t="shared" si="157"/>
        <v>0</v>
      </c>
      <c r="AD301" s="364">
        <f t="shared" si="157"/>
        <v>0</v>
      </c>
      <c r="AE301" s="364">
        <f t="shared" si="157"/>
        <v>0</v>
      </c>
      <c r="AF301" s="364">
        <f t="shared" ref="AF301:AL301" si="158">AF300</f>
        <v>0</v>
      </c>
      <c r="AG301" s="364">
        <f t="shared" si="158"/>
        <v>0</v>
      </c>
      <c r="AH301" s="364">
        <f t="shared" si="158"/>
        <v>0</v>
      </c>
      <c r="AI301" s="364">
        <f t="shared" si="158"/>
        <v>0</v>
      </c>
      <c r="AJ301" s="364">
        <f t="shared" si="158"/>
        <v>0</v>
      </c>
      <c r="AK301" s="364">
        <f t="shared" si="158"/>
        <v>0</v>
      </c>
      <c r="AL301" s="364">
        <f t="shared" si="158"/>
        <v>0</v>
      </c>
      <c r="AM301" s="259"/>
    </row>
    <row r="302" spans="1:39" s="245" customFormat="1" ht="15" outlineLevel="1">
      <c r="A302" s="451"/>
      <c r="B302" s="256"/>
      <c r="C302" s="267"/>
      <c r="D302" s="266"/>
      <c r="E302" s="266"/>
      <c r="F302" s="266"/>
      <c r="G302" s="266"/>
      <c r="H302" s="266"/>
      <c r="I302" s="266"/>
      <c r="J302" s="266"/>
      <c r="K302" s="266"/>
      <c r="L302" s="266"/>
      <c r="M302" s="266"/>
      <c r="N302" s="253"/>
      <c r="O302" s="266"/>
      <c r="P302" s="266"/>
      <c r="Q302" s="266"/>
      <c r="R302" s="266"/>
      <c r="S302" s="266"/>
      <c r="T302" s="266"/>
      <c r="U302" s="266"/>
      <c r="V302" s="266"/>
      <c r="W302" s="266"/>
      <c r="X302" s="266"/>
      <c r="Y302" s="365"/>
      <c r="Z302" s="365"/>
      <c r="AA302" s="365"/>
      <c r="AB302" s="365"/>
      <c r="AC302" s="365"/>
      <c r="AD302" s="365"/>
      <c r="AE302" s="365"/>
      <c r="AF302" s="365"/>
      <c r="AG302" s="365"/>
      <c r="AH302" s="365"/>
      <c r="AI302" s="365"/>
      <c r="AJ302" s="365"/>
      <c r="AK302" s="365"/>
      <c r="AL302" s="365"/>
      <c r="AM302" s="268"/>
    </row>
    <row r="303" spans="1:39" ht="15" outlineLevel="1">
      <c r="A303" s="451">
        <v>9</v>
      </c>
      <c r="B303" s="256" t="s">
        <v>7</v>
      </c>
      <c r="C303" s="253" t="s">
        <v>25</v>
      </c>
      <c r="D303" s="257"/>
      <c r="E303" s="257"/>
      <c r="F303" s="257"/>
      <c r="G303" s="257"/>
      <c r="H303" s="257"/>
      <c r="I303" s="257"/>
      <c r="J303" s="257"/>
      <c r="K303" s="257"/>
      <c r="L303" s="257"/>
      <c r="M303" s="257"/>
      <c r="N303" s="253"/>
      <c r="O303" s="257"/>
      <c r="P303" s="257"/>
      <c r="Q303" s="257"/>
      <c r="R303" s="257"/>
      <c r="S303" s="257"/>
      <c r="T303" s="257"/>
      <c r="U303" s="257"/>
      <c r="V303" s="257"/>
      <c r="W303" s="257"/>
      <c r="X303" s="257"/>
      <c r="Y303" s="363"/>
      <c r="Z303" s="363"/>
      <c r="AA303" s="363"/>
      <c r="AB303" s="363"/>
      <c r="AC303" s="363"/>
      <c r="AD303" s="363"/>
      <c r="AE303" s="363"/>
      <c r="AF303" s="363"/>
      <c r="AG303" s="363"/>
      <c r="AH303" s="363"/>
      <c r="AI303" s="363"/>
      <c r="AJ303" s="363"/>
      <c r="AK303" s="363"/>
      <c r="AL303" s="363"/>
      <c r="AM303" s="258">
        <f>SUM(Y303:AL303)</f>
        <v>0</v>
      </c>
    </row>
    <row r="304" spans="1:39" ht="15" outlineLevel="1">
      <c r="B304" s="256" t="s">
        <v>249</v>
      </c>
      <c r="C304" s="253" t="s">
        <v>163</v>
      </c>
      <c r="D304" s="257"/>
      <c r="E304" s="257"/>
      <c r="F304" s="257"/>
      <c r="G304" s="257"/>
      <c r="H304" s="257"/>
      <c r="I304" s="257"/>
      <c r="J304" s="257"/>
      <c r="K304" s="257"/>
      <c r="L304" s="257"/>
      <c r="M304" s="257"/>
      <c r="N304" s="253"/>
      <c r="O304" s="257"/>
      <c r="P304" s="257"/>
      <c r="Q304" s="257"/>
      <c r="R304" s="257"/>
      <c r="S304" s="257"/>
      <c r="T304" s="257"/>
      <c r="U304" s="257"/>
      <c r="V304" s="257"/>
      <c r="W304" s="257"/>
      <c r="X304" s="257"/>
      <c r="Y304" s="364">
        <f>Y303</f>
        <v>0</v>
      </c>
      <c r="Z304" s="364">
        <f>Z303</f>
        <v>0</v>
      </c>
      <c r="AA304" s="364">
        <f t="shared" ref="AA304:AE304" si="159">AA303</f>
        <v>0</v>
      </c>
      <c r="AB304" s="364">
        <f t="shared" si="159"/>
        <v>0</v>
      </c>
      <c r="AC304" s="364">
        <f t="shared" si="159"/>
        <v>0</v>
      </c>
      <c r="AD304" s="364">
        <f t="shared" si="159"/>
        <v>0</v>
      </c>
      <c r="AE304" s="364">
        <f t="shared" si="159"/>
        <v>0</v>
      </c>
      <c r="AF304" s="364">
        <f t="shared" ref="AF304:AL304" si="160">AF303</f>
        <v>0</v>
      </c>
      <c r="AG304" s="364">
        <f t="shared" si="160"/>
        <v>0</v>
      </c>
      <c r="AH304" s="364">
        <f t="shared" si="160"/>
        <v>0</v>
      </c>
      <c r="AI304" s="364">
        <f t="shared" si="160"/>
        <v>0</v>
      </c>
      <c r="AJ304" s="364">
        <f t="shared" si="160"/>
        <v>0</v>
      </c>
      <c r="AK304" s="364">
        <f t="shared" si="160"/>
        <v>0</v>
      </c>
      <c r="AL304" s="364">
        <f t="shared" si="160"/>
        <v>0</v>
      </c>
      <c r="AM304" s="259"/>
    </row>
    <row r="305" spans="1:39" ht="15" outlineLevel="1">
      <c r="B305" s="269"/>
      <c r="C305" s="270"/>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365"/>
      <c r="Z305" s="365"/>
      <c r="AA305" s="365"/>
      <c r="AB305" s="365"/>
      <c r="AC305" s="365"/>
      <c r="AD305" s="365"/>
      <c r="AE305" s="365"/>
      <c r="AF305" s="365"/>
      <c r="AG305" s="365"/>
      <c r="AH305" s="365"/>
      <c r="AI305" s="365"/>
      <c r="AJ305" s="365"/>
      <c r="AK305" s="365"/>
      <c r="AL305" s="365"/>
      <c r="AM305" s="268"/>
    </row>
    <row r="306" spans="1:39" ht="15.6" outlineLevel="1">
      <c r="A306" s="452"/>
      <c r="B306" s="250" t="s">
        <v>8</v>
      </c>
      <c r="C306" s="251"/>
      <c r="D306" s="251"/>
      <c r="E306" s="251"/>
      <c r="F306" s="251"/>
      <c r="G306" s="251"/>
      <c r="H306" s="251"/>
      <c r="I306" s="251"/>
      <c r="J306" s="251"/>
      <c r="K306" s="251"/>
      <c r="L306" s="251"/>
      <c r="M306" s="251"/>
      <c r="N306" s="253"/>
      <c r="O306" s="251"/>
      <c r="P306" s="251"/>
      <c r="Q306" s="251"/>
      <c r="R306" s="251"/>
      <c r="S306" s="251"/>
      <c r="T306" s="251"/>
      <c r="U306" s="251"/>
      <c r="V306" s="251"/>
      <c r="W306" s="251"/>
      <c r="X306" s="251"/>
      <c r="Y306" s="367"/>
      <c r="Z306" s="367"/>
      <c r="AA306" s="367"/>
      <c r="AB306" s="367"/>
      <c r="AC306" s="367"/>
      <c r="AD306" s="367"/>
      <c r="AE306" s="367"/>
      <c r="AF306" s="367"/>
      <c r="AG306" s="367"/>
      <c r="AH306" s="367"/>
      <c r="AI306" s="367"/>
      <c r="AJ306" s="367"/>
      <c r="AK306" s="367"/>
      <c r="AL306" s="367"/>
      <c r="AM306" s="254"/>
    </row>
    <row r="307" spans="1:39" ht="15" outlineLevel="1">
      <c r="A307" s="451">
        <v>10</v>
      </c>
      <c r="B307" s="271" t="s">
        <v>22</v>
      </c>
      <c r="C307" s="253" t="s">
        <v>25</v>
      </c>
      <c r="D307" s="257">
        <f>'7.  Persistence Report'!AS69</f>
        <v>647284.91383379896</v>
      </c>
      <c r="E307" s="257">
        <f>'7.  Persistence Report'!AT69</f>
        <v>647284.91383379896</v>
      </c>
      <c r="F307" s="257">
        <f>'7.  Persistence Report'!AU69</f>
        <v>647284.91383379896</v>
      </c>
      <c r="G307" s="257">
        <f>'7.  Persistence Report'!AV69</f>
        <v>647284.91383379896</v>
      </c>
      <c r="H307" s="257">
        <f>'7.  Persistence Report'!AW69</f>
        <v>615669.13779226795</v>
      </c>
      <c r="I307" s="257">
        <f>'7.  Persistence Report'!AX69</f>
        <v>609425.359642228</v>
      </c>
      <c r="J307" s="257">
        <f>'7.  Persistence Report'!AY69</f>
        <v>609425.359642228</v>
      </c>
      <c r="K307" s="257">
        <f>'7.  Persistence Report'!AZ69</f>
        <v>608780.52312198002</v>
      </c>
      <c r="L307" s="257">
        <f>'7.  Persistence Report'!BA69</f>
        <v>598389.972668253</v>
      </c>
      <c r="M307" s="257">
        <f>'7.  Persistence Report'!BB69</f>
        <v>552874.35473022505</v>
      </c>
      <c r="N307" s="257">
        <v>12</v>
      </c>
      <c r="O307" s="257">
        <f>'7.  Persistence Report'!N69</f>
        <v>131.40544271100001</v>
      </c>
      <c r="P307" s="257">
        <f>'7.  Persistence Report'!O69</f>
        <v>131.40544271100001</v>
      </c>
      <c r="Q307" s="257">
        <f>'7.  Persistence Report'!P69</f>
        <v>131.40544271100001</v>
      </c>
      <c r="R307" s="257">
        <f>'7.  Persistence Report'!Q69</f>
        <v>131.40544271100001</v>
      </c>
      <c r="S307" s="257">
        <f>'7.  Persistence Report'!R69</f>
        <v>121.25499490999999</v>
      </c>
      <c r="T307" s="257">
        <f>'7.  Persistence Report'!S69</f>
        <v>119.823771686</v>
      </c>
      <c r="U307" s="257">
        <f>'7.  Persistence Report'!T69</f>
        <v>119.823771686</v>
      </c>
      <c r="V307" s="257">
        <f>'7.  Persistence Report'!U69</f>
        <v>119.784569175</v>
      </c>
      <c r="W307" s="257">
        <f>'7.  Persistence Report'!V69</f>
        <v>116.55814004</v>
      </c>
      <c r="X307" s="257">
        <f>'7.  Persistence Report'!W69</f>
        <v>106.12487224900001</v>
      </c>
      <c r="Y307" s="667"/>
      <c r="Z307" s="445">
        <v>0.4577</v>
      </c>
      <c r="AA307" s="445">
        <v>0.37409999999999999</v>
      </c>
      <c r="AB307" s="445">
        <v>0.16819999999999999</v>
      </c>
      <c r="AC307" s="659"/>
      <c r="AD307" s="659"/>
      <c r="AE307" s="659"/>
      <c r="AF307" s="368"/>
      <c r="AG307" s="368"/>
      <c r="AH307" s="368"/>
      <c r="AI307" s="368"/>
      <c r="AJ307" s="368"/>
      <c r="AK307" s="368"/>
      <c r="AL307" s="368"/>
      <c r="AM307" s="258">
        <f>SUM(Y307:AL307)</f>
        <v>1</v>
      </c>
    </row>
    <row r="308" spans="1:39" ht="15" outlineLevel="1">
      <c r="B308" s="256" t="s">
        <v>249</v>
      </c>
      <c r="C308" s="253" t="s">
        <v>163</v>
      </c>
      <c r="D308" s="257">
        <f>'7.  Persistence Report'!AS80</f>
        <v>130237.07419999999</v>
      </c>
      <c r="E308" s="257">
        <f>'7.  Persistence Report'!AT80</f>
        <v>130237.07419999999</v>
      </c>
      <c r="F308" s="257">
        <f>'7.  Persistence Report'!AU80</f>
        <v>130237.07419999999</v>
      </c>
      <c r="G308" s="257">
        <f>'7.  Persistence Report'!AV80</f>
        <v>130237.07419999999</v>
      </c>
      <c r="H308" s="257">
        <f>'7.  Persistence Report'!AW80</f>
        <v>130237.07419999999</v>
      </c>
      <c r="I308" s="257">
        <f>'7.  Persistence Report'!AX80</f>
        <v>125013.6348</v>
      </c>
      <c r="J308" s="257">
        <f>'7.  Persistence Report'!AY80</f>
        <v>125013.6348</v>
      </c>
      <c r="K308" s="257">
        <f>'7.  Persistence Report'!AZ80</f>
        <v>124715.5583</v>
      </c>
      <c r="L308" s="257">
        <f>'7.  Persistence Report'!BA80</f>
        <v>120747.0699</v>
      </c>
      <c r="M308" s="257">
        <f>'7.  Persistence Report'!BB80</f>
        <v>82669.472970000003</v>
      </c>
      <c r="N308" s="257">
        <f>N307</f>
        <v>12</v>
      </c>
      <c r="O308" s="257">
        <f>'7.  Persistence Report'!N80</f>
        <v>14.63705466</v>
      </c>
      <c r="P308" s="257">
        <f>'7.  Persistence Report'!O80</f>
        <v>14.63705466</v>
      </c>
      <c r="Q308" s="257">
        <f>'7.  Persistence Report'!P80</f>
        <v>14.63705466</v>
      </c>
      <c r="R308" s="257">
        <f>'7.  Persistence Report'!Q80</f>
        <v>14.63705466</v>
      </c>
      <c r="S308" s="257">
        <f>'7.  Persistence Report'!R80</f>
        <v>14.63705466</v>
      </c>
      <c r="T308" s="257">
        <f>'7.  Persistence Report'!S80</f>
        <v>14.125882280000001</v>
      </c>
      <c r="U308" s="257">
        <f>'7.  Persistence Report'!T80</f>
        <v>14.125882280000001</v>
      </c>
      <c r="V308" s="257">
        <f>'7.  Persistence Report'!U80</f>
        <v>14.125882280000001</v>
      </c>
      <c r="W308" s="257">
        <f>'7.  Persistence Report'!V80</f>
        <v>13.04284116</v>
      </c>
      <c r="X308" s="257">
        <f>'7.  Persistence Report'!W80</f>
        <v>9.3165193750000004</v>
      </c>
      <c r="Y308" s="364">
        <f>Y307</f>
        <v>0</v>
      </c>
      <c r="Z308" s="364">
        <f>Z307</f>
        <v>0.4577</v>
      </c>
      <c r="AA308" s="364">
        <f t="shared" ref="AA308:AE308" si="161">AA307</f>
        <v>0.37409999999999999</v>
      </c>
      <c r="AB308" s="364">
        <f t="shared" si="161"/>
        <v>0.16819999999999999</v>
      </c>
      <c r="AC308" s="364">
        <f t="shared" si="161"/>
        <v>0</v>
      </c>
      <c r="AD308" s="364">
        <f t="shared" si="161"/>
        <v>0</v>
      </c>
      <c r="AE308" s="364">
        <f t="shared" si="161"/>
        <v>0</v>
      </c>
      <c r="AF308" s="364">
        <f t="shared" ref="AF308:AL308" si="162">AF307</f>
        <v>0</v>
      </c>
      <c r="AG308" s="364">
        <f t="shared" si="162"/>
        <v>0</v>
      </c>
      <c r="AH308" s="364">
        <f t="shared" si="162"/>
        <v>0</v>
      </c>
      <c r="AI308" s="364">
        <f t="shared" si="162"/>
        <v>0</v>
      </c>
      <c r="AJ308" s="364">
        <f t="shared" si="162"/>
        <v>0</v>
      </c>
      <c r="AK308" s="364">
        <f t="shared" si="162"/>
        <v>0</v>
      </c>
      <c r="AL308" s="364">
        <f t="shared" si="162"/>
        <v>0</v>
      </c>
      <c r="AM308" s="272"/>
    </row>
    <row r="309" spans="1:39" ht="15" outlineLevel="1">
      <c r="B309" s="271"/>
      <c r="C309" s="27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660"/>
      <c r="Z309" s="660"/>
      <c r="AA309" s="660"/>
      <c r="AB309" s="660"/>
      <c r="AC309" s="660"/>
      <c r="AD309" s="660"/>
      <c r="AE309" s="660"/>
      <c r="AF309" s="369"/>
      <c r="AG309" s="369"/>
      <c r="AH309" s="369"/>
      <c r="AI309" s="369"/>
      <c r="AJ309" s="369"/>
      <c r="AK309" s="369"/>
      <c r="AL309" s="369"/>
      <c r="AM309" s="274"/>
    </row>
    <row r="310" spans="1:39" ht="15" outlineLevel="1">
      <c r="A310" s="451">
        <v>11</v>
      </c>
      <c r="B310" s="275" t="s">
        <v>21</v>
      </c>
      <c r="C310" s="253" t="s">
        <v>25</v>
      </c>
      <c r="D310" s="257">
        <f>'7.  Persistence Report'!AS70</f>
        <v>31354.988014428</v>
      </c>
      <c r="E310" s="257">
        <f>'7.  Persistence Report'!AT70</f>
        <v>31354.988014428</v>
      </c>
      <c r="F310" s="257">
        <f>'7.  Persistence Report'!AU70</f>
        <v>31354.988014428</v>
      </c>
      <c r="G310" s="257">
        <f>'7.  Persistence Report'!AV70</f>
        <v>27001.969324494999</v>
      </c>
      <c r="H310" s="257">
        <f>'7.  Persistence Report'!AW70</f>
        <v>13238.84886783</v>
      </c>
      <c r="I310" s="257">
        <f>'7.  Persistence Report'!AX70</f>
        <v>13238.84886783</v>
      </c>
      <c r="J310" s="257">
        <f>'7.  Persistence Report'!AY70</f>
        <v>13238.84886783</v>
      </c>
      <c r="K310" s="257">
        <f>'7.  Persistence Report'!AZ70</f>
        <v>13238.84886783</v>
      </c>
      <c r="L310" s="257">
        <f>'7.  Persistence Report'!BA70</f>
        <v>13238.84886783</v>
      </c>
      <c r="M310" s="257">
        <f>'7.  Persistence Report'!BB70</f>
        <v>13238.84886783</v>
      </c>
      <c r="N310" s="257">
        <v>12</v>
      </c>
      <c r="O310" s="257">
        <f>'7.  Persistence Report'!N70</f>
        <v>9.2488218839999998</v>
      </c>
      <c r="P310" s="257">
        <f>'7.  Persistence Report'!O70</f>
        <v>9.2488218839999998</v>
      </c>
      <c r="Q310" s="257">
        <f>'7.  Persistence Report'!P70</f>
        <v>9.2488218839999998</v>
      </c>
      <c r="R310" s="257">
        <f>'7.  Persistence Report'!Q70</f>
        <v>8.2993376750000003</v>
      </c>
      <c r="S310" s="257">
        <f>'7.  Persistence Report'!R70</f>
        <v>3.898651353</v>
      </c>
      <c r="T310" s="257">
        <f>'7.  Persistence Report'!S70</f>
        <v>3.898651353</v>
      </c>
      <c r="U310" s="257">
        <f>'7.  Persistence Report'!T70</f>
        <v>3.898651353</v>
      </c>
      <c r="V310" s="257">
        <f>'7.  Persistence Report'!U70</f>
        <v>3.898651353</v>
      </c>
      <c r="W310" s="257">
        <f>'7.  Persistence Report'!V70</f>
        <v>3.898651353</v>
      </c>
      <c r="X310" s="257">
        <f>'7.  Persistence Report'!W70</f>
        <v>3.898651353</v>
      </c>
      <c r="Y310" s="659"/>
      <c r="Z310" s="445">
        <v>1</v>
      </c>
      <c r="AA310" s="659">
        <v>0</v>
      </c>
      <c r="AB310" s="659"/>
      <c r="AC310" s="659"/>
      <c r="AD310" s="659"/>
      <c r="AE310" s="659"/>
      <c r="AF310" s="368"/>
      <c r="AG310" s="368"/>
      <c r="AH310" s="368"/>
      <c r="AI310" s="368"/>
      <c r="AJ310" s="368"/>
      <c r="AK310" s="368"/>
      <c r="AL310" s="368"/>
      <c r="AM310" s="258">
        <f>SUM(Y310:AL310)</f>
        <v>1</v>
      </c>
    </row>
    <row r="311" spans="1:39" ht="15" outlineLevel="1">
      <c r="B311" s="256" t="s">
        <v>249</v>
      </c>
      <c r="C311" s="253" t="s">
        <v>163</v>
      </c>
      <c r="D311" s="257"/>
      <c r="E311" s="257"/>
      <c r="F311" s="257"/>
      <c r="G311" s="257"/>
      <c r="H311" s="257"/>
      <c r="I311" s="257"/>
      <c r="J311" s="257"/>
      <c r="K311" s="257"/>
      <c r="L311" s="257"/>
      <c r="M311" s="257"/>
      <c r="N311" s="257">
        <f>N310</f>
        <v>12</v>
      </c>
      <c r="O311" s="257"/>
      <c r="P311" s="257"/>
      <c r="Q311" s="257"/>
      <c r="R311" s="257"/>
      <c r="S311" s="257"/>
      <c r="T311" s="257"/>
      <c r="U311" s="257"/>
      <c r="V311" s="257"/>
      <c r="W311" s="257"/>
      <c r="X311" s="257"/>
      <c r="Y311" s="364">
        <f>Y310</f>
        <v>0</v>
      </c>
      <c r="Z311" s="364">
        <f>Z310</f>
        <v>1</v>
      </c>
      <c r="AA311" s="364">
        <f t="shared" ref="AA311:AE311" si="163">AA310</f>
        <v>0</v>
      </c>
      <c r="AB311" s="364">
        <f t="shared" si="163"/>
        <v>0</v>
      </c>
      <c r="AC311" s="364">
        <f t="shared" si="163"/>
        <v>0</v>
      </c>
      <c r="AD311" s="364">
        <f t="shared" si="163"/>
        <v>0</v>
      </c>
      <c r="AE311" s="364">
        <f t="shared" si="163"/>
        <v>0</v>
      </c>
      <c r="AF311" s="364">
        <f t="shared" ref="AF311:AL311" si="164">AF310</f>
        <v>0</v>
      </c>
      <c r="AG311" s="364">
        <f t="shared" si="164"/>
        <v>0</v>
      </c>
      <c r="AH311" s="364">
        <f t="shared" si="164"/>
        <v>0</v>
      </c>
      <c r="AI311" s="364">
        <f t="shared" si="164"/>
        <v>0</v>
      </c>
      <c r="AJ311" s="364">
        <f t="shared" si="164"/>
        <v>0</v>
      </c>
      <c r="AK311" s="364">
        <f t="shared" si="164"/>
        <v>0</v>
      </c>
      <c r="AL311" s="364">
        <f t="shared" si="164"/>
        <v>0</v>
      </c>
      <c r="AM311" s="272"/>
    </row>
    <row r="312" spans="1:39" ht="15" outlineLevel="1">
      <c r="B312" s="275"/>
      <c r="C312" s="27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660"/>
      <c r="Z312" s="661"/>
      <c r="AA312" s="660"/>
      <c r="AB312" s="660"/>
      <c r="AC312" s="660"/>
      <c r="AD312" s="660"/>
      <c r="AE312" s="660"/>
      <c r="AF312" s="369"/>
      <c r="AG312" s="369"/>
      <c r="AH312" s="369"/>
      <c r="AI312" s="369"/>
      <c r="AJ312" s="369"/>
      <c r="AK312" s="369"/>
      <c r="AL312" s="369"/>
      <c r="AM312" s="274"/>
    </row>
    <row r="313" spans="1:39" ht="15" outlineLevel="1">
      <c r="A313" s="451">
        <v>12</v>
      </c>
      <c r="B313" s="275" t="s">
        <v>23</v>
      </c>
      <c r="C313" s="253" t="s">
        <v>25</v>
      </c>
      <c r="D313" s="257"/>
      <c r="E313" s="257"/>
      <c r="F313" s="257"/>
      <c r="G313" s="257"/>
      <c r="H313" s="257"/>
      <c r="I313" s="257"/>
      <c r="J313" s="257"/>
      <c r="K313" s="257"/>
      <c r="L313" s="257"/>
      <c r="M313" s="257"/>
      <c r="N313" s="257">
        <v>3</v>
      </c>
      <c r="O313" s="257"/>
      <c r="P313" s="257"/>
      <c r="Q313" s="257"/>
      <c r="R313" s="257"/>
      <c r="S313" s="257"/>
      <c r="T313" s="257"/>
      <c r="U313" s="257"/>
      <c r="V313" s="257"/>
      <c r="W313" s="257"/>
      <c r="X313" s="257"/>
      <c r="Y313" s="659"/>
      <c r="Z313" s="659"/>
      <c r="AA313" s="659"/>
      <c r="AB313" s="659"/>
      <c r="AC313" s="659"/>
      <c r="AD313" s="659"/>
      <c r="AE313" s="659"/>
      <c r="AF313" s="368"/>
      <c r="AG313" s="368"/>
      <c r="AH313" s="368"/>
      <c r="AI313" s="368"/>
      <c r="AJ313" s="368"/>
      <c r="AK313" s="368"/>
      <c r="AL313" s="368"/>
      <c r="AM313" s="258">
        <f>SUM(Y313:AL313)</f>
        <v>0</v>
      </c>
    </row>
    <row r="314" spans="1:39" ht="15" outlineLevel="1">
      <c r="B314" s="256" t="s">
        <v>249</v>
      </c>
      <c r="C314" s="253" t="s">
        <v>163</v>
      </c>
      <c r="D314" s="257"/>
      <c r="E314" s="257"/>
      <c r="F314" s="257"/>
      <c r="G314" s="257"/>
      <c r="H314" s="257"/>
      <c r="I314" s="257"/>
      <c r="J314" s="257"/>
      <c r="K314" s="257"/>
      <c r="L314" s="257"/>
      <c r="M314" s="257"/>
      <c r="N314" s="257">
        <f>N313</f>
        <v>3</v>
      </c>
      <c r="O314" s="257"/>
      <c r="P314" s="257"/>
      <c r="Q314" s="257"/>
      <c r="R314" s="257"/>
      <c r="S314" s="257"/>
      <c r="T314" s="257"/>
      <c r="U314" s="257"/>
      <c r="V314" s="257"/>
      <c r="W314" s="257"/>
      <c r="X314" s="257"/>
      <c r="Y314" s="364">
        <f>Y313</f>
        <v>0</v>
      </c>
      <c r="Z314" s="364">
        <f>Z313</f>
        <v>0</v>
      </c>
      <c r="AA314" s="364">
        <f t="shared" ref="AA314:AE314" si="165">AA313</f>
        <v>0</v>
      </c>
      <c r="AB314" s="364">
        <f t="shared" si="165"/>
        <v>0</v>
      </c>
      <c r="AC314" s="364">
        <f t="shared" si="165"/>
        <v>0</v>
      </c>
      <c r="AD314" s="364">
        <f t="shared" si="165"/>
        <v>0</v>
      </c>
      <c r="AE314" s="364">
        <f t="shared" si="165"/>
        <v>0</v>
      </c>
      <c r="AF314" s="364">
        <f t="shared" ref="AF314:AL314" si="166">AF313</f>
        <v>0</v>
      </c>
      <c r="AG314" s="364">
        <f t="shared" si="166"/>
        <v>0</v>
      </c>
      <c r="AH314" s="364">
        <f t="shared" si="166"/>
        <v>0</v>
      </c>
      <c r="AI314" s="364">
        <f t="shared" si="166"/>
        <v>0</v>
      </c>
      <c r="AJ314" s="364">
        <f t="shared" si="166"/>
        <v>0</v>
      </c>
      <c r="AK314" s="364">
        <f t="shared" si="166"/>
        <v>0</v>
      </c>
      <c r="AL314" s="364">
        <f t="shared" si="166"/>
        <v>0</v>
      </c>
      <c r="AM314" s="272"/>
    </row>
    <row r="315" spans="1:39" ht="15" outlineLevel="1">
      <c r="B315" s="275"/>
      <c r="C315" s="273"/>
      <c r="D315" s="277"/>
      <c r="E315" s="277"/>
      <c r="F315" s="277"/>
      <c r="G315" s="277"/>
      <c r="H315" s="277"/>
      <c r="I315" s="277"/>
      <c r="J315" s="277"/>
      <c r="K315" s="277"/>
      <c r="L315" s="277"/>
      <c r="M315" s="277"/>
      <c r="N315" s="253"/>
      <c r="O315" s="277"/>
      <c r="P315" s="277"/>
      <c r="Q315" s="277"/>
      <c r="R315" s="277"/>
      <c r="S315" s="277"/>
      <c r="T315" s="277"/>
      <c r="U315" s="277"/>
      <c r="V315" s="277"/>
      <c r="W315" s="277"/>
      <c r="X315" s="277"/>
      <c r="Y315" s="660"/>
      <c r="Z315" s="661"/>
      <c r="AA315" s="660"/>
      <c r="AB315" s="660"/>
      <c r="AC315" s="660"/>
      <c r="AD315" s="660"/>
      <c r="AE315" s="660"/>
      <c r="AF315" s="369"/>
      <c r="AG315" s="369"/>
      <c r="AH315" s="369"/>
      <c r="AI315" s="369"/>
      <c r="AJ315" s="369"/>
      <c r="AK315" s="369"/>
      <c r="AL315" s="369"/>
      <c r="AM315" s="274"/>
    </row>
    <row r="316" spans="1:39" ht="15" outlineLevel="1">
      <c r="A316" s="451">
        <v>13</v>
      </c>
      <c r="B316" s="275" t="s">
        <v>24</v>
      </c>
      <c r="C316" s="253" t="s">
        <v>25</v>
      </c>
      <c r="D316" s="257"/>
      <c r="E316" s="257"/>
      <c r="F316" s="257"/>
      <c r="G316" s="257"/>
      <c r="H316" s="257"/>
      <c r="I316" s="257"/>
      <c r="J316" s="257"/>
      <c r="K316" s="257"/>
      <c r="L316" s="257"/>
      <c r="M316" s="257"/>
      <c r="N316" s="257">
        <v>12</v>
      </c>
      <c r="O316" s="257"/>
      <c r="P316" s="257"/>
      <c r="Q316" s="257"/>
      <c r="R316" s="257"/>
      <c r="S316" s="257"/>
      <c r="T316" s="257"/>
      <c r="U316" s="257"/>
      <c r="V316" s="257"/>
      <c r="W316" s="257"/>
      <c r="X316" s="257"/>
      <c r="Y316" s="659"/>
      <c r="Z316" s="659"/>
      <c r="AA316" s="659"/>
      <c r="AB316" s="659"/>
      <c r="AC316" s="659"/>
      <c r="AD316" s="659"/>
      <c r="AE316" s="659"/>
      <c r="AF316" s="368"/>
      <c r="AG316" s="368"/>
      <c r="AH316" s="368"/>
      <c r="AI316" s="368"/>
      <c r="AJ316" s="368"/>
      <c r="AK316" s="368"/>
      <c r="AL316" s="368"/>
      <c r="AM316" s="258">
        <f>SUM(Y316:AL316)</f>
        <v>0</v>
      </c>
    </row>
    <row r="317" spans="1:39" ht="15" outlineLevel="1">
      <c r="B317" s="256" t="s">
        <v>249</v>
      </c>
      <c r="C317" s="253" t="s">
        <v>163</v>
      </c>
      <c r="D317" s="257"/>
      <c r="E317" s="257"/>
      <c r="F317" s="257"/>
      <c r="G317" s="257"/>
      <c r="H317" s="257"/>
      <c r="I317" s="257"/>
      <c r="J317" s="257"/>
      <c r="K317" s="257"/>
      <c r="L317" s="257"/>
      <c r="M317" s="257"/>
      <c r="N317" s="257">
        <f>N316</f>
        <v>12</v>
      </c>
      <c r="O317" s="257"/>
      <c r="P317" s="257"/>
      <c r="Q317" s="257"/>
      <c r="R317" s="257"/>
      <c r="S317" s="257"/>
      <c r="T317" s="257"/>
      <c r="U317" s="257"/>
      <c r="V317" s="257"/>
      <c r="W317" s="257"/>
      <c r="X317" s="257"/>
      <c r="Y317" s="364">
        <f>Y316</f>
        <v>0</v>
      </c>
      <c r="Z317" s="364">
        <f>Z316</f>
        <v>0</v>
      </c>
      <c r="AA317" s="364">
        <f t="shared" ref="AA317:AE317" si="167">AA316</f>
        <v>0</v>
      </c>
      <c r="AB317" s="364">
        <f t="shared" si="167"/>
        <v>0</v>
      </c>
      <c r="AC317" s="364">
        <f t="shared" si="167"/>
        <v>0</v>
      </c>
      <c r="AD317" s="364">
        <f t="shared" si="167"/>
        <v>0</v>
      </c>
      <c r="AE317" s="364">
        <f t="shared" si="167"/>
        <v>0</v>
      </c>
      <c r="AF317" s="364">
        <f t="shared" ref="AF317:AL317" si="168">AF316</f>
        <v>0</v>
      </c>
      <c r="AG317" s="364">
        <f t="shared" si="168"/>
        <v>0</v>
      </c>
      <c r="AH317" s="364">
        <f t="shared" si="168"/>
        <v>0</v>
      </c>
      <c r="AI317" s="364">
        <f t="shared" si="168"/>
        <v>0</v>
      </c>
      <c r="AJ317" s="364">
        <f t="shared" si="168"/>
        <v>0</v>
      </c>
      <c r="AK317" s="364">
        <f t="shared" si="168"/>
        <v>0</v>
      </c>
      <c r="AL317" s="364">
        <f t="shared" si="168"/>
        <v>0</v>
      </c>
      <c r="AM317" s="272"/>
    </row>
    <row r="318" spans="1:39" ht="15" outlineLevel="1">
      <c r="B318" s="275"/>
      <c r="C318" s="273"/>
      <c r="D318" s="277"/>
      <c r="E318" s="277"/>
      <c r="F318" s="277"/>
      <c r="G318" s="277"/>
      <c r="H318" s="277"/>
      <c r="I318" s="277"/>
      <c r="J318" s="277"/>
      <c r="K318" s="277"/>
      <c r="L318" s="277"/>
      <c r="M318" s="277"/>
      <c r="N318" s="253"/>
      <c r="O318" s="277"/>
      <c r="P318" s="277"/>
      <c r="Q318" s="277"/>
      <c r="R318" s="277"/>
      <c r="S318" s="277"/>
      <c r="T318" s="277"/>
      <c r="U318" s="277"/>
      <c r="V318" s="277"/>
      <c r="W318" s="277"/>
      <c r="X318" s="277"/>
      <c r="Y318" s="660"/>
      <c r="Z318" s="660"/>
      <c r="AA318" s="660"/>
      <c r="AB318" s="660"/>
      <c r="AC318" s="660"/>
      <c r="AD318" s="660"/>
      <c r="AE318" s="660"/>
      <c r="AF318" s="369"/>
      <c r="AG318" s="369"/>
      <c r="AH318" s="369"/>
      <c r="AI318" s="369"/>
      <c r="AJ318" s="369"/>
      <c r="AK318" s="369"/>
      <c r="AL318" s="369"/>
      <c r="AM318" s="274"/>
    </row>
    <row r="319" spans="1:39" ht="15" outlineLevel="1">
      <c r="A319" s="451">
        <v>14</v>
      </c>
      <c r="B319" s="275" t="s">
        <v>20</v>
      </c>
      <c r="C319" s="253" t="s">
        <v>25</v>
      </c>
      <c r="D319" s="257"/>
      <c r="E319" s="257"/>
      <c r="F319" s="257"/>
      <c r="G319" s="257"/>
      <c r="H319" s="257"/>
      <c r="I319" s="257"/>
      <c r="J319" s="257"/>
      <c r="K319" s="257"/>
      <c r="L319" s="257"/>
      <c r="M319" s="257"/>
      <c r="N319" s="257">
        <v>12</v>
      </c>
      <c r="O319" s="257"/>
      <c r="P319" s="257"/>
      <c r="Q319" s="257"/>
      <c r="R319" s="257"/>
      <c r="S319" s="257"/>
      <c r="T319" s="257"/>
      <c r="U319" s="257"/>
      <c r="V319" s="257"/>
      <c r="W319" s="257"/>
      <c r="X319" s="257"/>
      <c r="Y319" s="659"/>
      <c r="Z319" s="659">
        <v>0.5</v>
      </c>
      <c r="AA319" s="445">
        <v>0.5</v>
      </c>
      <c r="AB319" s="659"/>
      <c r="AC319" s="659"/>
      <c r="AD319" s="659"/>
      <c r="AE319" s="659"/>
      <c r="AF319" s="368"/>
      <c r="AG319" s="368"/>
      <c r="AH319" s="368"/>
      <c r="AI319" s="368"/>
      <c r="AJ319" s="368"/>
      <c r="AK319" s="368"/>
      <c r="AL319" s="368"/>
      <c r="AM319" s="258">
        <f>SUM(Y319:AL319)</f>
        <v>1</v>
      </c>
    </row>
    <row r="320" spans="1:39" ht="15" outlineLevel="1">
      <c r="B320" s="256" t="s">
        <v>249</v>
      </c>
      <c r="C320" s="253" t="s">
        <v>163</v>
      </c>
      <c r="D320" s="257">
        <f>'7.  Persistence Report'!AS79</f>
        <v>921175.15489999996</v>
      </c>
      <c r="E320" s="257">
        <f>'7.  Persistence Report'!AT79</f>
        <v>921175.15489999996</v>
      </c>
      <c r="F320" s="257">
        <f>'7.  Persistence Report'!AU79</f>
        <v>921175.15489999996</v>
      </c>
      <c r="G320" s="257">
        <f>'7.  Persistence Report'!AV79</f>
        <v>921175.15489999996</v>
      </c>
      <c r="H320" s="257">
        <f>'7.  Persistence Report'!AW79</f>
        <v>0</v>
      </c>
      <c r="I320" s="257">
        <f>'7.  Persistence Report'!AX79</f>
        <v>0</v>
      </c>
      <c r="J320" s="257">
        <f>'7.  Persistence Report'!AY79</f>
        <v>0</v>
      </c>
      <c r="K320" s="257">
        <f>'7.  Persistence Report'!AZ79</f>
        <v>0</v>
      </c>
      <c r="L320" s="257">
        <f>'7.  Persistence Report'!BA79</f>
        <v>0</v>
      </c>
      <c r="M320" s="257">
        <f>'7.  Persistence Report'!BB79</f>
        <v>0</v>
      </c>
      <c r="N320" s="257">
        <f>N319</f>
        <v>12</v>
      </c>
      <c r="O320" s="257">
        <f>'7.  Persistence Report'!N79</f>
        <v>167.55191139999999</v>
      </c>
      <c r="P320" s="257">
        <f>'7.  Persistence Report'!O79</f>
        <v>167.55191139999999</v>
      </c>
      <c r="Q320" s="257">
        <f>'7.  Persistence Report'!P79</f>
        <v>167.55191139999999</v>
      </c>
      <c r="R320" s="257">
        <f>'7.  Persistence Report'!Q79</f>
        <v>167.55191139999999</v>
      </c>
      <c r="S320" s="257">
        <f>'7.  Persistence Report'!R79</f>
        <v>0</v>
      </c>
      <c r="T320" s="257">
        <f>'7.  Persistence Report'!S79</f>
        <v>0</v>
      </c>
      <c r="U320" s="257">
        <f>'7.  Persistence Report'!T79</f>
        <v>0</v>
      </c>
      <c r="V320" s="257">
        <f>'7.  Persistence Report'!U79</f>
        <v>0</v>
      </c>
      <c r="W320" s="257">
        <f>'7.  Persistence Report'!V79</f>
        <v>0</v>
      </c>
      <c r="X320" s="257">
        <f>'7.  Persistence Report'!W79</f>
        <v>0</v>
      </c>
      <c r="Y320" s="364">
        <f>Y319</f>
        <v>0</v>
      </c>
      <c r="Z320" s="364">
        <f>Z319</f>
        <v>0.5</v>
      </c>
      <c r="AA320" s="364">
        <f t="shared" ref="AA320:AE320" si="169">AA319</f>
        <v>0.5</v>
      </c>
      <c r="AB320" s="364">
        <f t="shared" si="169"/>
        <v>0</v>
      </c>
      <c r="AC320" s="364">
        <f t="shared" si="169"/>
        <v>0</v>
      </c>
      <c r="AD320" s="364">
        <f t="shared" si="169"/>
        <v>0</v>
      </c>
      <c r="AE320" s="364">
        <f t="shared" si="169"/>
        <v>0</v>
      </c>
      <c r="AF320" s="364">
        <f t="shared" ref="AF320:AL320" si="170">AF319</f>
        <v>0</v>
      </c>
      <c r="AG320" s="364">
        <f t="shared" si="170"/>
        <v>0</v>
      </c>
      <c r="AH320" s="364">
        <f t="shared" si="170"/>
        <v>0</v>
      </c>
      <c r="AI320" s="364">
        <f t="shared" si="170"/>
        <v>0</v>
      </c>
      <c r="AJ320" s="364">
        <f t="shared" si="170"/>
        <v>0</v>
      </c>
      <c r="AK320" s="364">
        <f t="shared" si="170"/>
        <v>0</v>
      </c>
      <c r="AL320" s="364">
        <f t="shared" si="170"/>
        <v>0</v>
      </c>
      <c r="AM320" s="272"/>
    </row>
    <row r="321" spans="1:39" ht="15" outlineLevel="1">
      <c r="B321" s="275"/>
      <c r="C321" s="273"/>
      <c r="D321" s="277"/>
      <c r="E321" s="277"/>
      <c r="F321" s="277"/>
      <c r="G321" s="277"/>
      <c r="H321" s="277"/>
      <c r="I321" s="277"/>
      <c r="J321" s="277"/>
      <c r="K321" s="277"/>
      <c r="L321" s="277"/>
      <c r="M321" s="277"/>
      <c r="N321" s="253"/>
      <c r="O321" s="277"/>
      <c r="P321" s="277"/>
      <c r="Q321" s="277"/>
      <c r="R321" s="277"/>
      <c r="S321" s="277"/>
      <c r="T321" s="277"/>
      <c r="U321" s="277"/>
      <c r="V321" s="277"/>
      <c r="W321" s="277"/>
      <c r="X321" s="277"/>
      <c r="Y321" s="660"/>
      <c r="Z321" s="661"/>
      <c r="AA321" s="660"/>
      <c r="AB321" s="660"/>
      <c r="AC321" s="660"/>
      <c r="AD321" s="660"/>
      <c r="AE321" s="660"/>
      <c r="AF321" s="369"/>
      <c r="AG321" s="369"/>
      <c r="AH321" s="369"/>
      <c r="AI321" s="369"/>
      <c r="AJ321" s="369"/>
      <c r="AK321" s="369"/>
      <c r="AL321" s="369"/>
      <c r="AM321" s="274"/>
    </row>
    <row r="322" spans="1:39" s="245" customFormat="1" ht="15" outlineLevel="1">
      <c r="A322" s="451">
        <v>15</v>
      </c>
      <c r="B322" s="275" t="s">
        <v>485</v>
      </c>
      <c r="C322" s="253" t="s">
        <v>25</v>
      </c>
      <c r="D322" s="257"/>
      <c r="E322" s="257"/>
      <c r="F322" s="257"/>
      <c r="G322" s="257"/>
      <c r="H322" s="257"/>
      <c r="I322" s="257"/>
      <c r="J322" s="257"/>
      <c r="K322" s="257"/>
      <c r="L322" s="257"/>
      <c r="M322" s="257"/>
      <c r="N322" s="253"/>
      <c r="O322" s="257"/>
      <c r="P322" s="257"/>
      <c r="Q322" s="257"/>
      <c r="R322" s="257"/>
      <c r="S322" s="257"/>
      <c r="T322" s="257"/>
      <c r="U322" s="257"/>
      <c r="V322" s="257"/>
      <c r="W322" s="257"/>
      <c r="X322" s="257"/>
      <c r="Y322" s="659"/>
      <c r="Z322" s="659"/>
      <c r="AA322" s="659"/>
      <c r="AB322" s="659"/>
      <c r="AC322" s="659"/>
      <c r="AD322" s="659"/>
      <c r="AE322" s="659"/>
      <c r="AF322" s="368"/>
      <c r="AG322" s="368"/>
      <c r="AH322" s="368"/>
      <c r="AI322" s="368"/>
      <c r="AJ322" s="368"/>
      <c r="AK322" s="368"/>
      <c r="AL322" s="368"/>
      <c r="AM322" s="258">
        <f>SUM(Y322:AL322)</f>
        <v>0</v>
      </c>
    </row>
    <row r="323" spans="1:39" s="245" customFormat="1" ht="15" outlineLevel="1">
      <c r="A323" s="451"/>
      <c r="B323" s="276" t="s">
        <v>249</v>
      </c>
      <c r="C323" s="253" t="s">
        <v>163</v>
      </c>
      <c r="D323" s="257"/>
      <c r="E323" s="257"/>
      <c r="F323" s="257"/>
      <c r="G323" s="257"/>
      <c r="H323" s="257"/>
      <c r="I323" s="257"/>
      <c r="J323" s="257"/>
      <c r="K323" s="257"/>
      <c r="L323" s="257"/>
      <c r="M323" s="257"/>
      <c r="N323" s="253"/>
      <c r="O323" s="257"/>
      <c r="P323" s="257"/>
      <c r="Q323" s="257"/>
      <c r="R323" s="257"/>
      <c r="S323" s="257"/>
      <c r="T323" s="257"/>
      <c r="U323" s="257"/>
      <c r="V323" s="257"/>
      <c r="W323" s="257"/>
      <c r="X323" s="257"/>
      <c r="Y323" s="364">
        <f>Y322</f>
        <v>0</v>
      </c>
      <c r="Z323" s="364">
        <f>Z322</f>
        <v>0</v>
      </c>
      <c r="AA323" s="364">
        <f t="shared" ref="AA323:AE323" si="171">AA322</f>
        <v>0</v>
      </c>
      <c r="AB323" s="364">
        <f t="shared" si="171"/>
        <v>0</v>
      </c>
      <c r="AC323" s="364">
        <f t="shared" si="171"/>
        <v>0</v>
      </c>
      <c r="AD323" s="364">
        <f t="shared" si="171"/>
        <v>0</v>
      </c>
      <c r="AE323" s="364">
        <f t="shared" si="171"/>
        <v>0</v>
      </c>
      <c r="AF323" s="364">
        <f t="shared" ref="AF323:AL323" si="172">AF322</f>
        <v>0</v>
      </c>
      <c r="AG323" s="364">
        <f t="shared" si="172"/>
        <v>0</v>
      </c>
      <c r="AH323" s="364">
        <f t="shared" si="172"/>
        <v>0</v>
      </c>
      <c r="AI323" s="364">
        <f t="shared" si="172"/>
        <v>0</v>
      </c>
      <c r="AJ323" s="364">
        <f t="shared" si="172"/>
        <v>0</v>
      </c>
      <c r="AK323" s="364">
        <f t="shared" si="172"/>
        <v>0</v>
      </c>
      <c r="AL323" s="364">
        <f t="shared" si="172"/>
        <v>0</v>
      </c>
      <c r="AM323" s="272"/>
    </row>
    <row r="324" spans="1:39" s="245" customFormat="1" ht="15" outlineLevel="1">
      <c r="A324" s="451"/>
      <c r="B324" s="275"/>
      <c r="C324" s="273"/>
      <c r="D324" s="277"/>
      <c r="E324" s="277"/>
      <c r="F324" s="277"/>
      <c r="G324" s="277"/>
      <c r="H324" s="277"/>
      <c r="I324" s="277"/>
      <c r="J324" s="277"/>
      <c r="K324" s="277"/>
      <c r="L324" s="277"/>
      <c r="M324" s="277"/>
      <c r="N324" s="253"/>
      <c r="O324" s="277"/>
      <c r="P324" s="277"/>
      <c r="Q324" s="277"/>
      <c r="R324" s="277"/>
      <c r="S324" s="277"/>
      <c r="T324" s="277"/>
      <c r="U324" s="277"/>
      <c r="V324" s="277"/>
      <c r="W324" s="277"/>
      <c r="X324" s="277"/>
      <c r="Y324" s="662"/>
      <c r="Z324" s="660"/>
      <c r="AA324" s="660"/>
      <c r="AB324" s="660"/>
      <c r="AC324" s="660"/>
      <c r="AD324" s="660"/>
      <c r="AE324" s="660"/>
      <c r="AF324" s="369"/>
      <c r="AG324" s="369"/>
      <c r="AH324" s="369"/>
      <c r="AI324" s="369"/>
      <c r="AJ324" s="369"/>
      <c r="AK324" s="369"/>
      <c r="AL324" s="369"/>
      <c r="AM324" s="274"/>
    </row>
    <row r="325" spans="1:39" s="245" customFormat="1" ht="30" outlineLevel="1">
      <c r="A325" s="451">
        <v>16</v>
      </c>
      <c r="B325" s="275" t="s">
        <v>486</v>
      </c>
      <c r="C325" s="253" t="s">
        <v>25</v>
      </c>
      <c r="D325" s="257"/>
      <c r="E325" s="257"/>
      <c r="F325" s="257"/>
      <c r="G325" s="257"/>
      <c r="H325" s="257"/>
      <c r="I325" s="257"/>
      <c r="J325" s="257"/>
      <c r="K325" s="257"/>
      <c r="L325" s="257"/>
      <c r="M325" s="257"/>
      <c r="N325" s="253"/>
      <c r="O325" s="257"/>
      <c r="P325" s="257"/>
      <c r="Q325" s="257"/>
      <c r="R325" s="257"/>
      <c r="S325" s="257"/>
      <c r="T325" s="257"/>
      <c r="U325" s="257"/>
      <c r="V325" s="257"/>
      <c r="W325" s="257"/>
      <c r="X325" s="257"/>
      <c r="Y325" s="659"/>
      <c r="Z325" s="659"/>
      <c r="AA325" s="659"/>
      <c r="AB325" s="659"/>
      <c r="AC325" s="659"/>
      <c r="AD325" s="659"/>
      <c r="AE325" s="659"/>
      <c r="AF325" s="368"/>
      <c r="AG325" s="368"/>
      <c r="AH325" s="368"/>
      <c r="AI325" s="368"/>
      <c r="AJ325" s="368"/>
      <c r="AK325" s="368"/>
      <c r="AL325" s="368"/>
      <c r="AM325" s="258">
        <f>SUM(Y325:AL325)</f>
        <v>0</v>
      </c>
    </row>
    <row r="326" spans="1:39" s="245" customFormat="1" ht="15" outlineLevel="1">
      <c r="A326" s="451"/>
      <c r="B326" s="276" t="s">
        <v>249</v>
      </c>
      <c r="C326" s="253" t="s">
        <v>163</v>
      </c>
      <c r="D326" s="257"/>
      <c r="E326" s="257"/>
      <c r="F326" s="257"/>
      <c r="G326" s="257"/>
      <c r="H326" s="257"/>
      <c r="I326" s="257"/>
      <c r="J326" s="257"/>
      <c r="K326" s="257"/>
      <c r="L326" s="257"/>
      <c r="M326" s="257"/>
      <c r="N326" s="253"/>
      <c r="O326" s="257"/>
      <c r="P326" s="257"/>
      <c r="Q326" s="257"/>
      <c r="R326" s="257"/>
      <c r="S326" s="257"/>
      <c r="T326" s="257"/>
      <c r="U326" s="257"/>
      <c r="V326" s="257"/>
      <c r="W326" s="257"/>
      <c r="X326" s="257"/>
      <c r="Y326" s="364">
        <f>Y325</f>
        <v>0</v>
      </c>
      <c r="Z326" s="364">
        <f>Z325</f>
        <v>0</v>
      </c>
      <c r="AA326" s="364">
        <f t="shared" ref="AA326:AE326" si="173">AA325</f>
        <v>0</v>
      </c>
      <c r="AB326" s="364">
        <f t="shared" si="173"/>
        <v>0</v>
      </c>
      <c r="AC326" s="364">
        <f t="shared" si="173"/>
        <v>0</v>
      </c>
      <c r="AD326" s="364">
        <f t="shared" si="173"/>
        <v>0</v>
      </c>
      <c r="AE326" s="364">
        <f t="shared" si="173"/>
        <v>0</v>
      </c>
      <c r="AF326" s="364">
        <f t="shared" ref="AF326:AL326" si="174">AF325</f>
        <v>0</v>
      </c>
      <c r="AG326" s="364">
        <f t="shared" si="174"/>
        <v>0</v>
      </c>
      <c r="AH326" s="364">
        <f t="shared" si="174"/>
        <v>0</v>
      </c>
      <c r="AI326" s="364">
        <f t="shared" si="174"/>
        <v>0</v>
      </c>
      <c r="AJ326" s="364">
        <f t="shared" si="174"/>
        <v>0</v>
      </c>
      <c r="AK326" s="364">
        <f t="shared" si="174"/>
        <v>0</v>
      </c>
      <c r="AL326" s="364">
        <f t="shared" si="174"/>
        <v>0</v>
      </c>
      <c r="AM326" s="272"/>
    </row>
    <row r="327" spans="1:39" s="245" customFormat="1" ht="15" outlineLevel="1">
      <c r="A327" s="451"/>
      <c r="B327" s="275"/>
      <c r="C327" s="273"/>
      <c r="D327" s="277"/>
      <c r="E327" s="277"/>
      <c r="F327" s="277"/>
      <c r="G327" s="277"/>
      <c r="H327" s="277"/>
      <c r="I327" s="277"/>
      <c r="J327" s="277"/>
      <c r="K327" s="277"/>
      <c r="L327" s="277"/>
      <c r="M327" s="277"/>
      <c r="N327" s="253"/>
      <c r="O327" s="277"/>
      <c r="P327" s="277"/>
      <c r="Q327" s="277"/>
      <c r="R327" s="277"/>
      <c r="S327" s="277"/>
      <c r="T327" s="277"/>
      <c r="U327" s="277"/>
      <c r="V327" s="277"/>
      <c r="W327" s="277"/>
      <c r="X327" s="277"/>
      <c r="Y327" s="662"/>
      <c r="Z327" s="660"/>
      <c r="AA327" s="660"/>
      <c r="AB327" s="660"/>
      <c r="AC327" s="660"/>
      <c r="AD327" s="660"/>
      <c r="AE327" s="660"/>
      <c r="AF327" s="369"/>
      <c r="AG327" s="369"/>
      <c r="AH327" s="369"/>
      <c r="AI327" s="369"/>
      <c r="AJ327" s="369"/>
      <c r="AK327" s="369"/>
      <c r="AL327" s="369"/>
      <c r="AM327" s="274"/>
    </row>
    <row r="328" spans="1:39" ht="15" outlineLevel="1">
      <c r="A328" s="451">
        <v>17</v>
      </c>
      <c r="B328" s="275" t="s">
        <v>9</v>
      </c>
      <c r="C328" s="253" t="s">
        <v>25</v>
      </c>
      <c r="D328" s="257"/>
      <c r="E328" s="257"/>
      <c r="F328" s="257"/>
      <c r="G328" s="257"/>
      <c r="H328" s="257"/>
      <c r="I328" s="257"/>
      <c r="J328" s="257"/>
      <c r="K328" s="257"/>
      <c r="L328" s="257"/>
      <c r="M328" s="257"/>
      <c r="N328" s="253"/>
      <c r="O328" s="257"/>
      <c r="P328" s="257"/>
      <c r="Q328" s="257"/>
      <c r="R328" s="257"/>
      <c r="S328" s="257"/>
      <c r="T328" s="257"/>
      <c r="U328" s="257"/>
      <c r="V328" s="257"/>
      <c r="W328" s="257"/>
      <c r="X328" s="257"/>
      <c r="Y328" s="659"/>
      <c r="Z328" s="659"/>
      <c r="AA328" s="659"/>
      <c r="AB328" s="659"/>
      <c r="AC328" s="659"/>
      <c r="AD328" s="659"/>
      <c r="AE328" s="659"/>
      <c r="AF328" s="368"/>
      <c r="AG328" s="368"/>
      <c r="AH328" s="368"/>
      <c r="AI328" s="368"/>
      <c r="AJ328" s="368"/>
      <c r="AK328" s="368"/>
      <c r="AL328" s="368"/>
      <c r="AM328" s="258">
        <f>SUM(Y328:AL328)</f>
        <v>0</v>
      </c>
    </row>
    <row r="329" spans="1:39" ht="15" outlineLevel="1">
      <c r="B329" s="256" t="s">
        <v>249</v>
      </c>
      <c r="C329" s="253" t="s">
        <v>163</v>
      </c>
      <c r="D329" s="257"/>
      <c r="E329" s="257"/>
      <c r="F329" s="257"/>
      <c r="G329" s="257"/>
      <c r="H329" s="257"/>
      <c r="I329" s="257"/>
      <c r="J329" s="257"/>
      <c r="K329" s="257"/>
      <c r="L329" s="257"/>
      <c r="M329" s="257"/>
      <c r="N329" s="253"/>
      <c r="O329" s="257"/>
      <c r="P329" s="257"/>
      <c r="Q329" s="257"/>
      <c r="R329" s="257"/>
      <c r="S329" s="257"/>
      <c r="T329" s="257"/>
      <c r="U329" s="257"/>
      <c r="V329" s="257"/>
      <c r="W329" s="257"/>
      <c r="X329" s="257"/>
      <c r="Y329" s="364">
        <f>Y328</f>
        <v>0</v>
      </c>
      <c r="Z329" s="364">
        <f>Z328</f>
        <v>0</v>
      </c>
      <c r="AA329" s="364">
        <f t="shared" ref="AA329:AE329" si="175">AA328</f>
        <v>0</v>
      </c>
      <c r="AB329" s="364">
        <f t="shared" si="175"/>
        <v>0</v>
      </c>
      <c r="AC329" s="364">
        <f t="shared" si="175"/>
        <v>0</v>
      </c>
      <c r="AD329" s="364">
        <f t="shared" si="175"/>
        <v>0</v>
      </c>
      <c r="AE329" s="364">
        <f t="shared" si="175"/>
        <v>0</v>
      </c>
      <c r="AF329" s="364">
        <f t="shared" ref="AF329:AL329" si="176">AF328</f>
        <v>0</v>
      </c>
      <c r="AG329" s="364">
        <f t="shared" si="176"/>
        <v>0</v>
      </c>
      <c r="AH329" s="364">
        <f t="shared" si="176"/>
        <v>0</v>
      </c>
      <c r="AI329" s="364">
        <f t="shared" si="176"/>
        <v>0</v>
      </c>
      <c r="AJ329" s="364">
        <f t="shared" si="176"/>
        <v>0</v>
      </c>
      <c r="AK329" s="364">
        <f t="shared" si="176"/>
        <v>0</v>
      </c>
      <c r="AL329" s="364">
        <f t="shared" si="176"/>
        <v>0</v>
      </c>
      <c r="AM329" s="272"/>
    </row>
    <row r="330" spans="1:39" ht="15" outlineLevel="1">
      <c r="B330" s="276"/>
      <c r="C330" s="267"/>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663"/>
      <c r="Z330" s="371"/>
      <c r="AA330" s="371"/>
      <c r="AB330" s="371"/>
      <c r="AC330" s="371"/>
      <c r="AD330" s="371"/>
      <c r="AE330" s="371"/>
      <c r="AF330" s="371"/>
      <c r="AG330" s="371"/>
      <c r="AH330" s="371"/>
      <c r="AI330" s="371"/>
      <c r="AJ330" s="371"/>
      <c r="AK330" s="371"/>
      <c r="AL330" s="371"/>
      <c r="AM330" s="278"/>
    </row>
    <row r="331" spans="1:39" ht="15.6" outlineLevel="1">
      <c r="A331" s="452"/>
      <c r="B331" s="250" t="s">
        <v>10</v>
      </c>
      <c r="C331" s="251"/>
      <c r="D331" s="251"/>
      <c r="E331" s="251"/>
      <c r="F331" s="251"/>
      <c r="G331" s="251"/>
      <c r="H331" s="251"/>
      <c r="I331" s="251"/>
      <c r="J331" s="251"/>
      <c r="K331" s="251"/>
      <c r="L331" s="251"/>
      <c r="M331" s="251"/>
      <c r="N331" s="252"/>
      <c r="O331" s="251"/>
      <c r="P331" s="251"/>
      <c r="Q331" s="251"/>
      <c r="R331" s="251"/>
      <c r="S331" s="251"/>
      <c r="T331" s="251"/>
      <c r="U331" s="251"/>
      <c r="V331" s="251"/>
      <c r="W331" s="251"/>
      <c r="X331" s="251"/>
      <c r="Y331" s="367"/>
      <c r="Z331" s="367"/>
      <c r="AA331" s="367"/>
      <c r="AB331" s="367"/>
      <c r="AC331" s="367"/>
      <c r="AD331" s="367"/>
      <c r="AE331" s="367"/>
      <c r="AF331" s="367"/>
      <c r="AG331" s="367"/>
      <c r="AH331" s="367"/>
      <c r="AI331" s="367"/>
      <c r="AJ331" s="367"/>
      <c r="AK331" s="367"/>
      <c r="AL331" s="367"/>
      <c r="AM331" s="254"/>
    </row>
    <row r="332" spans="1:39" ht="15" outlineLevel="1">
      <c r="A332" s="451">
        <v>18</v>
      </c>
      <c r="B332" s="276" t="s">
        <v>11</v>
      </c>
      <c r="C332" s="253" t="s">
        <v>25</v>
      </c>
      <c r="D332" s="257"/>
      <c r="E332" s="257"/>
      <c r="F332" s="257"/>
      <c r="G332" s="257"/>
      <c r="H332" s="257"/>
      <c r="I332" s="257"/>
      <c r="J332" s="257"/>
      <c r="K332" s="257"/>
      <c r="L332" s="257"/>
      <c r="M332" s="257"/>
      <c r="N332" s="257">
        <v>12</v>
      </c>
      <c r="O332" s="257"/>
      <c r="P332" s="257"/>
      <c r="Q332" s="257"/>
      <c r="R332" s="257"/>
      <c r="S332" s="257"/>
      <c r="T332" s="257"/>
      <c r="U332" s="257"/>
      <c r="V332" s="257"/>
      <c r="W332" s="257"/>
      <c r="X332" s="257"/>
      <c r="Y332" s="377"/>
      <c r="Z332" s="659"/>
      <c r="AA332" s="659"/>
      <c r="AB332" s="659"/>
      <c r="AC332" s="659"/>
      <c r="AD332" s="659"/>
      <c r="AE332" s="659"/>
      <c r="AF332" s="368"/>
      <c r="AG332" s="368"/>
      <c r="AH332" s="368"/>
      <c r="AI332" s="368"/>
      <c r="AJ332" s="368"/>
      <c r="AK332" s="368"/>
      <c r="AL332" s="368"/>
      <c r="AM332" s="258">
        <f>SUM(Y332:AL332)</f>
        <v>0</v>
      </c>
    </row>
    <row r="333" spans="1:39" ht="15" outlineLevel="1">
      <c r="B333" s="256" t="s">
        <v>249</v>
      </c>
      <c r="C333" s="253" t="s">
        <v>163</v>
      </c>
      <c r="D333" s="257"/>
      <c r="E333" s="257"/>
      <c r="F333" s="257"/>
      <c r="G333" s="257"/>
      <c r="H333" s="257"/>
      <c r="I333" s="257"/>
      <c r="J333" s="257"/>
      <c r="K333" s="257"/>
      <c r="L333" s="257"/>
      <c r="M333" s="257"/>
      <c r="N333" s="257">
        <f>N332</f>
        <v>12</v>
      </c>
      <c r="O333" s="257"/>
      <c r="P333" s="257"/>
      <c r="Q333" s="257"/>
      <c r="R333" s="257"/>
      <c r="S333" s="257"/>
      <c r="T333" s="257"/>
      <c r="U333" s="257"/>
      <c r="V333" s="257"/>
      <c r="W333" s="257"/>
      <c r="X333" s="257"/>
      <c r="Y333" s="364">
        <f>Y332</f>
        <v>0</v>
      </c>
      <c r="Z333" s="364">
        <f>Z332</f>
        <v>0</v>
      </c>
      <c r="AA333" s="364">
        <f t="shared" ref="AA333:AE333" si="177">AA332</f>
        <v>0</v>
      </c>
      <c r="AB333" s="364">
        <f t="shared" si="177"/>
        <v>0</v>
      </c>
      <c r="AC333" s="364">
        <f t="shared" si="177"/>
        <v>0</v>
      </c>
      <c r="AD333" s="364">
        <f t="shared" si="177"/>
        <v>0</v>
      </c>
      <c r="AE333" s="364">
        <f t="shared" si="177"/>
        <v>0</v>
      </c>
      <c r="AF333" s="364">
        <f t="shared" ref="AF333:AL333" si="178">AF332</f>
        <v>0</v>
      </c>
      <c r="AG333" s="364">
        <f t="shared" si="178"/>
        <v>0</v>
      </c>
      <c r="AH333" s="364">
        <f t="shared" si="178"/>
        <v>0</v>
      </c>
      <c r="AI333" s="364">
        <f t="shared" si="178"/>
        <v>0</v>
      </c>
      <c r="AJ333" s="364">
        <f t="shared" si="178"/>
        <v>0</v>
      </c>
      <c r="AK333" s="364">
        <f t="shared" si="178"/>
        <v>0</v>
      </c>
      <c r="AL333" s="364">
        <f t="shared" si="178"/>
        <v>0</v>
      </c>
      <c r="AM333" s="259"/>
    </row>
    <row r="334" spans="1:39" ht="15" outlineLevel="1">
      <c r="B334" s="276"/>
      <c r="C334" s="267"/>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365"/>
      <c r="Z334" s="372"/>
      <c r="AA334" s="372"/>
      <c r="AB334" s="372"/>
      <c r="AC334" s="372"/>
      <c r="AD334" s="372"/>
      <c r="AE334" s="372"/>
      <c r="AF334" s="372"/>
      <c r="AG334" s="372"/>
      <c r="AH334" s="372"/>
      <c r="AI334" s="372"/>
      <c r="AJ334" s="372"/>
      <c r="AK334" s="372"/>
      <c r="AL334" s="372"/>
      <c r="AM334" s="268"/>
    </row>
    <row r="335" spans="1:39" ht="15" outlineLevel="1">
      <c r="A335" s="451">
        <v>19</v>
      </c>
      <c r="B335" s="276" t="s">
        <v>12</v>
      </c>
      <c r="C335" s="253" t="s">
        <v>25</v>
      </c>
      <c r="D335" s="257"/>
      <c r="E335" s="257"/>
      <c r="F335" s="257"/>
      <c r="G335" s="257"/>
      <c r="H335" s="257"/>
      <c r="I335" s="257"/>
      <c r="J335" s="257"/>
      <c r="K335" s="257"/>
      <c r="L335" s="257"/>
      <c r="M335" s="257"/>
      <c r="N335" s="257">
        <v>12</v>
      </c>
      <c r="O335" s="257"/>
      <c r="P335" s="257"/>
      <c r="Q335" s="257"/>
      <c r="R335" s="257"/>
      <c r="S335" s="257"/>
      <c r="T335" s="257"/>
      <c r="U335" s="257"/>
      <c r="V335" s="257"/>
      <c r="W335" s="257"/>
      <c r="X335" s="257"/>
      <c r="Y335" s="363"/>
      <c r="Z335" s="659"/>
      <c r="AA335" s="659"/>
      <c r="AB335" s="659"/>
      <c r="AC335" s="659"/>
      <c r="AD335" s="659"/>
      <c r="AE335" s="659"/>
      <c r="AF335" s="368"/>
      <c r="AG335" s="368"/>
      <c r="AH335" s="368"/>
      <c r="AI335" s="368"/>
      <c r="AJ335" s="368"/>
      <c r="AK335" s="368"/>
      <c r="AL335" s="368"/>
      <c r="AM335" s="258">
        <f>SUM(Y335:AL335)</f>
        <v>0</v>
      </c>
    </row>
    <row r="336" spans="1:39" ht="15" outlineLevel="1">
      <c r="B336" s="256" t="s">
        <v>249</v>
      </c>
      <c r="C336" s="253" t="s">
        <v>163</v>
      </c>
      <c r="D336" s="257"/>
      <c r="E336" s="257"/>
      <c r="F336" s="257"/>
      <c r="G336" s="257"/>
      <c r="H336" s="257"/>
      <c r="I336" s="257"/>
      <c r="J336" s="257"/>
      <c r="K336" s="257"/>
      <c r="L336" s="257"/>
      <c r="M336" s="257"/>
      <c r="N336" s="257">
        <f>N335</f>
        <v>12</v>
      </c>
      <c r="O336" s="257"/>
      <c r="P336" s="257"/>
      <c r="Q336" s="257"/>
      <c r="R336" s="257"/>
      <c r="S336" s="257"/>
      <c r="T336" s="257"/>
      <c r="U336" s="257"/>
      <c r="V336" s="257"/>
      <c r="W336" s="257"/>
      <c r="X336" s="257"/>
      <c r="Y336" s="364">
        <f>Y335</f>
        <v>0</v>
      </c>
      <c r="Z336" s="364">
        <f>Z335</f>
        <v>0</v>
      </c>
      <c r="AA336" s="364">
        <f t="shared" ref="AA336:AE336" si="179">AA335</f>
        <v>0</v>
      </c>
      <c r="AB336" s="364">
        <f t="shared" si="179"/>
        <v>0</v>
      </c>
      <c r="AC336" s="364">
        <f t="shared" si="179"/>
        <v>0</v>
      </c>
      <c r="AD336" s="364">
        <f t="shared" si="179"/>
        <v>0</v>
      </c>
      <c r="AE336" s="364">
        <f t="shared" si="179"/>
        <v>0</v>
      </c>
      <c r="AF336" s="364">
        <f t="shared" ref="AF336:AL336" si="180">AF335</f>
        <v>0</v>
      </c>
      <c r="AG336" s="364">
        <f t="shared" si="180"/>
        <v>0</v>
      </c>
      <c r="AH336" s="364">
        <f t="shared" si="180"/>
        <v>0</v>
      </c>
      <c r="AI336" s="364">
        <f t="shared" si="180"/>
        <v>0</v>
      </c>
      <c r="AJ336" s="364">
        <f t="shared" si="180"/>
        <v>0</v>
      </c>
      <c r="AK336" s="364">
        <f t="shared" si="180"/>
        <v>0</v>
      </c>
      <c r="AL336" s="364">
        <f t="shared" si="180"/>
        <v>0</v>
      </c>
      <c r="AM336" s="259"/>
    </row>
    <row r="337" spans="1:39" ht="15" outlineLevel="1">
      <c r="B337" s="276"/>
      <c r="C337" s="267"/>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373"/>
      <c r="Z337" s="373"/>
      <c r="AA337" s="365"/>
      <c r="AB337" s="365"/>
      <c r="AC337" s="365"/>
      <c r="AD337" s="365"/>
      <c r="AE337" s="365"/>
      <c r="AF337" s="365"/>
      <c r="AG337" s="365"/>
      <c r="AH337" s="365"/>
      <c r="AI337" s="365"/>
      <c r="AJ337" s="365"/>
      <c r="AK337" s="365"/>
      <c r="AL337" s="365"/>
      <c r="AM337" s="268"/>
    </row>
    <row r="338" spans="1:39" ht="15" outlineLevel="1">
      <c r="A338" s="451">
        <v>20</v>
      </c>
      <c r="B338" s="276" t="s">
        <v>13</v>
      </c>
      <c r="C338" s="253" t="s">
        <v>25</v>
      </c>
      <c r="D338" s="257"/>
      <c r="E338" s="257"/>
      <c r="F338" s="257"/>
      <c r="G338" s="257"/>
      <c r="H338" s="257"/>
      <c r="I338" s="257"/>
      <c r="J338" s="257"/>
      <c r="K338" s="257"/>
      <c r="L338" s="257"/>
      <c r="M338" s="257"/>
      <c r="N338" s="257">
        <v>12</v>
      </c>
      <c r="O338" s="257"/>
      <c r="P338" s="257"/>
      <c r="Q338" s="257"/>
      <c r="R338" s="257"/>
      <c r="S338" s="257"/>
      <c r="T338" s="257"/>
      <c r="U338" s="257"/>
      <c r="V338" s="257"/>
      <c r="W338" s="257"/>
      <c r="X338" s="257"/>
      <c r="Y338" s="363"/>
      <c r="Z338" s="659"/>
      <c r="AA338" s="659"/>
      <c r="AB338" s="659">
        <v>1</v>
      </c>
      <c r="AC338" s="665"/>
      <c r="AD338" s="659"/>
      <c r="AE338" s="659"/>
      <c r="AF338" s="368"/>
      <c r="AG338" s="368"/>
      <c r="AH338" s="368"/>
      <c r="AI338" s="368"/>
      <c r="AJ338" s="368"/>
      <c r="AK338" s="368"/>
      <c r="AL338" s="368"/>
      <c r="AM338" s="258">
        <f>SUM(Y338:AL338)</f>
        <v>1</v>
      </c>
    </row>
    <row r="339" spans="1:39" ht="15" outlineLevel="1">
      <c r="B339" s="256" t="s">
        <v>249</v>
      </c>
      <c r="C339" s="253" t="s">
        <v>163</v>
      </c>
      <c r="D339" s="257">
        <f>'7.  Persistence Report'!AS85</f>
        <v>10467.69231</v>
      </c>
      <c r="E339" s="257">
        <f>'7.  Persistence Report'!AT85</f>
        <v>10467.69231</v>
      </c>
      <c r="F339" s="257">
        <f>'7.  Persistence Report'!AU85</f>
        <v>10467.69231</v>
      </c>
      <c r="G339" s="257">
        <f>'7.  Persistence Report'!AV85</f>
        <v>0</v>
      </c>
      <c r="H339" s="257">
        <f>'7.  Persistence Report'!AW85</f>
        <v>0</v>
      </c>
      <c r="I339" s="257">
        <f>'7.  Persistence Report'!AX85</f>
        <v>0</v>
      </c>
      <c r="J339" s="257">
        <f>'7.  Persistence Report'!AY85</f>
        <v>0</v>
      </c>
      <c r="K339" s="257">
        <f>'7.  Persistence Report'!AZ85</f>
        <v>0</v>
      </c>
      <c r="L339" s="257">
        <f>'7.  Persistence Report'!BA85</f>
        <v>0</v>
      </c>
      <c r="M339" s="257">
        <f>'7.  Persistence Report'!BB85</f>
        <v>0</v>
      </c>
      <c r="N339" s="257">
        <f>N338</f>
        <v>12</v>
      </c>
      <c r="O339" s="257">
        <f>'7.  Persistence Report'!N85</f>
        <v>0.17749799999999999</v>
      </c>
      <c r="P339" s="257">
        <f>'7.  Persistence Report'!O85</f>
        <v>0.17749799999999999</v>
      </c>
      <c r="Q339" s="257">
        <f>'7.  Persistence Report'!P85</f>
        <v>0.17749799999999999</v>
      </c>
      <c r="R339" s="257">
        <f>'7.  Persistence Report'!Q85</f>
        <v>0</v>
      </c>
      <c r="S339" s="257">
        <f>'7.  Persistence Report'!R85</f>
        <v>0</v>
      </c>
      <c r="T339" s="257">
        <f>'7.  Persistence Report'!S85</f>
        <v>0</v>
      </c>
      <c r="U339" s="257">
        <f>'7.  Persistence Report'!T85</f>
        <v>0</v>
      </c>
      <c r="V339" s="257">
        <f>'7.  Persistence Report'!U85</f>
        <v>0</v>
      </c>
      <c r="W339" s="257">
        <f>'7.  Persistence Report'!V85</f>
        <v>0</v>
      </c>
      <c r="X339" s="257">
        <f>'7.  Persistence Report'!W85</f>
        <v>0</v>
      </c>
      <c r="Y339" s="364">
        <f>Y338</f>
        <v>0</v>
      </c>
      <c r="Z339" s="364">
        <f>Z338</f>
        <v>0</v>
      </c>
      <c r="AA339" s="364">
        <f t="shared" ref="AA339:AE339" si="181">AA338</f>
        <v>0</v>
      </c>
      <c r="AB339" s="364">
        <f t="shared" si="181"/>
        <v>1</v>
      </c>
      <c r="AC339" s="364">
        <f t="shared" si="181"/>
        <v>0</v>
      </c>
      <c r="AD339" s="364">
        <f t="shared" si="181"/>
        <v>0</v>
      </c>
      <c r="AE339" s="364">
        <f t="shared" si="181"/>
        <v>0</v>
      </c>
      <c r="AF339" s="364">
        <f t="shared" ref="AF339:AL339" si="182">AF338</f>
        <v>0</v>
      </c>
      <c r="AG339" s="364">
        <f t="shared" si="182"/>
        <v>0</v>
      </c>
      <c r="AH339" s="364">
        <f t="shared" si="182"/>
        <v>0</v>
      </c>
      <c r="AI339" s="364">
        <f t="shared" si="182"/>
        <v>0</v>
      </c>
      <c r="AJ339" s="364">
        <f t="shared" si="182"/>
        <v>0</v>
      </c>
      <c r="AK339" s="364">
        <f t="shared" si="182"/>
        <v>0</v>
      </c>
      <c r="AL339" s="364">
        <f t="shared" si="182"/>
        <v>0</v>
      </c>
      <c r="AM339" s="268"/>
    </row>
    <row r="340" spans="1:39" ht="15" outlineLevel="1">
      <c r="B340" s="276"/>
      <c r="C340" s="267"/>
      <c r="D340" s="253"/>
      <c r="E340" s="253"/>
      <c r="F340" s="253"/>
      <c r="G340" s="253"/>
      <c r="H340" s="253"/>
      <c r="I340" s="253"/>
      <c r="J340" s="253"/>
      <c r="K340" s="253"/>
      <c r="L340" s="253"/>
      <c r="M340" s="253"/>
      <c r="N340" s="658"/>
      <c r="O340" s="253"/>
      <c r="P340" s="253"/>
      <c r="Q340" s="253"/>
      <c r="R340" s="253"/>
      <c r="S340" s="253"/>
      <c r="T340" s="253"/>
      <c r="U340" s="253"/>
      <c r="V340" s="253"/>
      <c r="W340" s="253"/>
      <c r="X340" s="253"/>
      <c r="Y340" s="365"/>
      <c r="Z340" s="365"/>
      <c r="AA340" s="365"/>
      <c r="AB340" s="365"/>
      <c r="AC340" s="365"/>
      <c r="AD340" s="365"/>
      <c r="AE340" s="365"/>
      <c r="AF340" s="365"/>
      <c r="AG340" s="365"/>
      <c r="AH340" s="365"/>
      <c r="AI340" s="365"/>
      <c r="AJ340" s="365"/>
      <c r="AK340" s="365"/>
      <c r="AL340" s="365"/>
      <c r="AM340" s="268"/>
    </row>
    <row r="341" spans="1:39" ht="15" outlineLevel="1">
      <c r="A341" s="451">
        <v>21</v>
      </c>
      <c r="B341" s="276" t="s">
        <v>22</v>
      </c>
      <c r="C341" s="253" t="s">
        <v>25</v>
      </c>
      <c r="D341" s="257"/>
      <c r="E341" s="257"/>
      <c r="F341" s="257"/>
      <c r="G341" s="257"/>
      <c r="H341" s="257"/>
      <c r="I341" s="257"/>
      <c r="J341" s="257"/>
      <c r="K341" s="257"/>
      <c r="L341" s="257"/>
      <c r="M341" s="257"/>
      <c r="N341" s="257">
        <v>12</v>
      </c>
      <c r="O341" s="257"/>
      <c r="P341" s="257"/>
      <c r="Q341" s="257"/>
      <c r="R341" s="257"/>
      <c r="S341" s="257"/>
      <c r="T341" s="257"/>
      <c r="U341" s="257"/>
      <c r="V341" s="257"/>
      <c r="W341" s="257"/>
      <c r="X341" s="257"/>
      <c r="Y341" s="363"/>
      <c r="Z341" s="659"/>
      <c r="AA341" s="659"/>
      <c r="AB341" s="659"/>
      <c r="AC341" s="659"/>
      <c r="AD341" s="659"/>
      <c r="AE341" s="659"/>
      <c r="AF341" s="368"/>
      <c r="AG341" s="368"/>
      <c r="AH341" s="368"/>
      <c r="AI341" s="368"/>
      <c r="AJ341" s="368"/>
      <c r="AK341" s="368"/>
      <c r="AL341" s="368"/>
      <c r="AM341" s="258">
        <f>SUM(Y341:AL341)</f>
        <v>0</v>
      </c>
    </row>
    <row r="342" spans="1:39" ht="15" outlineLevel="1">
      <c r="B342" s="256" t="s">
        <v>249</v>
      </c>
      <c r="C342" s="253" t="s">
        <v>163</v>
      </c>
      <c r="D342" s="257"/>
      <c r="E342" s="257"/>
      <c r="F342" s="257"/>
      <c r="G342" s="257"/>
      <c r="H342" s="257"/>
      <c r="I342" s="257"/>
      <c r="J342" s="257"/>
      <c r="K342" s="257"/>
      <c r="L342" s="257"/>
      <c r="M342" s="257"/>
      <c r="N342" s="257">
        <f>N341</f>
        <v>12</v>
      </c>
      <c r="O342" s="257"/>
      <c r="P342" s="257"/>
      <c r="Q342" s="257"/>
      <c r="R342" s="257"/>
      <c r="S342" s="257"/>
      <c r="T342" s="257"/>
      <c r="U342" s="257"/>
      <c r="V342" s="257"/>
      <c r="W342" s="257"/>
      <c r="X342" s="257"/>
      <c r="Y342" s="364">
        <f>Y341</f>
        <v>0</v>
      </c>
      <c r="Z342" s="364">
        <f>Z341</f>
        <v>0</v>
      </c>
      <c r="AA342" s="364">
        <f t="shared" ref="AA342:AE342" si="183">AA341</f>
        <v>0</v>
      </c>
      <c r="AB342" s="364">
        <f t="shared" si="183"/>
        <v>0</v>
      </c>
      <c r="AC342" s="364">
        <f t="shared" si="183"/>
        <v>0</v>
      </c>
      <c r="AD342" s="364">
        <f t="shared" si="183"/>
        <v>0</v>
      </c>
      <c r="AE342" s="364">
        <f t="shared" si="183"/>
        <v>0</v>
      </c>
      <c r="AF342" s="364">
        <f t="shared" ref="AF342:AL342" si="184">AF341</f>
        <v>0</v>
      </c>
      <c r="AG342" s="364">
        <f t="shared" si="184"/>
        <v>0</v>
      </c>
      <c r="AH342" s="364">
        <f t="shared" si="184"/>
        <v>0</v>
      </c>
      <c r="AI342" s="364">
        <f t="shared" si="184"/>
        <v>0</v>
      </c>
      <c r="AJ342" s="364">
        <f t="shared" si="184"/>
        <v>0</v>
      </c>
      <c r="AK342" s="364">
        <f t="shared" si="184"/>
        <v>0</v>
      </c>
      <c r="AL342" s="364">
        <f t="shared" si="184"/>
        <v>0</v>
      </c>
      <c r="AM342" s="259"/>
    </row>
    <row r="343" spans="1:39" ht="15" outlineLevel="1">
      <c r="B343" s="276"/>
      <c r="C343" s="267"/>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373"/>
      <c r="Z343" s="365"/>
      <c r="AA343" s="365"/>
      <c r="AB343" s="365"/>
      <c r="AC343" s="365"/>
      <c r="AD343" s="365"/>
      <c r="AE343" s="365"/>
      <c r="AF343" s="365"/>
      <c r="AG343" s="365"/>
      <c r="AH343" s="365"/>
      <c r="AI343" s="365"/>
      <c r="AJ343" s="365"/>
      <c r="AK343" s="365"/>
      <c r="AL343" s="365"/>
      <c r="AM343" s="268"/>
    </row>
    <row r="344" spans="1:39" ht="15" outlineLevel="1">
      <c r="A344" s="451">
        <v>22</v>
      </c>
      <c r="B344" s="276" t="s">
        <v>9</v>
      </c>
      <c r="C344" s="253" t="s">
        <v>25</v>
      </c>
      <c r="D344" s="257"/>
      <c r="E344" s="257"/>
      <c r="F344" s="257"/>
      <c r="G344" s="257"/>
      <c r="H344" s="257"/>
      <c r="I344" s="257"/>
      <c r="J344" s="257"/>
      <c r="K344" s="257"/>
      <c r="L344" s="257"/>
      <c r="M344" s="257"/>
      <c r="N344" s="253"/>
      <c r="O344" s="257"/>
      <c r="P344" s="257"/>
      <c r="Q344" s="257"/>
      <c r="R344" s="257"/>
      <c r="S344" s="257"/>
      <c r="T344" s="257"/>
      <c r="U344" s="257"/>
      <c r="V344" s="257"/>
      <c r="W344" s="257"/>
      <c r="X344" s="257"/>
      <c r="Y344" s="363"/>
      <c r="Z344" s="659"/>
      <c r="AA344" s="659"/>
      <c r="AB344" s="659"/>
      <c r="AC344" s="659"/>
      <c r="AD344" s="659"/>
      <c r="AE344" s="659"/>
      <c r="AF344" s="368"/>
      <c r="AG344" s="368"/>
      <c r="AH344" s="368"/>
      <c r="AI344" s="368"/>
      <c r="AJ344" s="368"/>
      <c r="AK344" s="368"/>
      <c r="AL344" s="368"/>
      <c r="AM344" s="258">
        <f>SUM(Y344:AL344)</f>
        <v>0</v>
      </c>
    </row>
    <row r="345" spans="1:39" ht="15" outlineLevel="1">
      <c r="B345" s="256" t="s">
        <v>249</v>
      </c>
      <c r="C345" s="253" t="s">
        <v>163</v>
      </c>
      <c r="D345" s="257"/>
      <c r="E345" s="257"/>
      <c r="F345" s="257"/>
      <c r="G345" s="257"/>
      <c r="H345" s="257"/>
      <c r="I345" s="257"/>
      <c r="J345" s="257"/>
      <c r="K345" s="257"/>
      <c r="L345" s="257"/>
      <c r="M345" s="257"/>
      <c r="N345" s="253"/>
      <c r="O345" s="257"/>
      <c r="P345" s="257"/>
      <c r="Q345" s="257"/>
      <c r="R345" s="257"/>
      <c r="S345" s="257"/>
      <c r="T345" s="257"/>
      <c r="U345" s="257"/>
      <c r="V345" s="257"/>
      <c r="W345" s="257"/>
      <c r="X345" s="257"/>
      <c r="Y345" s="364">
        <f>Y344</f>
        <v>0</v>
      </c>
      <c r="Z345" s="364">
        <f>Z344</f>
        <v>0</v>
      </c>
      <c r="AA345" s="364">
        <f t="shared" ref="AA345:AE345" si="185">AA344</f>
        <v>0</v>
      </c>
      <c r="AB345" s="364">
        <f t="shared" si="185"/>
        <v>0</v>
      </c>
      <c r="AC345" s="364">
        <f t="shared" si="185"/>
        <v>0</v>
      </c>
      <c r="AD345" s="364">
        <f t="shared" si="185"/>
        <v>0</v>
      </c>
      <c r="AE345" s="364">
        <f t="shared" si="185"/>
        <v>0</v>
      </c>
      <c r="AF345" s="364">
        <f t="shared" ref="AF345:AL345" si="186">AF344</f>
        <v>0</v>
      </c>
      <c r="AG345" s="364">
        <f t="shared" si="186"/>
        <v>0</v>
      </c>
      <c r="AH345" s="364">
        <f t="shared" si="186"/>
        <v>0</v>
      </c>
      <c r="AI345" s="364">
        <f t="shared" si="186"/>
        <v>0</v>
      </c>
      <c r="AJ345" s="364">
        <f t="shared" si="186"/>
        <v>0</v>
      </c>
      <c r="AK345" s="364">
        <f t="shared" si="186"/>
        <v>0</v>
      </c>
      <c r="AL345" s="364">
        <f t="shared" si="186"/>
        <v>0</v>
      </c>
      <c r="AM345" s="268"/>
    </row>
    <row r="346" spans="1:39" ht="15" outlineLevel="1">
      <c r="B346" s="276"/>
      <c r="C346" s="267"/>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365"/>
      <c r="Z346" s="365"/>
      <c r="AA346" s="365"/>
      <c r="AB346" s="365"/>
      <c r="AC346" s="365"/>
      <c r="AD346" s="365"/>
      <c r="AE346" s="365"/>
      <c r="AF346" s="365"/>
      <c r="AG346" s="365"/>
      <c r="AH346" s="365"/>
      <c r="AI346" s="365"/>
      <c r="AJ346" s="365"/>
      <c r="AK346" s="365"/>
      <c r="AL346" s="365"/>
      <c r="AM346" s="268"/>
    </row>
    <row r="347" spans="1:39" ht="15.6" outlineLevel="1">
      <c r="A347" s="452"/>
      <c r="B347" s="250" t="s">
        <v>14</v>
      </c>
      <c r="C347" s="251"/>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367"/>
      <c r="Z347" s="367"/>
      <c r="AA347" s="367"/>
      <c r="AB347" s="367"/>
      <c r="AC347" s="367"/>
      <c r="AD347" s="367"/>
      <c r="AE347" s="367"/>
      <c r="AF347" s="367"/>
      <c r="AG347" s="367"/>
      <c r="AH347" s="367"/>
      <c r="AI347" s="367"/>
      <c r="AJ347" s="367"/>
      <c r="AK347" s="367"/>
      <c r="AL347" s="367"/>
      <c r="AM347" s="254"/>
    </row>
    <row r="348" spans="1:39" ht="15" outlineLevel="1">
      <c r="A348" s="451">
        <v>23</v>
      </c>
      <c r="B348" s="276" t="s">
        <v>14</v>
      </c>
      <c r="C348" s="253" t="s">
        <v>25</v>
      </c>
      <c r="D348" s="257">
        <f>'7.  Persistence Report'!AS75</f>
        <v>127117.742881775</v>
      </c>
      <c r="E348" s="257">
        <f>'7.  Persistence Report'!AT75</f>
        <v>124084.37903595</v>
      </c>
      <c r="F348" s="257">
        <f>'7.  Persistence Report'!AU75</f>
        <v>119198.259010315</v>
      </c>
      <c r="G348" s="257">
        <f>'7.  Persistence Report'!AV75</f>
        <v>109426.30175971999</v>
      </c>
      <c r="H348" s="257">
        <f>'7.  Persistence Report'!AW75</f>
        <v>104298.677518845</v>
      </c>
      <c r="I348" s="257">
        <f>'7.  Persistence Report'!AX75</f>
        <v>101092.03486061101</v>
      </c>
      <c r="J348" s="257">
        <f>'7.  Persistence Report'!AY75</f>
        <v>101092.03486061101</v>
      </c>
      <c r="K348" s="257">
        <f>'7.  Persistence Report'!AZ75</f>
        <v>101092.03486061101</v>
      </c>
      <c r="L348" s="257">
        <f>'7.  Persistence Report'!BA75</f>
        <v>57870.315299987997</v>
      </c>
      <c r="M348" s="257">
        <f>'7.  Persistence Report'!BB75</f>
        <v>57638.965858459</v>
      </c>
      <c r="N348" s="253"/>
      <c r="O348" s="257">
        <f>'7.  Persistence Report'!N75</f>
        <v>11.506904471</v>
      </c>
      <c r="P348" s="257">
        <f>'7.  Persistence Report'!O75</f>
        <v>11.349332494</v>
      </c>
      <c r="Q348" s="257">
        <f>'7.  Persistence Report'!P75</f>
        <v>11.095516707</v>
      </c>
      <c r="R348" s="257">
        <f>'7.  Persistence Report'!Q75</f>
        <v>10.587899781999999</v>
      </c>
      <c r="S348" s="257">
        <f>'7.  Persistence Report'!R75</f>
        <v>10.321538649000001</v>
      </c>
      <c r="T348" s="257">
        <f>'7.  Persistence Report'!S75</f>
        <v>10.15496549</v>
      </c>
      <c r="U348" s="257">
        <f>'7.  Persistence Report'!T75</f>
        <v>10.15496549</v>
      </c>
      <c r="V348" s="257">
        <f>'7.  Persistence Report'!U75</f>
        <v>10.15496549</v>
      </c>
      <c r="W348" s="257">
        <f>'7.  Persistence Report'!V75</f>
        <v>7.9097577299999999</v>
      </c>
      <c r="X348" s="257">
        <f>'7.  Persistence Report'!W75</f>
        <v>7.6620439559999998</v>
      </c>
      <c r="Y348" s="666">
        <v>1</v>
      </c>
      <c r="Z348" s="363"/>
      <c r="AA348" s="363"/>
      <c r="AB348" s="363"/>
      <c r="AC348" s="363"/>
      <c r="AD348" s="363"/>
      <c r="AE348" s="363"/>
      <c r="AF348" s="363"/>
      <c r="AG348" s="363"/>
      <c r="AH348" s="363"/>
      <c r="AI348" s="363"/>
      <c r="AJ348" s="363"/>
      <c r="AK348" s="363"/>
      <c r="AL348" s="363"/>
      <c r="AM348" s="258">
        <f>SUM(Y348:AL348)</f>
        <v>1</v>
      </c>
    </row>
    <row r="349" spans="1:39" ht="15" outlineLevel="1">
      <c r="B349" s="256" t="s">
        <v>249</v>
      </c>
      <c r="C349" s="253" t="s">
        <v>163</v>
      </c>
      <c r="D349" s="257">
        <f>'7.  Persistence Report'!AS82</f>
        <v>18427.818869999999</v>
      </c>
      <c r="E349" s="257">
        <f>'7.  Persistence Report'!AT82</f>
        <v>18285.944960000001</v>
      </c>
      <c r="F349" s="257">
        <f>'7.  Persistence Report'!AU82</f>
        <v>18207.92268</v>
      </c>
      <c r="G349" s="257">
        <f>'7.  Persistence Report'!AV82</f>
        <v>17168.769329999999</v>
      </c>
      <c r="H349" s="257">
        <f>'7.  Persistence Report'!AW82</f>
        <v>16681.788499999999</v>
      </c>
      <c r="I349" s="257">
        <f>'7.  Persistence Report'!AX82</f>
        <v>16221.94292</v>
      </c>
      <c r="J349" s="257">
        <f>'7.  Persistence Report'!AY82</f>
        <v>16221.94292</v>
      </c>
      <c r="K349" s="257">
        <f>'7.  Persistence Report'!AZ82</f>
        <v>16221.94292</v>
      </c>
      <c r="L349" s="257">
        <f>'7.  Persistence Report'!BA82</f>
        <v>12389.3833</v>
      </c>
      <c r="M349" s="257">
        <f>'7.  Persistence Report'!BB82</f>
        <v>12389.3833</v>
      </c>
      <c r="N349" s="412"/>
      <c r="O349" s="257">
        <f>'7.  Persistence Report'!N82</f>
        <v>1.7723727760000001</v>
      </c>
      <c r="P349" s="257">
        <f>'7.  Persistence Report'!O82</f>
        <v>1.765087359</v>
      </c>
      <c r="Q349" s="257">
        <f>'7.  Persistence Report'!P82</f>
        <v>1.7610482139999999</v>
      </c>
      <c r="R349" s="257">
        <f>'7.  Persistence Report'!Q82</f>
        <v>1.706921637</v>
      </c>
      <c r="S349" s="257">
        <f>'7.  Persistence Report'!R82</f>
        <v>1.6815226780000001</v>
      </c>
      <c r="T349" s="257">
        <f>'7.  Persistence Report'!S82</f>
        <v>1.657530733</v>
      </c>
      <c r="U349" s="257">
        <f>'7.  Persistence Report'!T82</f>
        <v>1.657530733</v>
      </c>
      <c r="V349" s="257">
        <f>'7.  Persistence Report'!U82</f>
        <v>1.657530733</v>
      </c>
      <c r="W349" s="257">
        <f>'7.  Persistence Report'!V82</f>
        <v>1.4579721269999999</v>
      </c>
      <c r="X349" s="257">
        <f>'7.  Persistence Report'!W82</f>
        <v>1.4579721269999999</v>
      </c>
      <c r="Y349" s="364">
        <f>Y348</f>
        <v>1</v>
      </c>
      <c r="Z349" s="364">
        <f>Z348</f>
        <v>0</v>
      </c>
      <c r="AA349" s="364">
        <f t="shared" ref="AA349:AE349" si="187">AA348</f>
        <v>0</v>
      </c>
      <c r="AB349" s="364">
        <f t="shared" si="187"/>
        <v>0</v>
      </c>
      <c r="AC349" s="364">
        <f t="shared" si="187"/>
        <v>0</v>
      </c>
      <c r="AD349" s="364">
        <f t="shared" si="187"/>
        <v>0</v>
      </c>
      <c r="AE349" s="364">
        <f t="shared" si="187"/>
        <v>0</v>
      </c>
      <c r="AF349" s="364">
        <f t="shared" ref="AF349:AL349" si="188">AF348</f>
        <v>0</v>
      </c>
      <c r="AG349" s="364">
        <f t="shared" si="188"/>
        <v>0</v>
      </c>
      <c r="AH349" s="364">
        <f t="shared" si="188"/>
        <v>0</v>
      </c>
      <c r="AI349" s="364">
        <f t="shared" si="188"/>
        <v>0</v>
      </c>
      <c r="AJ349" s="364">
        <f t="shared" si="188"/>
        <v>0</v>
      </c>
      <c r="AK349" s="364">
        <f t="shared" si="188"/>
        <v>0</v>
      </c>
      <c r="AL349" s="364">
        <f t="shared" si="188"/>
        <v>0</v>
      </c>
      <c r="AM349" s="259"/>
    </row>
    <row r="350" spans="1:39" ht="15" outlineLevel="1">
      <c r="B350" s="276"/>
      <c r="C350" s="267"/>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365"/>
      <c r="Z350" s="365"/>
      <c r="AA350" s="365"/>
      <c r="AB350" s="365"/>
      <c r="AC350" s="365"/>
      <c r="AD350" s="365"/>
      <c r="AE350" s="365"/>
      <c r="AF350" s="365"/>
      <c r="AG350" s="365"/>
      <c r="AH350" s="365"/>
      <c r="AI350" s="365"/>
      <c r="AJ350" s="365"/>
      <c r="AK350" s="365"/>
      <c r="AL350" s="365"/>
      <c r="AM350" s="268"/>
    </row>
    <row r="351" spans="1:39" s="255" customFormat="1" ht="15.6" outlineLevel="1">
      <c r="A351" s="452"/>
      <c r="B351" s="250" t="s">
        <v>487</v>
      </c>
      <c r="C351" s="251"/>
      <c r="D351" s="252"/>
      <c r="E351" s="252"/>
      <c r="F351" s="252"/>
      <c r="G351" s="252"/>
      <c r="H351" s="252"/>
      <c r="I351" s="252"/>
      <c r="J351" s="252"/>
      <c r="K351" s="252"/>
      <c r="L351" s="252"/>
      <c r="M351" s="252"/>
      <c r="N351" s="252"/>
      <c r="O351" s="252"/>
      <c r="P351" s="251"/>
      <c r="Q351" s="251"/>
      <c r="R351" s="251"/>
      <c r="S351" s="251"/>
      <c r="T351" s="251"/>
      <c r="U351" s="251"/>
      <c r="V351" s="251"/>
      <c r="W351" s="251"/>
      <c r="X351" s="251"/>
      <c r="Y351" s="367"/>
      <c r="Z351" s="367"/>
      <c r="AA351" s="367"/>
      <c r="AB351" s="367"/>
      <c r="AC351" s="367"/>
      <c r="AD351" s="367"/>
      <c r="AE351" s="367"/>
      <c r="AF351" s="367"/>
      <c r="AG351" s="367"/>
      <c r="AH351" s="367"/>
      <c r="AI351" s="367"/>
      <c r="AJ351" s="367"/>
      <c r="AK351" s="367"/>
      <c r="AL351" s="367"/>
      <c r="AM351" s="254"/>
    </row>
    <row r="352" spans="1:39" s="245" customFormat="1" ht="15" outlineLevel="1">
      <c r="A352" s="451">
        <v>24</v>
      </c>
      <c r="B352" s="276" t="s">
        <v>14</v>
      </c>
      <c r="C352" s="253" t="s">
        <v>25</v>
      </c>
      <c r="D352" s="257"/>
      <c r="E352" s="257"/>
      <c r="F352" s="257"/>
      <c r="G352" s="257"/>
      <c r="H352" s="257"/>
      <c r="I352" s="257"/>
      <c r="J352" s="257"/>
      <c r="K352" s="257"/>
      <c r="L352" s="257"/>
      <c r="M352" s="257"/>
      <c r="N352" s="253"/>
      <c r="O352" s="257"/>
      <c r="P352" s="257"/>
      <c r="Q352" s="257"/>
      <c r="R352" s="257"/>
      <c r="S352" s="257"/>
      <c r="T352" s="257"/>
      <c r="U352" s="257"/>
      <c r="V352" s="257"/>
      <c r="W352" s="257"/>
      <c r="X352" s="257"/>
      <c r="Y352" s="363"/>
      <c r="Z352" s="363"/>
      <c r="AA352" s="363"/>
      <c r="AB352" s="363"/>
      <c r="AC352" s="363"/>
      <c r="AD352" s="363"/>
      <c r="AE352" s="363"/>
      <c r="AF352" s="363"/>
      <c r="AG352" s="363"/>
      <c r="AH352" s="363"/>
      <c r="AI352" s="363"/>
      <c r="AJ352" s="363"/>
      <c r="AK352" s="363"/>
      <c r="AL352" s="363"/>
      <c r="AM352" s="258">
        <f>SUM(Y352:AL352)</f>
        <v>0</v>
      </c>
    </row>
    <row r="353" spans="1:39" s="245" customFormat="1" ht="15" outlineLevel="1">
      <c r="A353" s="451"/>
      <c r="B353" s="276" t="s">
        <v>249</v>
      </c>
      <c r="C353" s="253" t="s">
        <v>163</v>
      </c>
      <c r="D353" s="257"/>
      <c r="E353" s="257"/>
      <c r="F353" s="257"/>
      <c r="G353" s="257"/>
      <c r="H353" s="257"/>
      <c r="I353" s="257"/>
      <c r="J353" s="257"/>
      <c r="K353" s="257"/>
      <c r="L353" s="257"/>
      <c r="M353" s="257"/>
      <c r="N353" s="412"/>
      <c r="O353" s="257"/>
      <c r="P353" s="257"/>
      <c r="Q353" s="257"/>
      <c r="R353" s="257"/>
      <c r="S353" s="257"/>
      <c r="T353" s="257"/>
      <c r="U353" s="257"/>
      <c r="V353" s="257"/>
      <c r="W353" s="257"/>
      <c r="X353" s="257"/>
      <c r="Y353" s="364">
        <f>Y352</f>
        <v>0</v>
      </c>
      <c r="Z353" s="364">
        <f>Z352</f>
        <v>0</v>
      </c>
      <c r="AA353" s="364">
        <f t="shared" ref="AA353:AE353" si="189">AA352</f>
        <v>0</v>
      </c>
      <c r="AB353" s="364">
        <f t="shared" si="189"/>
        <v>0</v>
      </c>
      <c r="AC353" s="364">
        <f t="shared" si="189"/>
        <v>0</v>
      </c>
      <c r="AD353" s="364">
        <f t="shared" si="189"/>
        <v>0</v>
      </c>
      <c r="AE353" s="364">
        <f t="shared" si="189"/>
        <v>0</v>
      </c>
      <c r="AF353" s="364">
        <f t="shared" ref="AF353:AL353" si="190">AF352</f>
        <v>0</v>
      </c>
      <c r="AG353" s="364">
        <f t="shared" si="190"/>
        <v>0</v>
      </c>
      <c r="AH353" s="364">
        <f t="shared" si="190"/>
        <v>0</v>
      </c>
      <c r="AI353" s="364">
        <f t="shared" si="190"/>
        <v>0</v>
      </c>
      <c r="AJ353" s="364">
        <f t="shared" si="190"/>
        <v>0</v>
      </c>
      <c r="AK353" s="364">
        <f t="shared" si="190"/>
        <v>0</v>
      </c>
      <c r="AL353" s="364">
        <f t="shared" si="190"/>
        <v>0</v>
      </c>
      <c r="AM353" s="259"/>
    </row>
    <row r="354" spans="1:39" s="245" customFormat="1" ht="15" outlineLevel="1">
      <c r="A354" s="45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365"/>
      <c r="Z354" s="365"/>
      <c r="AA354" s="365"/>
      <c r="AB354" s="365"/>
      <c r="AC354" s="365"/>
      <c r="AD354" s="365"/>
      <c r="AE354" s="365"/>
      <c r="AF354" s="365"/>
      <c r="AG354" s="365"/>
      <c r="AH354" s="365"/>
      <c r="AI354" s="365"/>
      <c r="AJ354" s="365"/>
      <c r="AK354" s="365"/>
      <c r="AL354" s="365"/>
      <c r="AM354" s="268"/>
    </row>
    <row r="355" spans="1:39" s="245" customFormat="1" ht="15" outlineLevel="1">
      <c r="A355" s="451">
        <v>25</v>
      </c>
      <c r="B355" s="275" t="s">
        <v>21</v>
      </c>
      <c r="C355" s="253" t="s">
        <v>25</v>
      </c>
      <c r="D355" s="257"/>
      <c r="E355" s="257"/>
      <c r="F355" s="257"/>
      <c r="G355" s="257"/>
      <c r="H355" s="257"/>
      <c r="I355" s="257"/>
      <c r="J355" s="257"/>
      <c r="K355" s="257"/>
      <c r="L355" s="257"/>
      <c r="M355" s="257"/>
      <c r="N355" s="257">
        <v>0</v>
      </c>
      <c r="O355" s="257"/>
      <c r="P355" s="257"/>
      <c r="Q355" s="257"/>
      <c r="R355" s="257"/>
      <c r="S355" s="257"/>
      <c r="T355" s="257"/>
      <c r="U355" s="257"/>
      <c r="V355" s="257"/>
      <c r="W355" s="257"/>
      <c r="X355" s="257"/>
      <c r="Y355" s="659"/>
      <c r="Z355" s="659"/>
      <c r="AA355" s="659"/>
      <c r="AB355" s="659"/>
      <c r="AC355" s="659"/>
      <c r="AD355" s="659"/>
      <c r="AE355" s="659"/>
      <c r="AF355" s="368"/>
      <c r="AG355" s="368"/>
      <c r="AH355" s="368"/>
      <c r="AI355" s="368"/>
      <c r="AJ355" s="368"/>
      <c r="AK355" s="368"/>
      <c r="AL355" s="368"/>
      <c r="AM355" s="258">
        <f>SUM(Y355:AL355)</f>
        <v>0</v>
      </c>
    </row>
    <row r="356" spans="1:39" s="245" customFormat="1" ht="15" outlineLevel="1">
      <c r="A356" s="451"/>
      <c r="B356" s="276" t="s">
        <v>249</v>
      </c>
      <c r="C356" s="253" t="s">
        <v>163</v>
      </c>
      <c r="D356" s="257"/>
      <c r="E356" s="257"/>
      <c r="F356" s="257"/>
      <c r="G356" s="257"/>
      <c r="H356" s="257"/>
      <c r="I356" s="257"/>
      <c r="J356" s="257"/>
      <c r="K356" s="257"/>
      <c r="L356" s="257"/>
      <c r="M356" s="257"/>
      <c r="N356" s="257">
        <f>N355</f>
        <v>0</v>
      </c>
      <c r="O356" s="257"/>
      <c r="P356" s="257"/>
      <c r="Q356" s="257"/>
      <c r="R356" s="257"/>
      <c r="S356" s="257"/>
      <c r="T356" s="257"/>
      <c r="U356" s="257"/>
      <c r="V356" s="257"/>
      <c r="W356" s="257"/>
      <c r="X356" s="257"/>
      <c r="Y356" s="364">
        <f>Y355</f>
        <v>0</v>
      </c>
      <c r="Z356" s="364">
        <f>Z355</f>
        <v>0</v>
      </c>
      <c r="AA356" s="364">
        <f t="shared" ref="AA356:AE356" si="191">AA355</f>
        <v>0</v>
      </c>
      <c r="AB356" s="364">
        <f t="shared" si="191"/>
        <v>0</v>
      </c>
      <c r="AC356" s="364">
        <f t="shared" si="191"/>
        <v>0</v>
      </c>
      <c r="AD356" s="364">
        <f t="shared" si="191"/>
        <v>0</v>
      </c>
      <c r="AE356" s="364">
        <f t="shared" si="191"/>
        <v>0</v>
      </c>
      <c r="AF356" s="364">
        <f t="shared" ref="AF356:AL356" si="192">AF355</f>
        <v>0</v>
      </c>
      <c r="AG356" s="364">
        <f t="shared" si="192"/>
        <v>0</v>
      </c>
      <c r="AH356" s="364">
        <f t="shared" si="192"/>
        <v>0</v>
      </c>
      <c r="AI356" s="364">
        <f t="shared" si="192"/>
        <v>0</v>
      </c>
      <c r="AJ356" s="364">
        <f t="shared" si="192"/>
        <v>0</v>
      </c>
      <c r="AK356" s="364">
        <f t="shared" si="192"/>
        <v>0</v>
      </c>
      <c r="AL356" s="364">
        <f t="shared" si="192"/>
        <v>0</v>
      </c>
      <c r="AM356" s="272"/>
    </row>
    <row r="357" spans="1:39" s="245" customFormat="1" ht="15" outlineLevel="1">
      <c r="A357" s="451"/>
      <c r="B357" s="275"/>
      <c r="C357" s="27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660"/>
      <c r="Z357" s="661"/>
      <c r="AA357" s="660"/>
      <c r="AB357" s="660"/>
      <c r="AC357" s="660"/>
      <c r="AD357" s="660"/>
      <c r="AE357" s="660"/>
      <c r="AF357" s="369"/>
      <c r="AG357" s="369"/>
      <c r="AH357" s="369"/>
      <c r="AI357" s="369"/>
      <c r="AJ357" s="369"/>
      <c r="AK357" s="369"/>
      <c r="AL357" s="369"/>
      <c r="AM357" s="274"/>
    </row>
    <row r="358" spans="1:39" ht="15.6" outlineLevel="1">
      <c r="A358" s="452"/>
      <c r="B358" s="250" t="s">
        <v>15</v>
      </c>
      <c r="C358" s="280"/>
      <c r="D358" s="252"/>
      <c r="E358" s="251"/>
      <c r="F358" s="251"/>
      <c r="G358" s="251"/>
      <c r="H358" s="251"/>
      <c r="I358" s="251"/>
      <c r="J358" s="251"/>
      <c r="K358" s="251"/>
      <c r="L358" s="251"/>
      <c r="M358" s="251"/>
      <c r="N358" s="253"/>
      <c r="O358" s="252"/>
      <c r="P358" s="251"/>
      <c r="Q358" s="251"/>
      <c r="R358" s="251"/>
      <c r="S358" s="251"/>
      <c r="T358" s="251"/>
      <c r="U358" s="251"/>
      <c r="V358" s="251"/>
      <c r="W358" s="251"/>
      <c r="X358" s="251"/>
      <c r="Y358" s="367"/>
      <c r="Z358" s="367"/>
      <c r="AA358" s="367"/>
      <c r="AB358" s="367"/>
      <c r="AC358" s="367"/>
      <c r="AD358" s="367"/>
      <c r="AE358" s="367"/>
      <c r="AF358" s="367"/>
      <c r="AG358" s="367"/>
      <c r="AH358" s="367"/>
      <c r="AI358" s="367"/>
      <c r="AJ358" s="367"/>
      <c r="AK358" s="367"/>
      <c r="AL358" s="367"/>
      <c r="AM358" s="254"/>
    </row>
    <row r="359" spans="1:39" ht="15" outlineLevel="1">
      <c r="A359" s="451">
        <v>26</v>
      </c>
      <c r="B359" s="281" t="s">
        <v>16</v>
      </c>
      <c r="C359" s="253" t="s">
        <v>25</v>
      </c>
      <c r="D359" s="257"/>
      <c r="E359" s="257"/>
      <c r="F359" s="257"/>
      <c r="G359" s="257"/>
      <c r="H359" s="257"/>
      <c r="I359" s="257"/>
      <c r="J359" s="257"/>
      <c r="K359" s="257"/>
      <c r="L359" s="257"/>
      <c r="M359" s="257"/>
      <c r="N359" s="257">
        <v>12</v>
      </c>
      <c r="O359" s="257"/>
      <c r="P359" s="257"/>
      <c r="Q359" s="257"/>
      <c r="R359" s="257"/>
      <c r="S359" s="257"/>
      <c r="T359" s="257"/>
      <c r="U359" s="257"/>
      <c r="V359" s="257"/>
      <c r="W359" s="257"/>
      <c r="X359" s="257"/>
      <c r="Y359" s="377"/>
      <c r="Z359" s="659"/>
      <c r="AA359" s="659"/>
      <c r="AB359" s="659"/>
      <c r="AC359" s="659"/>
      <c r="AD359" s="659"/>
      <c r="AE359" s="659"/>
      <c r="AF359" s="368"/>
      <c r="AG359" s="368"/>
      <c r="AH359" s="368"/>
      <c r="AI359" s="368"/>
      <c r="AJ359" s="368"/>
      <c r="AK359" s="368"/>
      <c r="AL359" s="368"/>
      <c r="AM359" s="258">
        <f>SUM(Y359:AL359)</f>
        <v>0</v>
      </c>
    </row>
    <row r="360" spans="1:39" ht="15" outlineLevel="1">
      <c r="B360" s="256" t="s">
        <v>249</v>
      </c>
      <c r="C360" s="253" t="s">
        <v>163</v>
      </c>
      <c r="D360" s="257"/>
      <c r="E360" s="257"/>
      <c r="F360" s="257"/>
      <c r="G360" s="257"/>
      <c r="H360" s="257"/>
      <c r="I360" s="257"/>
      <c r="J360" s="257"/>
      <c r="K360" s="257"/>
      <c r="L360" s="257"/>
      <c r="M360" s="257"/>
      <c r="N360" s="257">
        <f>N359</f>
        <v>12</v>
      </c>
      <c r="O360" s="257"/>
      <c r="P360" s="257"/>
      <c r="Q360" s="257"/>
      <c r="R360" s="257"/>
      <c r="S360" s="257"/>
      <c r="T360" s="257"/>
      <c r="U360" s="257"/>
      <c r="V360" s="257"/>
      <c r="W360" s="257"/>
      <c r="X360" s="257"/>
      <c r="Y360" s="364">
        <f>Y359</f>
        <v>0</v>
      </c>
      <c r="Z360" s="364">
        <f>Z359</f>
        <v>0</v>
      </c>
      <c r="AA360" s="364">
        <f t="shared" ref="AA360:AE360" si="193">AA359</f>
        <v>0</v>
      </c>
      <c r="AB360" s="364">
        <f t="shared" si="193"/>
        <v>0</v>
      </c>
      <c r="AC360" s="364">
        <f t="shared" si="193"/>
        <v>0</v>
      </c>
      <c r="AD360" s="364">
        <f t="shared" si="193"/>
        <v>0</v>
      </c>
      <c r="AE360" s="364">
        <f t="shared" si="193"/>
        <v>0</v>
      </c>
      <c r="AF360" s="364">
        <f t="shared" ref="AF360:AL360" si="194">AF359</f>
        <v>0</v>
      </c>
      <c r="AG360" s="364">
        <f t="shared" si="194"/>
        <v>0</v>
      </c>
      <c r="AH360" s="364">
        <f t="shared" si="194"/>
        <v>0</v>
      </c>
      <c r="AI360" s="364">
        <f t="shared" si="194"/>
        <v>0</v>
      </c>
      <c r="AJ360" s="364">
        <f t="shared" si="194"/>
        <v>0</v>
      </c>
      <c r="AK360" s="364">
        <f t="shared" si="194"/>
        <v>0</v>
      </c>
      <c r="AL360" s="364">
        <f t="shared" si="194"/>
        <v>0</v>
      </c>
      <c r="AM360" s="268"/>
    </row>
    <row r="361" spans="1:39" ht="15" outlineLevel="1">
      <c r="B361" s="282"/>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374"/>
      <c r="Z361" s="375"/>
      <c r="AA361" s="375"/>
      <c r="AB361" s="375"/>
      <c r="AC361" s="375"/>
      <c r="AD361" s="375"/>
      <c r="AE361" s="375"/>
      <c r="AF361" s="375"/>
      <c r="AG361" s="375"/>
      <c r="AH361" s="375"/>
      <c r="AI361" s="375"/>
      <c r="AJ361" s="375"/>
      <c r="AK361" s="375"/>
      <c r="AL361" s="375"/>
      <c r="AM361" s="259"/>
    </row>
    <row r="362" spans="1:39" ht="15" outlineLevel="1">
      <c r="A362" s="451">
        <v>27</v>
      </c>
      <c r="B362" s="281" t="s">
        <v>17</v>
      </c>
      <c r="C362" s="253" t="s">
        <v>25</v>
      </c>
      <c r="D362" s="257"/>
      <c r="E362" s="257"/>
      <c r="F362" s="257"/>
      <c r="G362" s="257"/>
      <c r="H362" s="257"/>
      <c r="I362" s="257"/>
      <c r="J362" s="257"/>
      <c r="K362" s="257"/>
      <c r="L362" s="257"/>
      <c r="M362" s="257"/>
      <c r="N362" s="257">
        <v>12</v>
      </c>
      <c r="O362" s="257"/>
      <c r="P362" s="257"/>
      <c r="Q362" s="257"/>
      <c r="R362" s="257"/>
      <c r="S362" s="257"/>
      <c r="T362" s="257"/>
      <c r="U362" s="257"/>
      <c r="V362" s="257"/>
      <c r="W362" s="257"/>
      <c r="X362" s="257"/>
      <c r="Y362" s="377"/>
      <c r="Z362" s="659"/>
      <c r="AA362" s="659"/>
      <c r="AB362" s="659"/>
      <c r="AC362" s="659"/>
      <c r="AD362" s="659"/>
      <c r="AE362" s="659"/>
      <c r="AF362" s="368"/>
      <c r="AG362" s="368"/>
      <c r="AH362" s="368"/>
      <c r="AI362" s="368"/>
      <c r="AJ362" s="368"/>
      <c r="AK362" s="368"/>
      <c r="AL362" s="368"/>
      <c r="AM362" s="258">
        <f>SUM(Y362:AL362)</f>
        <v>0</v>
      </c>
    </row>
    <row r="363" spans="1:39" ht="15" outlineLevel="1">
      <c r="B363" s="256" t="s">
        <v>249</v>
      </c>
      <c r="C363" s="253" t="s">
        <v>163</v>
      </c>
      <c r="D363" s="257"/>
      <c r="E363" s="257"/>
      <c r="F363" s="257"/>
      <c r="G363" s="257"/>
      <c r="H363" s="257"/>
      <c r="I363" s="257"/>
      <c r="J363" s="257"/>
      <c r="K363" s="257"/>
      <c r="L363" s="257"/>
      <c r="M363" s="257"/>
      <c r="N363" s="257">
        <f>N362</f>
        <v>12</v>
      </c>
      <c r="O363" s="257"/>
      <c r="P363" s="257"/>
      <c r="Q363" s="257"/>
      <c r="R363" s="257"/>
      <c r="S363" s="257"/>
      <c r="T363" s="257"/>
      <c r="U363" s="257"/>
      <c r="V363" s="257"/>
      <c r="W363" s="257"/>
      <c r="X363" s="257"/>
      <c r="Y363" s="364">
        <f>Y362</f>
        <v>0</v>
      </c>
      <c r="Z363" s="364">
        <f>Z362</f>
        <v>0</v>
      </c>
      <c r="AA363" s="364">
        <f t="shared" ref="AA363:AE363" si="195">AA362</f>
        <v>0</v>
      </c>
      <c r="AB363" s="364">
        <f t="shared" si="195"/>
        <v>0</v>
      </c>
      <c r="AC363" s="364">
        <f t="shared" si="195"/>
        <v>0</v>
      </c>
      <c r="AD363" s="364">
        <f t="shared" si="195"/>
        <v>0</v>
      </c>
      <c r="AE363" s="364">
        <f t="shared" si="195"/>
        <v>0</v>
      </c>
      <c r="AF363" s="364">
        <f t="shared" ref="AF363:AL363" si="196">AF362</f>
        <v>0</v>
      </c>
      <c r="AG363" s="364">
        <f t="shared" si="196"/>
        <v>0</v>
      </c>
      <c r="AH363" s="364">
        <f t="shared" si="196"/>
        <v>0</v>
      </c>
      <c r="AI363" s="364">
        <f t="shared" si="196"/>
        <v>0</v>
      </c>
      <c r="AJ363" s="364">
        <f t="shared" si="196"/>
        <v>0</v>
      </c>
      <c r="AK363" s="364">
        <f t="shared" si="196"/>
        <v>0</v>
      </c>
      <c r="AL363" s="364">
        <f t="shared" si="196"/>
        <v>0</v>
      </c>
      <c r="AM363" s="268"/>
    </row>
    <row r="364" spans="1:39" ht="15.6" outlineLevel="1">
      <c r="B364" s="283"/>
      <c r="C364" s="262"/>
      <c r="D364" s="253"/>
      <c r="E364" s="253"/>
      <c r="F364" s="253"/>
      <c r="G364" s="253"/>
      <c r="H364" s="253"/>
      <c r="I364" s="253"/>
      <c r="J364" s="253"/>
      <c r="K364" s="253"/>
      <c r="L364" s="253"/>
      <c r="M364" s="253"/>
      <c r="N364" s="262"/>
      <c r="O364" s="253"/>
      <c r="P364" s="253"/>
      <c r="Q364" s="253"/>
      <c r="R364" s="253"/>
      <c r="S364" s="253"/>
      <c r="T364" s="253"/>
      <c r="U364" s="253"/>
      <c r="V364" s="253"/>
      <c r="W364" s="253"/>
      <c r="X364" s="253"/>
      <c r="Y364" s="365"/>
      <c r="Z364" s="365"/>
      <c r="AA364" s="365"/>
      <c r="AB364" s="365"/>
      <c r="AC364" s="365"/>
      <c r="AD364" s="365"/>
      <c r="AE364" s="365"/>
      <c r="AF364" s="365"/>
      <c r="AG364" s="365"/>
      <c r="AH364" s="365"/>
      <c r="AI364" s="365"/>
      <c r="AJ364" s="365"/>
      <c r="AK364" s="365"/>
      <c r="AL364" s="365"/>
      <c r="AM364" s="268"/>
    </row>
    <row r="365" spans="1:39" ht="15" outlineLevel="1">
      <c r="A365" s="451">
        <v>28</v>
      </c>
      <c r="B365" s="281" t="s">
        <v>18</v>
      </c>
      <c r="C365" s="253" t="s">
        <v>25</v>
      </c>
      <c r="D365" s="257"/>
      <c r="E365" s="257"/>
      <c r="F365" s="257"/>
      <c r="G365" s="257"/>
      <c r="H365" s="257"/>
      <c r="I365" s="257"/>
      <c r="J365" s="257"/>
      <c r="K365" s="257"/>
      <c r="L365" s="257"/>
      <c r="M365" s="257"/>
      <c r="N365" s="257">
        <v>0</v>
      </c>
      <c r="O365" s="257"/>
      <c r="P365" s="257"/>
      <c r="Q365" s="257"/>
      <c r="R365" s="257"/>
      <c r="S365" s="257"/>
      <c r="T365" s="257"/>
      <c r="U365" s="257"/>
      <c r="V365" s="257"/>
      <c r="W365" s="257"/>
      <c r="X365" s="257"/>
      <c r="Y365" s="377"/>
      <c r="Z365" s="659"/>
      <c r="AA365" s="659"/>
      <c r="AB365" s="659"/>
      <c r="AC365" s="659"/>
      <c r="AD365" s="659"/>
      <c r="AE365" s="659"/>
      <c r="AF365" s="368"/>
      <c r="AG365" s="368"/>
      <c r="AH365" s="368"/>
      <c r="AI365" s="368"/>
      <c r="AJ365" s="368"/>
      <c r="AK365" s="368"/>
      <c r="AL365" s="368"/>
      <c r="AM365" s="258">
        <f>SUM(Y365:AL365)</f>
        <v>0</v>
      </c>
    </row>
    <row r="366" spans="1:39" ht="15" outlineLevel="1">
      <c r="B366" s="256" t="s">
        <v>249</v>
      </c>
      <c r="C366" s="253" t="s">
        <v>163</v>
      </c>
      <c r="D366" s="257"/>
      <c r="E366" s="257"/>
      <c r="F366" s="257"/>
      <c r="G366" s="257"/>
      <c r="H366" s="257"/>
      <c r="I366" s="257"/>
      <c r="J366" s="257"/>
      <c r="K366" s="257"/>
      <c r="L366" s="257"/>
      <c r="M366" s="257"/>
      <c r="N366" s="257">
        <f>N365</f>
        <v>0</v>
      </c>
      <c r="O366" s="257"/>
      <c r="P366" s="257"/>
      <c r="Q366" s="257"/>
      <c r="R366" s="257"/>
      <c r="S366" s="257"/>
      <c r="T366" s="257"/>
      <c r="U366" s="257"/>
      <c r="V366" s="257"/>
      <c r="W366" s="257"/>
      <c r="X366" s="257"/>
      <c r="Y366" s="364">
        <f>Y365</f>
        <v>0</v>
      </c>
      <c r="Z366" s="364">
        <f>Z365</f>
        <v>0</v>
      </c>
      <c r="AA366" s="364">
        <f t="shared" ref="AA366:AE366" si="197">AA365</f>
        <v>0</v>
      </c>
      <c r="AB366" s="364">
        <f t="shared" si="197"/>
        <v>0</v>
      </c>
      <c r="AC366" s="364">
        <f t="shared" si="197"/>
        <v>0</v>
      </c>
      <c r="AD366" s="364">
        <f t="shared" si="197"/>
        <v>0</v>
      </c>
      <c r="AE366" s="364">
        <f t="shared" si="197"/>
        <v>0</v>
      </c>
      <c r="AF366" s="364">
        <f t="shared" ref="AF366:AL366" si="198">AF365</f>
        <v>0</v>
      </c>
      <c r="AG366" s="364">
        <f t="shared" si="198"/>
        <v>0</v>
      </c>
      <c r="AH366" s="364">
        <f t="shared" si="198"/>
        <v>0</v>
      </c>
      <c r="AI366" s="364">
        <f t="shared" si="198"/>
        <v>0</v>
      </c>
      <c r="AJ366" s="364">
        <f t="shared" si="198"/>
        <v>0</v>
      </c>
      <c r="AK366" s="364">
        <f t="shared" si="198"/>
        <v>0</v>
      </c>
      <c r="AL366" s="364">
        <f t="shared" si="198"/>
        <v>0</v>
      </c>
      <c r="AM366" s="259"/>
    </row>
    <row r="367" spans="1:39" ht="15" outlineLevel="1">
      <c r="B367" s="282"/>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365"/>
      <c r="Z367" s="365"/>
      <c r="AA367" s="365"/>
      <c r="AB367" s="365"/>
      <c r="AC367" s="365"/>
      <c r="AD367" s="365"/>
      <c r="AE367" s="365"/>
      <c r="AF367" s="365"/>
      <c r="AG367" s="365"/>
      <c r="AH367" s="365"/>
      <c r="AI367" s="365"/>
      <c r="AJ367" s="365"/>
      <c r="AK367" s="365"/>
      <c r="AL367" s="365"/>
      <c r="AM367" s="268"/>
    </row>
    <row r="368" spans="1:39" ht="15" outlineLevel="1">
      <c r="A368" s="451">
        <v>29</v>
      </c>
      <c r="B368" s="284" t="s">
        <v>19</v>
      </c>
      <c r="C368" s="253" t="s">
        <v>25</v>
      </c>
      <c r="D368" s="257"/>
      <c r="E368" s="257"/>
      <c r="F368" s="257"/>
      <c r="G368" s="257"/>
      <c r="H368" s="257"/>
      <c r="I368" s="257"/>
      <c r="J368" s="257"/>
      <c r="K368" s="257"/>
      <c r="L368" s="257"/>
      <c r="M368" s="257"/>
      <c r="N368" s="257">
        <v>0</v>
      </c>
      <c r="O368" s="257"/>
      <c r="P368" s="257"/>
      <c r="Q368" s="257"/>
      <c r="R368" s="257"/>
      <c r="S368" s="257"/>
      <c r="T368" s="257"/>
      <c r="U368" s="257"/>
      <c r="V368" s="257"/>
      <c r="W368" s="257"/>
      <c r="X368" s="257"/>
      <c r="Y368" s="377"/>
      <c r="Z368" s="659"/>
      <c r="AA368" s="659"/>
      <c r="AB368" s="659"/>
      <c r="AC368" s="659"/>
      <c r="AD368" s="659"/>
      <c r="AE368" s="659"/>
      <c r="AF368" s="368"/>
      <c r="AG368" s="368"/>
      <c r="AH368" s="368"/>
      <c r="AI368" s="368"/>
      <c r="AJ368" s="368"/>
      <c r="AK368" s="368"/>
      <c r="AL368" s="368"/>
      <c r="AM368" s="258">
        <f>SUM(Y368:AL368)</f>
        <v>0</v>
      </c>
    </row>
    <row r="369" spans="1:39" ht="15" outlineLevel="1">
      <c r="B369" s="284" t="s">
        <v>249</v>
      </c>
      <c r="C369" s="253" t="s">
        <v>163</v>
      </c>
      <c r="D369" s="257"/>
      <c r="E369" s="257"/>
      <c r="F369" s="257"/>
      <c r="G369" s="257"/>
      <c r="H369" s="257"/>
      <c r="I369" s="257"/>
      <c r="J369" s="257"/>
      <c r="K369" s="257"/>
      <c r="L369" s="257"/>
      <c r="M369" s="257"/>
      <c r="N369" s="257">
        <f>N368</f>
        <v>0</v>
      </c>
      <c r="O369" s="257"/>
      <c r="P369" s="257"/>
      <c r="Q369" s="257"/>
      <c r="R369" s="257"/>
      <c r="S369" s="257"/>
      <c r="T369" s="257"/>
      <c r="U369" s="257"/>
      <c r="V369" s="257"/>
      <c r="W369" s="257"/>
      <c r="X369" s="257"/>
      <c r="Y369" s="364">
        <f>Y368</f>
        <v>0</v>
      </c>
      <c r="Z369" s="364">
        <f t="shared" ref="Z369:AE369" si="199">Z368</f>
        <v>0</v>
      </c>
      <c r="AA369" s="364">
        <f t="shared" si="199"/>
        <v>0</v>
      </c>
      <c r="AB369" s="364">
        <f t="shared" si="199"/>
        <v>0</v>
      </c>
      <c r="AC369" s="364">
        <f t="shared" si="199"/>
        <v>0</v>
      </c>
      <c r="AD369" s="364">
        <f t="shared" si="199"/>
        <v>0</v>
      </c>
      <c r="AE369" s="364">
        <f t="shared" si="199"/>
        <v>0</v>
      </c>
      <c r="AF369" s="364">
        <f t="shared" ref="AF369:AL369" si="200">AF368</f>
        <v>0</v>
      </c>
      <c r="AG369" s="364">
        <f t="shared" si="200"/>
        <v>0</v>
      </c>
      <c r="AH369" s="364">
        <f t="shared" si="200"/>
        <v>0</v>
      </c>
      <c r="AI369" s="364">
        <f t="shared" si="200"/>
        <v>0</v>
      </c>
      <c r="AJ369" s="364">
        <f t="shared" si="200"/>
        <v>0</v>
      </c>
      <c r="AK369" s="364">
        <f t="shared" si="200"/>
        <v>0</v>
      </c>
      <c r="AL369" s="364">
        <f t="shared" si="200"/>
        <v>0</v>
      </c>
      <c r="AM369" s="259"/>
    </row>
    <row r="370" spans="1:39" ht="15" outlineLevel="1">
      <c r="B370" s="284"/>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374"/>
      <c r="Z370" s="374"/>
      <c r="AA370" s="374"/>
      <c r="AB370" s="374"/>
      <c r="AC370" s="374"/>
      <c r="AD370" s="374"/>
      <c r="AE370" s="374"/>
      <c r="AF370" s="374"/>
      <c r="AG370" s="374"/>
      <c r="AH370" s="374"/>
      <c r="AI370" s="374"/>
      <c r="AJ370" s="374"/>
      <c r="AK370" s="374"/>
      <c r="AL370" s="374"/>
      <c r="AM370" s="274"/>
    </row>
    <row r="371" spans="1:39" s="245" customFormat="1" ht="15" outlineLevel="1">
      <c r="A371" s="451">
        <v>30</v>
      </c>
      <c r="B371" s="284" t="s">
        <v>488</v>
      </c>
      <c r="C371" s="253" t="s">
        <v>25</v>
      </c>
      <c r="D371" s="257"/>
      <c r="E371" s="257"/>
      <c r="F371" s="257"/>
      <c r="G371" s="257"/>
      <c r="H371" s="257"/>
      <c r="I371" s="257"/>
      <c r="J371" s="257"/>
      <c r="K371" s="257"/>
      <c r="L371" s="257"/>
      <c r="M371" s="257"/>
      <c r="N371" s="257">
        <v>0</v>
      </c>
      <c r="O371" s="257"/>
      <c r="P371" s="257"/>
      <c r="Q371" s="257"/>
      <c r="R371" s="257"/>
      <c r="S371" s="257"/>
      <c r="T371" s="257"/>
      <c r="U371" s="257"/>
      <c r="V371" s="257"/>
      <c r="W371" s="257"/>
      <c r="X371" s="257"/>
      <c r="Y371" s="363"/>
      <c r="Z371" s="363"/>
      <c r="AA371" s="363"/>
      <c r="AB371" s="363"/>
      <c r="AC371" s="363"/>
      <c r="AD371" s="363"/>
      <c r="AE371" s="363"/>
      <c r="AF371" s="363"/>
      <c r="AG371" s="363"/>
      <c r="AH371" s="363"/>
      <c r="AI371" s="363"/>
      <c r="AJ371" s="363"/>
      <c r="AK371" s="363"/>
      <c r="AL371" s="363"/>
      <c r="AM371" s="258">
        <f>SUM(Y371:AL371)</f>
        <v>0</v>
      </c>
    </row>
    <row r="372" spans="1:39" s="245" customFormat="1" ht="15" outlineLevel="1">
      <c r="A372" s="451"/>
      <c r="B372" s="284" t="s">
        <v>249</v>
      </c>
      <c r="C372" s="253" t="s">
        <v>163</v>
      </c>
      <c r="D372" s="257"/>
      <c r="E372" s="257"/>
      <c r="F372" s="257"/>
      <c r="G372" s="257"/>
      <c r="H372" s="257"/>
      <c r="I372" s="257"/>
      <c r="J372" s="257"/>
      <c r="K372" s="257"/>
      <c r="L372" s="257"/>
      <c r="M372" s="257"/>
      <c r="N372" s="257">
        <f>N371</f>
        <v>0</v>
      </c>
      <c r="O372" s="257"/>
      <c r="P372" s="257"/>
      <c r="Q372" s="257"/>
      <c r="R372" s="257"/>
      <c r="S372" s="257"/>
      <c r="T372" s="257"/>
      <c r="U372" s="257"/>
      <c r="V372" s="257"/>
      <c r="W372" s="257"/>
      <c r="X372" s="257"/>
      <c r="Y372" s="364">
        <f>Y371</f>
        <v>0</v>
      </c>
      <c r="Z372" s="364">
        <f t="shared" ref="Z372:AE372" si="201">Z371</f>
        <v>0</v>
      </c>
      <c r="AA372" s="364">
        <f t="shared" si="201"/>
        <v>0</v>
      </c>
      <c r="AB372" s="364">
        <f t="shared" si="201"/>
        <v>0</v>
      </c>
      <c r="AC372" s="364">
        <f t="shared" si="201"/>
        <v>0</v>
      </c>
      <c r="AD372" s="364">
        <f t="shared" si="201"/>
        <v>0</v>
      </c>
      <c r="AE372" s="364">
        <f t="shared" si="201"/>
        <v>0</v>
      </c>
      <c r="AF372" s="364">
        <f t="shared" ref="AF372:AL372" si="202">AF371</f>
        <v>0</v>
      </c>
      <c r="AG372" s="364">
        <f t="shared" si="202"/>
        <v>0</v>
      </c>
      <c r="AH372" s="364">
        <f t="shared" si="202"/>
        <v>0</v>
      </c>
      <c r="AI372" s="364">
        <f t="shared" si="202"/>
        <v>0</v>
      </c>
      <c r="AJ372" s="364">
        <f t="shared" si="202"/>
        <v>0</v>
      </c>
      <c r="AK372" s="364">
        <f t="shared" si="202"/>
        <v>0</v>
      </c>
      <c r="AL372" s="364">
        <f t="shared" si="202"/>
        <v>0</v>
      </c>
      <c r="AM372" s="259"/>
    </row>
    <row r="373" spans="1:39" s="245" customFormat="1" ht="15" outlineLevel="1">
      <c r="A373" s="451"/>
      <c r="B373" s="284"/>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365"/>
      <c r="Z373" s="365"/>
      <c r="AA373" s="365"/>
      <c r="AB373" s="365"/>
      <c r="AC373" s="365"/>
      <c r="AD373" s="365"/>
      <c r="AE373" s="365"/>
      <c r="AF373" s="365"/>
      <c r="AG373" s="365"/>
      <c r="AH373" s="365"/>
      <c r="AI373" s="365"/>
      <c r="AJ373" s="365"/>
      <c r="AK373" s="365"/>
      <c r="AL373" s="365"/>
      <c r="AM373" s="274"/>
    </row>
    <row r="374" spans="1:39" s="245" customFormat="1" ht="15.6" outlineLevel="1">
      <c r="A374" s="451"/>
      <c r="B374" s="250" t="s">
        <v>489</v>
      </c>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365"/>
      <c r="Z374" s="365"/>
      <c r="AA374" s="365"/>
      <c r="AB374" s="365"/>
      <c r="AC374" s="365"/>
      <c r="AD374" s="365"/>
      <c r="AE374" s="365"/>
      <c r="AF374" s="365"/>
      <c r="AG374" s="365"/>
      <c r="AH374" s="365"/>
      <c r="AI374" s="365"/>
      <c r="AJ374" s="365"/>
      <c r="AK374" s="365"/>
      <c r="AL374" s="365"/>
      <c r="AM374" s="274"/>
    </row>
    <row r="375" spans="1:39" s="245" customFormat="1" ht="15" outlineLevel="1">
      <c r="A375" s="451">
        <v>31</v>
      </c>
      <c r="B375" s="284" t="s">
        <v>490</v>
      </c>
      <c r="C375" s="253" t="s">
        <v>25</v>
      </c>
      <c r="D375" s="257"/>
      <c r="E375" s="257"/>
      <c r="F375" s="257"/>
      <c r="G375" s="257"/>
      <c r="H375" s="257"/>
      <c r="I375" s="257"/>
      <c r="J375" s="257"/>
      <c r="K375" s="257"/>
      <c r="L375" s="257"/>
      <c r="M375" s="257"/>
      <c r="N375" s="257">
        <v>0</v>
      </c>
      <c r="O375" s="257"/>
      <c r="P375" s="257"/>
      <c r="Q375" s="257"/>
      <c r="R375" s="257"/>
      <c r="S375" s="257"/>
      <c r="T375" s="257"/>
      <c r="U375" s="257"/>
      <c r="V375" s="257"/>
      <c r="W375" s="257"/>
      <c r="X375" s="257"/>
      <c r="Y375" s="363"/>
      <c r="Z375" s="363"/>
      <c r="AA375" s="363"/>
      <c r="AB375" s="363"/>
      <c r="AC375" s="363"/>
      <c r="AD375" s="363"/>
      <c r="AE375" s="363"/>
      <c r="AF375" s="363"/>
      <c r="AG375" s="363"/>
      <c r="AH375" s="363"/>
      <c r="AI375" s="363"/>
      <c r="AJ375" s="363"/>
      <c r="AK375" s="363"/>
      <c r="AL375" s="363"/>
      <c r="AM375" s="258">
        <f>SUM(Y375:AL375)</f>
        <v>0</v>
      </c>
    </row>
    <row r="376" spans="1:39" s="245" customFormat="1" ht="15" outlineLevel="1">
      <c r="A376" s="451"/>
      <c r="B376" s="284" t="s">
        <v>249</v>
      </c>
      <c r="C376" s="253" t="s">
        <v>163</v>
      </c>
      <c r="D376" s="257"/>
      <c r="E376" s="257"/>
      <c r="F376" s="257"/>
      <c r="G376" s="257"/>
      <c r="H376" s="257"/>
      <c r="I376" s="257"/>
      <c r="J376" s="257"/>
      <c r="K376" s="257"/>
      <c r="L376" s="257"/>
      <c r="M376" s="257"/>
      <c r="N376" s="257">
        <f>N375</f>
        <v>0</v>
      </c>
      <c r="O376" s="257"/>
      <c r="P376" s="257"/>
      <c r="Q376" s="257"/>
      <c r="R376" s="257"/>
      <c r="S376" s="257"/>
      <c r="T376" s="257"/>
      <c r="U376" s="257"/>
      <c r="V376" s="257"/>
      <c r="W376" s="257"/>
      <c r="X376" s="257"/>
      <c r="Y376" s="364">
        <f>Y375</f>
        <v>0</v>
      </c>
      <c r="Z376" s="364">
        <f t="shared" ref="Z376:AE376" si="203">Z375</f>
        <v>0</v>
      </c>
      <c r="AA376" s="364">
        <f t="shared" si="203"/>
        <v>0</v>
      </c>
      <c r="AB376" s="364">
        <f t="shared" si="203"/>
        <v>0</v>
      </c>
      <c r="AC376" s="364">
        <f t="shared" si="203"/>
        <v>0</v>
      </c>
      <c r="AD376" s="364">
        <f t="shared" si="203"/>
        <v>0</v>
      </c>
      <c r="AE376" s="364">
        <f t="shared" si="203"/>
        <v>0</v>
      </c>
      <c r="AF376" s="364">
        <f t="shared" ref="AF376:AL376" si="204">AF375</f>
        <v>0</v>
      </c>
      <c r="AG376" s="364">
        <f t="shared" si="204"/>
        <v>0</v>
      </c>
      <c r="AH376" s="364">
        <f t="shared" si="204"/>
        <v>0</v>
      </c>
      <c r="AI376" s="364">
        <f t="shared" si="204"/>
        <v>0</v>
      </c>
      <c r="AJ376" s="364">
        <f t="shared" si="204"/>
        <v>0</v>
      </c>
      <c r="AK376" s="364">
        <f t="shared" si="204"/>
        <v>0</v>
      </c>
      <c r="AL376" s="364">
        <f t="shared" si="204"/>
        <v>0</v>
      </c>
      <c r="AM376" s="259"/>
    </row>
    <row r="377" spans="1:39" s="245" customFormat="1" ht="15" outlineLevel="1">
      <c r="A377" s="451"/>
      <c r="B377" s="284"/>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365"/>
      <c r="Z377" s="365"/>
      <c r="AA377" s="365"/>
      <c r="AB377" s="365"/>
      <c r="AC377" s="365"/>
      <c r="AD377" s="365"/>
      <c r="AE377" s="365"/>
      <c r="AF377" s="365"/>
      <c r="AG377" s="365"/>
      <c r="AH377" s="365"/>
      <c r="AI377" s="365"/>
      <c r="AJ377" s="365"/>
      <c r="AK377" s="365"/>
      <c r="AL377" s="365"/>
      <c r="AM377" s="274"/>
    </row>
    <row r="378" spans="1:39" s="245" customFormat="1" ht="15" outlineLevel="1">
      <c r="A378" s="451">
        <v>32</v>
      </c>
      <c r="B378" s="284" t="s">
        <v>491</v>
      </c>
      <c r="C378" s="253" t="s">
        <v>25</v>
      </c>
      <c r="D378" s="257"/>
      <c r="E378" s="257"/>
      <c r="F378" s="257"/>
      <c r="G378" s="257"/>
      <c r="H378" s="257"/>
      <c r="I378" s="257"/>
      <c r="J378" s="257"/>
      <c r="K378" s="257"/>
      <c r="L378" s="257"/>
      <c r="M378" s="257"/>
      <c r="N378" s="257">
        <v>0</v>
      </c>
      <c r="O378" s="257"/>
      <c r="P378" s="257"/>
      <c r="Q378" s="257"/>
      <c r="R378" s="257"/>
      <c r="S378" s="257"/>
      <c r="T378" s="257"/>
      <c r="U378" s="257"/>
      <c r="V378" s="257"/>
      <c r="W378" s="257"/>
      <c r="X378" s="257"/>
      <c r="Y378" s="363"/>
      <c r="Z378" s="363"/>
      <c r="AA378" s="363"/>
      <c r="AB378" s="363"/>
      <c r="AC378" s="363"/>
      <c r="AD378" s="363"/>
      <c r="AE378" s="363"/>
      <c r="AF378" s="363"/>
      <c r="AG378" s="363"/>
      <c r="AH378" s="363"/>
      <c r="AI378" s="363"/>
      <c r="AJ378" s="363"/>
      <c r="AK378" s="363"/>
      <c r="AL378" s="363"/>
      <c r="AM378" s="258">
        <f>SUM(Y378:AL378)</f>
        <v>0</v>
      </c>
    </row>
    <row r="379" spans="1:39" s="245" customFormat="1" ht="15" outlineLevel="1">
      <c r="A379" s="451"/>
      <c r="B379" s="284" t="s">
        <v>249</v>
      </c>
      <c r="C379" s="253" t="s">
        <v>163</v>
      </c>
      <c r="D379" s="257"/>
      <c r="E379" s="257"/>
      <c r="F379" s="257"/>
      <c r="G379" s="257"/>
      <c r="H379" s="257"/>
      <c r="I379" s="257"/>
      <c r="J379" s="257"/>
      <c r="K379" s="257"/>
      <c r="L379" s="257"/>
      <c r="M379" s="257"/>
      <c r="N379" s="257">
        <f>N378</f>
        <v>0</v>
      </c>
      <c r="O379" s="257"/>
      <c r="P379" s="257"/>
      <c r="Q379" s="257"/>
      <c r="R379" s="257"/>
      <c r="S379" s="257"/>
      <c r="T379" s="257"/>
      <c r="U379" s="257"/>
      <c r="V379" s="257"/>
      <c r="W379" s="257"/>
      <c r="X379" s="257"/>
      <c r="Y379" s="364">
        <f>Y378</f>
        <v>0</v>
      </c>
      <c r="Z379" s="364">
        <f t="shared" ref="Z379:AE379" si="205">Z378</f>
        <v>0</v>
      </c>
      <c r="AA379" s="364">
        <f t="shared" si="205"/>
        <v>0</v>
      </c>
      <c r="AB379" s="364">
        <f t="shared" si="205"/>
        <v>0</v>
      </c>
      <c r="AC379" s="364">
        <f t="shared" si="205"/>
        <v>0</v>
      </c>
      <c r="AD379" s="364">
        <f t="shared" si="205"/>
        <v>0</v>
      </c>
      <c r="AE379" s="364">
        <f t="shared" si="205"/>
        <v>0</v>
      </c>
      <c r="AF379" s="364">
        <f t="shared" ref="AF379:AL379" si="206">AF378</f>
        <v>0</v>
      </c>
      <c r="AG379" s="364">
        <f t="shared" si="206"/>
        <v>0</v>
      </c>
      <c r="AH379" s="364">
        <f t="shared" si="206"/>
        <v>0</v>
      </c>
      <c r="AI379" s="364">
        <f t="shared" si="206"/>
        <v>0</v>
      </c>
      <c r="AJ379" s="364">
        <f t="shared" si="206"/>
        <v>0</v>
      </c>
      <c r="AK379" s="364">
        <f t="shared" si="206"/>
        <v>0</v>
      </c>
      <c r="AL379" s="364">
        <f t="shared" si="206"/>
        <v>0</v>
      </c>
      <c r="AM379" s="259"/>
    </row>
    <row r="380" spans="1:39" s="245" customFormat="1" ht="15" outlineLevel="1">
      <c r="A380" s="451"/>
      <c r="B380" s="284"/>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365"/>
      <c r="Z380" s="365"/>
      <c r="AA380" s="365"/>
      <c r="AB380" s="365"/>
      <c r="AC380" s="365"/>
      <c r="AD380" s="365"/>
      <c r="AE380" s="365"/>
      <c r="AF380" s="365"/>
      <c r="AG380" s="365"/>
      <c r="AH380" s="365"/>
      <c r="AI380" s="365"/>
      <c r="AJ380" s="365"/>
      <c r="AK380" s="365"/>
      <c r="AL380" s="365"/>
      <c r="AM380" s="274"/>
    </row>
    <row r="381" spans="1:39" s="245" customFormat="1" ht="15" outlineLevel="1">
      <c r="A381" s="451">
        <v>33</v>
      </c>
      <c r="B381" s="284" t="s">
        <v>492</v>
      </c>
      <c r="C381" s="253" t="s">
        <v>25</v>
      </c>
      <c r="D381" s="257"/>
      <c r="E381" s="257"/>
      <c r="F381" s="257"/>
      <c r="G381" s="257"/>
      <c r="H381" s="257"/>
      <c r="I381" s="257"/>
      <c r="J381" s="257"/>
      <c r="K381" s="257"/>
      <c r="L381" s="257"/>
      <c r="M381" s="257"/>
      <c r="N381" s="257">
        <v>12</v>
      </c>
      <c r="O381" s="257"/>
      <c r="P381" s="257"/>
      <c r="Q381" s="257"/>
      <c r="R381" s="257"/>
      <c r="S381" s="257"/>
      <c r="T381" s="257"/>
      <c r="U381" s="257"/>
      <c r="V381" s="257"/>
      <c r="W381" s="257"/>
      <c r="X381" s="257"/>
      <c r="Y381" s="363"/>
      <c r="Z381" s="363"/>
      <c r="AA381" s="363"/>
      <c r="AB381" s="363"/>
      <c r="AC381" s="363"/>
      <c r="AD381" s="363"/>
      <c r="AE381" s="363"/>
      <c r="AF381" s="363"/>
      <c r="AG381" s="363"/>
      <c r="AH381" s="363"/>
      <c r="AI381" s="363"/>
      <c r="AJ381" s="363"/>
      <c r="AK381" s="363"/>
      <c r="AL381" s="363"/>
      <c r="AM381" s="258">
        <f>SUM(Y381:AL381)</f>
        <v>0</v>
      </c>
    </row>
    <row r="382" spans="1:39" s="245" customFormat="1" ht="15" outlineLevel="1">
      <c r="A382" s="451"/>
      <c r="B382" s="284" t="s">
        <v>249</v>
      </c>
      <c r="C382" s="253" t="s">
        <v>163</v>
      </c>
      <c r="D382" s="257"/>
      <c r="E382" s="257"/>
      <c r="F382" s="257"/>
      <c r="G382" s="257"/>
      <c r="H382" s="257"/>
      <c r="I382" s="257"/>
      <c r="J382" s="257"/>
      <c r="K382" s="257"/>
      <c r="L382" s="257"/>
      <c r="M382" s="257"/>
      <c r="N382" s="257">
        <f>N381</f>
        <v>12</v>
      </c>
      <c r="O382" s="257"/>
      <c r="P382" s="257"/>
      <c r="Q382" s="257"/>
      <c r="R382" s="257"/>
      <c r="S382" s="257"/>
      <c r="T382" s="257"/>
      <c r="U382" s="257"/>
      <c r="V382" s="257"/>
      <c r="W382" s="257"/>
      <c r="X382" s="257"/>
      <c r="Y382" s="364">
        <f>Y381</f>
        <v>0</v>
      </c>
      <c r="Z382" s="364">
        <f t="shared" ref="Z382:AE382" si="207">Z381</f>
        <v>0</v>
      </c>
      <c r="AA382" s="364">
        <f t="shared" si="207"/>
        <v>0</v>
      </c>
      <c r="AB382" s="364">
        <f t="shared" si="207"/>
        <v>0</v>
      </c>
      <c r="AC382" s="364">
        <f t="shared" si="207"/>
        <v>0</v>
      </c>
      <c r="AD382" s="364">
        <f t="shared" si="207"/>
        <v>0</v>
      </c>
      <c r="AE382" s="364">
        <f t="shared" si="207"/>
        <v>0</v>
      </c>
      <c r="AF382" s="364">
        <f t="shared" ref="AF382:AK382" si="208">AF381</f>
        <v>0</v>
      </c>
      <c r="AG382" s="364">
        <f t="shared" si="208"/>
        <v>0</v>
      </c>
      <c r="AH382" s="364">
        <f t="shared" si="208"/>
        <v>0</v>
      </c>
      <c r="AI382" s="364">
        <f t="shared" si="208"/>
        <v>0</v>
      </c>
      <c r="AJ382" s="364">
        <f t="shared" si="208"/>
        <v>0</v>
      </c>
      <c r="AK382" s="364">
        <f t="shared" si="208"/>
        <v>0</v>
      </c>
      <c r="AL382" s="364">
        <f>AL381</f>
        <v>0</v>
      </c>
      <c r="AM382" s="259"/>
    </row>
    <row r="383" spans="1:39" ht="15" outlineLevel="1">
      <c r="B383" s="276"/>
      <c r="C383" s="285"/>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63"/>
      <c r="Z383" s="263"/>
      <c r="AA383" s="263"/>
      <c r="AB383" s="263"/>
      <c r="AC383" s="263"/>
      <c r="AD383" s="263"/>
      <c r="AE383" s="263"/>
      <c r="AF383" s="263"/>
      <c r="AG383" s="263"/>
      <c r="AH383" s="263"/>
      <c r="AI383" s="263"/>
      <c r="AJ383" s="263"/>
      <c r="AK383" s="263"/>
      <c r="AL383" s="263"/>
      <c r="AM383" s="268"/>
    </row>
    <row r="384" spans="1:39" ht="15.6">
      <c r="B384" s="287" t="s">
        <v>250</v>
      </c>
      <c r="C384" s="289"/>
      <c r="D384" s="289">
        <f>SUM(D279:D382)</f>
        <v>2136213.4824902229</v>
      </c>
      <c r="E384" s="289"/>
      <c r="F384" s="289"/>
      <c r="G384" s="289"/>
      <c r="H384" s="289"/>
      <c r="I384" s="289"/>
      <c r="J384" s="289"/>
      <c r="K384" s="289"/>
      <c r="L384" s="289"/>
      <c r="M384" s="289"/>
      <c r="N384" s="289"/>
      <c r="O384" s="289">
        <f>SUM(O279:O382)</f>
        <v>450.05131440100655</v>
      </c>
      <c r="P384" s="289"/>
      <c r="Q384" s="289"/>
      <c r="R384" s="289"/>
      <c r="S384" s="289"/>
      <c r="T384" s="289"/>
      <c r="U384" s="289"/>
      <c r="V384" s="289"/>
      <c r="W384" s="289"/>
      <c r="X384" s="289"/>
      <c r="Y384" s="289">
        <f>IF(Y278="kWh",SUMPRODUCT(D279:D382,Y279:Y382))</f>
        <v>395693.65923199564</v>
      </c>
      <c r="Z384" s="289">
        <f>IF(Z278="kWh",SUMPRODUCT(D279:D382,Z279:Z382))</f>
        <v>847814.37938749779</v>
      </c>
      <c r="AA384" s="289">
        <f>IF(AA278="kW",SUMPRODUCT(N279:N382,O279:O382,AA279:AA382),SUMPRODUCT(D279:D382,AA279:AA382))</f>
        <v>1660.9254475978933</v>
      </c>
      <c r="AB384" s="289">
        <f>IF(AB278="kW",SUMPRODUCT(N279:N382,O279:O382,AB279:AB382),SUMPRODUCT(D279:D382,AB279:AB382))</f>
        <v>296.90215269362642</v>
      </c>
      <c r="AC384" s="289">
        <f>IF(AC278="kW",SUMPRODUCT(N279:N382,O279:O382,AC279:AC382),SUMPRODUCT(D279:D382,AC279:AC382))</f>
        <v>0</v>
      </c>
      <c r="AD384" s="289">
        <f>IF(AD278="kW",SUMPRODUCT(N279:N382,O279:O382,AD279:AD382),SUMPRODUCT(D279:D382,AD279:AD382))</f>
        <v>0</v>
      </c>
      <c r="AE384" s="289">
        <f>IF(AE278="kW",SUMPRODUCT(N279:N382,O279:O382,AE279:AE382),SUMPRODUCT(D279:D382,AE279:AE382))</f>
        <v>0</v>
      </c>
      <c r="AF384" s="289">
        <f>IF(AF278="kW",SUMPRODUCT(N279:N382,O279:O382,AF279:AF382),SUMPRODUCT(D279:D382,AF279:AF382))</f>
        <v>0</v>
      </c>
      <c r="AG384" s="289">
        <f>IF(AG278="kW",SUMPRODUCT(N279:N382,O279:O382,AG279:AG382),SUMPRODUCT(D279:D382,AG279:AG382))</f>
        <v>0</v>
      </c>
      <c r="AH384" s="289">
        <f>IF(AH278="kW",SUMPRODUCT(N279:N382,O279:O382,AH279:AH382),SUMPRODUCT(D279:D382,AH279:AH382))</f>
        <v>0</v>
      </c>
      <c r="AI384" s="289">
        <f>IF(AI278="kW",SUMPRODUCT(N279:N382,O279:O382,AI279:AI382),SUMPRODUCT(D279:D382,AI279:AI382))</f>
        <v>0</v>
      </c>
      <c r="AJ384" s="289">
        <f>IF(AJ278="kW",SUMPRODUCT(N279:N382,O279:O382,AJ279:AJ382),SUMPRODUCT(D279:D382,AJ279:AJ382))</f>
        <v>0</v>
      </c>
      <c r="AK384" s="289">
        <f>IF(AK278="kW",SUMPRODUCT(N279:N382,O279:O382,AK279:AK382),SUMPRODUCT(D279:D382,AK279:AK382))</f>
        <v>0</v>
      </c>
      <c r="AL384" s="289">
        <f>IF(AL278="kW",SUMPRODUCT(N279:N382,O279:O382,AL279:AL382),SUMPRODUCT(D279:D382,AL279:AL382))</f>
        <v>0</v>
      </c>
      <c r="AM384" s="290"/>
    </row>
    <row r="385" spans="1:41" ht="15.6">
      <c r="B385" s="345" t="s">
        <v>251</v>
      </c>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288">
        <f>HLOOKUP(Y277,'2. LRAMVA Threshold'!$B$42:$Q$53,5,FALSE)</f>
        <v>0</v>
      </c>
      <c r="Z385" s="288">
        <f>HLOOKUP(Z277,'2. LRAMVA Threshold'!$B$42:$Q$53,5,FALSE)</f>
        <v>0</v>
      </c>
      <c r="AA385" s="288">
        <f>HLOOKUP(AA277,'2. LRAMVA Threshold'!$B$42:$Q$53,5,FALSE)</f>
        <v>0</v>
      </c>
      <c r="AB385" s="288">
        <f>HLOOKUP(AB277,'2. LRAMVA Threshold'!$B$42:$Q$53,5,FALSE)</f>
        <v>0</v>
      </c>
      <c r="AC385" s="288">
        <f>HLOOKUP(AC277,'2. LRAMVA Threshold'!$B$42:$Q$53,5,FALSE)</f>
        <v>0</v>
      </c>
      <c r="AD385" s="288">
        <f>HLOOKUP(AD277,'2. LRAMVA Threshold'!$B$42:$Q$53,5,FALSE)</f>
        <v>0</v>
      </c>
      <c r="AE385" s="288">
        <f>HLOOKUP(AE277,'2. LRAMVA Threshold'!$B$42:$Q$53,5,FALSE)</f>
        <v>0</v>
      </c>
      <c r="AF385" s="288">
        <f>HLOOKUP(AF277,'2. LRAMVA Threshold'!$B$42:$Q$53,5,FALSE)</f>
        <v>0</v>
      </c>
      <c r="AG385" s="288">
        <f>HLOOKUP(AG277,'2. LRAMVA Threshold'!$B$42:$Q$53,5,FALSE)</f>
        <v>0</v>
      </c>
      <c r="AH385" s="288">
        <f>HLOOKUP(AH277,'2. LRAMVA Threshold'!$B$42:$Q$53,5,FALSE)</f>
        <v>0</v>
      </c>
      <c r="AI385" s="288">
        <f>HLOOKUP(AI277,'2. LRAMVA Threshold'!$B$42:$Q$53,5,FALSE)</f>
        <v>0</v>
      </c>
      <c r="AJ385" s="288">
        <f>HLOOKUP(AJ277,'2. LRAMVA Threshold'!$B$42:$Q$53,5,FALSE)</f>
        <v>0</v>
      </c>
      <c r="AK385" s="288">
        <f>HLOOKUP(AK277,'2. LRAMVA Threshold'!$B$42:$Q$53,5,FALSE)</f>
        <v>0</v>
      </c>
      <c r="AL385" s="288">
        <f>HLOOKUP(AL277,'2. LRAMVA Threshold'!$B$42:$Q$53,5,FALSE)</f>
        <v>0</v>
      </c>
      <c r="AM385" s="347"/>
    </row>
    <row r="386" spans="1:41" ht="15">
      <c r="B386" s="348"/>
      <c r="C386" s="349"/>
      <c r="D386" s="350"/>
      <c r="E386" s="350"/>
      <c r="F386" s="350"/>
      <c r="G386" s="350"/>
      <c r="H386" s="350"/>
      <c r="I386" s="350"/>
      <c r="J386" s="350"/>
      <c r="K386" s="350"/>
      <c r="L386" s="350"/>
      <c r="M386" s="350"/>
      <c r="N386" s="350"/>
      <c r="O386" s="351"/>
      <c r="P386" s="350"/>
      <c r="Q386" s="350"/>
      <c r="R386" s="350"/>
      <c r="S386" s="352"/>
      <c r="T386" s="352"/>
      <c r="U386" s="352"/>
      <c r="V386" s="352"/>
      <c r="W386" s="350"/>
      <c r="X386" s="350"/>
      <c r="Y386" s="353"/>
      <c r="Z386" s="353"/>
      <c r="AA386" s="353"/>
      <c r="AB386" s="353"/>
      <c r="AC386" s="353"/>
      <c r="AD386" s="353"/>
      <c r="AE386" s="353"/>
      <c r="AF386" s="353"/>
      <c r="AG386" s="353"/>
      <c r="AH386" s="353"/>
      <c r="AI386" s="353"/>
      <c r="AJ386" s="353"/>
      <c r="AK386" s="353"/>
      <c r="AL386" s="353"/>
      <c r="AM386" s="354"/>
    </row>
    <row r="387" spans="1:41" ht="15">
      <c r="B387" s="284" t="s">
        <v>166</v>
      </c>
      <c r="C387" s="297"/>
      <c r="D387" s="297"/>
      <c r="E387" s="331"/>
      <c r="F387" s="331"/>
      <c r="G387" s="331"/>
      <c r="H387" s="331"/>
      <c r="I387" s="331"/>
      <c r="J387" s="331"/>
      <c r="K387" s="331"/>
      <c r="L387" s="331"/>
      <c r="M387" s="331"/>
      <c r="N387" s="331"/>
      <c r="O387" s="253"/>
      <c r="P387" s="299"/>
      <c r="Q387" s="299"/>
      <c r="R387" s="299"/>
      <c r="S387" s="298"/>
      <c r="T387" s="298"/>
      <c r="U387" s="298"/>
      <c r="V387" s="298"/>
      <c r="W387" s="299"/>
      <c r="X387" s="299"/>
      <c r="Y387" s="300">
        <f>HLOOKUP(Y$20,'3.  Distribution Rates'!$C$122:$P$133,5,FALSE)</f>
        <v>0</v>
      </c>
      <c r="Z387" s="300">
        <f>HLOOKUP(Z$20,'3.  Distribution Rates'!$C$122:$P$133,5,FALSE)</f>
        <v>0</v>
      </c>
      <c r="AA387" s="300">
        <f>HLOOKUP(AA$20,'3.  Distribution Rates'!$C$122:$P$133,5,FALSE)</f>
        <v>0</v>
      </c>
      <c r="AB387" s="300">
        <f>HLOOKUP(AB$20,'3.  Distribution Rates'!$C$122:$P$133,5,FALSE)</f>
        <v>0</v>
      </c>
      <c r="AC387" s="300">
        <f>HLOOKUP(AC$20,'3.  Distribution Rates'!$C$122:$P$133,5,FALSE)</f>
        <v>0</v>
      </c>
      <c r="AD387" s="300">
        <f>HLOOKUP(AD$20,'3.  Distribution Rates'!$C$122:$P$133,5,FALSE)</f>
        <v>0</v>
      </c>
      <c r="AE387" s="300">
        <f>HLOOKUP(AE$20,'3.  Distribution Rates'!$C$122:$P$133,5,FALSE)</f>
        <v>0</v>
      </c>
      <c r="AF387" s="300">
        <f>HLOOKUP(AF$20,'3.  Distribution Rates'!$C$122:$P$133,5,FALSE)</f>
        <v>0</v>
      </c>
      <c r="AG387" s="300">
        <f>HLOOKUP(AG$20,'3.  Distribution Rates'!$C$122:$P$133,5,FALSE)</f>
        <v>0</v>
      </c>
      <c r="AH387" s="300">
        <f>HLOOKUP(AH$20,'3.  Distribution Rates'!$C$122:$P$133,5,FALSE)</f>
        <v>0</v>
      </c>
      <c r="AI387" s="300">
        <f>HLOOKUP(AI$20,'3.  Distribution Rates'!$C$122:$P$133,5,FALSE)</f>
        <v>0</v>
      </c>
      <c r="AJ387" s="300">
        <f>HLOOKUP(AJ$20,'3.  Distribution Rates'!$C$122:$P$133,5,FALSE)</f>
        <v>0</v>
      </c>
      <c r="AK387" s="300">
        <f>HLOOKUP(AK$20,'3.  Distribution Rates'!$C$122:$P$133,5,FALSE)</f>
        <v>0</v>
      </c>
      <c r="AL387" s="300">
        <f>HLOOKUP(AL$20,'3.  Distribution Rates'!$C$122:$P$133,5,FALSE)</f>
        <v>0</v>
      </c>
      <c r="AM387" s="355"/>
    </row>
    <row r="388" spans="1:41" ht="15">
      <c r="B388" s="284" t="s">
        <v>156</v>
      </c>
      <c r="C388" s="302"/>
      <c r="D388" s="245"/>
      <c r="E388" s="242"/>
      <c r="F388" s="242"/>
      <c r="G388" s="242"/>
      <c r="H388" s="242"/>
      <c r="I388" s="242"/>
      <c r="J388" s="242"/>
      <c r="K388" s="242"/>
      <c r="L388" s="242"/>
      <c r="M388" s="242"/>
      <c r="N388" s="242"/>
      <c r="O388" s="253"/>
      <c r="P388" s="242"/>
      <c r="Q388" s="242"/>
      <c r="R388" s="242"/>
      <c r="S388" s="245"/>
      <c r="T388" s="245"/>
      <c r="U388" s="245"/>
      <c r="V388" s="245"/>
      <c r="W388" s="242"/>
      <c r="X388" s="242"/>
      <c r="Y388" s="333">
        <f t="shared" ref="Y388:AL388" si="209">Y136*Y387</f>
        <v>0</v>
      </c>
      <c r="Z388" s="333">
        <f t="shared" si="209"/>
        <v>0</v>
      </c>
      <c r="AA388" s="333">
        <f t="shared" si="209"/>
        <v>0</v>
      </c>
      <c r="AB388" s="333">
        <f t="shared" si="209"/>
        <v>0</v>
      </c>
      <c r="AC388" s="333">
        <f t="shared" si="209"/>
        <v>0</v>
      </c>
      <c r="AD388" s="333">
        <f t="shared" si="209"/>
        <v>0</v>
      </c>
      <c r="AE388" s="333">
        <f t="shared" si="209"/>
        <v>0</v>
      </c>
      <c r="AF388" s="333">
        <f t="shared" si="209"/>
        <v>0</v>
      </c>
      <c r="AG388" s="333">
        <f t="shared" si="209"/>
        <v>0</v>
      </c>
      <c r="AH388" s="333">
        <f t="shared" si="209"/>
        <v>0</v>
      </c>
      <c r="AI388" s="333">
        <f t="shared" si="209"/>
        <v>0</v>
      </c>
      <c r="AJ388" s="333">
        <f t="shared" si="209"/>
        <v>0</v>
      </c>
      <c r="AK388" s="333">
        <f t="shared" si="209"/>
        <v>0</v>
      </c>
      <c r="AL388" s="333">
        <f t="shared" si="209"/>
        <v>0</v>
      </c>
      <c r="AM388" s="547">
        <f>SUM(Y388:AL388)</f>
        <v>0</v>
      </c>
      <c r="AO388" s="245"/>
    </row>
    <row r="389" spans="1:41" ht="15">
      <c r="B389" s="284" t="s">
        <v>157</v>
      </c>
      <c r="C389" s="302"/>
      <c r="D389" s="245"/>
      <c r="E389" s="242"/>
      <c r="F389" s="242"/>
      <c r="G389" s="242"/>
      <c r="H389" s="242"/>
      <c r="I389" s="242"/>
      <c r="J389" s="242"/>
      <c r="K389" s="242"/>
      <c r="L389" s="242"/>
      <c r="M389" s="242"/>
      <c r="N389" s="242"/>
      <c r="O389" s="253"/>
      <c r="P389" s="242"/>
      <c r="Q389" s="242"/>
      <c r="R389" s="242"/>
      <c r="S389" s="245"/>
      <c r="T389" s="245"/>
      <c r="U389" s="245"/>
      <c r="V389" s="245"/>
      <c r="W389" s="242"/>
      <c r="X389" s="242"/>
      <c r="Y389" s="333">
        <f t="shared" ref="Y389:AL389" si="210">Y265*Y387</f>
        <v>0</v>
      </c>
      <c r="Z389" s="333">
        <f t="shared" si="210"/>
        <v>0</v>
      </c>
      <c r="AA389" s="333">
        <f t="shared" si="210"/>
        <v>0</v>
      </c>
      <c r="AB389" s="333">
        <f t="shared" si="210"/>
        <v>0</v>
      </c>
      <c r="AC389" s="333">
        <f t="shared" si="210"/>
        <v>0</v>
      </c>
      <c r="AD389" s="333">
        <f t="shared" si="210"/>
        <v>0</v>
      </c>
      <c r="AE389" s="333">
        <f t="shared" si="210"/>
        <v>0</v>
      </c>
      <c r="AF389" s="333">
        <f t="shared" si="210"/>
        <v>0</v>
      </c>
      <c r="AG389" s="333">
        <f t="shared" si="210"/>
        <v>0</v>
      </c>
      <c r="AH389" s="333">
        <f t="shared" si="210"/>
        <v>0</v>
      </c>
      <c r="AI389" s="333">
        <f t="shared" si="210"/>
        <v>0</v>
      </c>
      <c r="AJ389" s="333">
        <f t="shared" si="210"/>
        <v>0</v>
      </c>
      <c r="AK389" s="333">
        <f t="shared" si="210"/>
        <v>0</v>
      </c>
      <c r="AL389" s="333">
        <f t="shared" si="210"/>
        <v>0</v>
      </c>
      <c r="AM389" s="547">
        <f>SUM(Y389:AL389)</f>
        <v>0</v>
      </c>
    </row>
    <row r="390" spans="1:41" ht="15">
      <c r="B390" s="284" t="s">
        <v>158</v>
      </c>
      <c r="C390" s="302"/>
      <c r="D390" s="245"/>
      <c r="E390" s="242"/>
      <c r="F390" s="242"/>
      <c r="G390" s="242"/>
      <c r="H390" s="242"/>
      <c r="I390" s="242"/>
      <c r="J390" s="242"/>
      <c r="K390" s="242"/>
      <c r="L390" s="242"/>
      <c r="M390" s="242"/>
      <c r="N390" s="242"/>
      <c r="O390" s="253"/>
      <c r="P390" s="242"/>
      <c r="Q390" s="242"/>
      <c r="R390" s="242"/>
      <c r="S390" s="245"/>
      <c r="T390" s="245"/>
      <c r="U390" s="245"/>
      <c r="V390" s="245"/>
      <c r="W390" s="242"/>
      <c r="X390" s="242"/>
      <c r="Y390" s="333">
        <f>Y384*Y387</f>
        <v>0</v>
      </c>
      <c r="Z390" s="333">
        <f t="shared" ref="Z390:AE390" si="211">Z384*Z387</f>
        <v>0</v>
      </c>
      <c r="AA390" s="333">
        <f t="shared" si="211"/>
        <v>0</v>
      </c>
      <c r="AB390" s="333">
        <f t="shared" si="211"/>
        <v>0</v>
      </c>
      <c r="AC390" s="333">
        <f t="shared" si="211"/>
        <v>0</v>
      </c>
      <c r="AD390" s="333">
        <f t="shared" si="211"/>
        <v>0</v>
      </c>
      <c r="AE390" s="333">
        <f t="shared" si="211"/>
        <v>0</v>
      </c>
      <c r="AF390" s="333">
        <f t="shared" ref="AF390:AL390" si="212">AF384*AF387</f>
        <v>0</v>
      </c>
      <c r="AG390" s="333">
        <f t="shared" si="212"/>
        <v>0</v>
      </c>
      <c r="AH390" s="333">
        <f t="shared" si="212"/>
        <v>0</v>
      </c>
      <c r="AI390" s="333">
        <f t="shared" si="212"/>
        <v>0</v>
      </c>
      <c r="AJ390" s="333">
        <f t="shared" si="212"/>
        <v>0</v>
      </c>
      <c r="AK390" s="333">
        <f t="shared" si="212"/>
        <v>0</v>
      </c>
      <c r="AL390" s="333">
        <f t="shared" si="212"/>
        <v>0</v>
      </c>
      <c r="AM390" s="547">
        <f>SUM(Y390:AL390)</f>
        <v>0</v>
      </c>
    </row>
    <row r="391" spans="1:41" s="335" customFormat="1" ht="15.6">
      <c r="A391" s="453"/>
      <c r="B391" s="306" t="s">
        <v>257</v>
      </c>
      <c r="C391" s="302"/>
      <c r="D391" s="265"/>
      <c r="E391" s="294"/>
      <c r="F391" s="294"/>
      <c r="G391" s="294"/>
      <c r="H391" s="294"/>
      <c r="I391" s="294"/>
      <c r="J391" s="294"/>
      <c r="K391" s="294"/>
      <c r="L391" s="294"/>
      <c r="M391" s="294"/>
      <c r="N391" s="294"/>
      <c r="O391" s="262"/>
      <c r="P391" s="294"/>
      <c r="Q391" s="294"/>
      <c r="R391" s="294"/>
      <c r="S391" s="265"/>
      <c r="T391" s="265"/>
      <c r="U391" s="265"/>
      <c r="V391" s="265"/>
      <c r="W391" s="294"/>
      <c r="X391" s="294"/>
      <c r="Y391" s="303">
        <f>SUM(Y388:Y390)</f>
        <v>0</v>
      </c>
      <c r="Z391" s="303">
        <f>SUM(Z388:Z390)</f>
        <v>0</v>
      </c>
      <c r="AA391" s="303">
        <f t="shared" ref="AA391:AE391" si="213">SUM(AA388:AA390)</f>
        <v>0</v>
      </c>
      <c r="AB391" s="303">
        <f t="shared" si="213"/>
        <v>0</v>
      </c>
      <c r="AC391" s="303">
        <f t="shared" si="213"/>
        <v>0</v>
      </c>
      <c r="AD391" s="303">
        <f t="shared" si="213"/>
        <v>0</v>
      </c>
      <c r="AE391" s="303">
        <f t="shared" si="213"/>
        <v>0</v>
      </c>
      <c r="AF391" s="303">
        <f t="shared" ref="AF391:AL391" si="214">SUM(AF388:AF390)</f>
        <v>0</v>
      </c>
      <c r="AG391" s="303">
        <f t="shared" si="214"/>
        <v>0</v>
      </c>
      <c r="AH391" s="303">
        <f t="shared" si="214"/>
        <v>0</v>
      </c>
      <c r="AI391" s="303">
        <f t="shared" si="214"/>
        <v>0</v>
      </c>
      <c r="AJ391" s="303">
        <f t="shared" si="214"/>
        <v>0</v>
      </c>
      <c r="AK391" s="303">
        <f t="shared" si="214"/>
        <v>0</v>
      </c>
      <c r="AL391" s="303">
        <f t="shared" si="214"/>
        <v>0</v>
      </c>
      <c r="AM391" s="361">
        <f>SUM(AM388:AM390)</f>
        <v>0</v>
      </c>
    </row>
    <row r="392" spans="1:41" s="335" customFormat="1" ht="15.6">
      <c r="A392" s="453"/>
      <c r="B392" s="306" t="s">
        <v>252</v>
      </c>
      <c r="C392" s="302"/>
      <c r="D392" s="307"/>
      <c r="E392" s="294"/>
      <c r="F392" s="294"/>
      <c r="G392" s="294"/>
      <c r="H392" s="294"/>
      <c r="I392" s="294"/>
      <c r="J392" s="294"/>
      <c r="K392" s="294"/>
      <c r="L392" s="294"/>
      <c r="M392" s="294"/>
      <c r="N392" s="294"/>
      <c r="O392" s="262"/>
      <c r="P392" s="294"/>
      <c r="Q392" s="294"/>
      <c r="R392" s="294"/>
      <c r="S392" s="265"/>
      <c r="T392" s="265"/>
      <c r="U392" s="265"/>
      <c r="V392" s="265"/>
      <c r="W392" s="294"/>
      <c r="X392" s="294"/>
      <c r="Y392" s="304">
        <f t="shared" ref="Y392:AE392" si="215">Y385*Y387</f>
        <v>0</v>
      </c>
      <c r="Z392" s="304">
        <f t="shared" si="215"/>
        <v>0</v>
      </c>
      <c r="AA392" s="304">
        <f t="shared" si="215"/>
        <v>0</v>
      </c>
      <c r="AB392" s="304">
        <f t="shared" si="215"/>
        <v>0</v>
      </c>
      <c r="AC392" s="304">
        <f t="shared" si="215"/>
        <v>0</v>
      </c>
      <c r="AD392" s="304">
        <f t="shared" si="215"/>
        <v>0</v>
      </c>
      <c r="AE392" s="304">
        <f t="shared" si="215"/>
        <v>0</v>
      </c>
      <c r="AF392" s="304">
        <f t="shared" ref="AF392:AL392" si="216">AF385*AF387</f>
        <v>0</v>
      </c>
      <c r="AG392" s="304">
        <f t="shared" si="216"/>
        <v>0</v>
      </c>
      <c r="AH392" s="304">
        <f t="shared" si="216"/>
        <v>0</v>
      </c>
      <c r="AI392" s="304">
        <f t="shared" si="216"/>
        <v>0</v>
      </c>
      <c r="AJ392" s="304">
        <f t="shared" si="216"/>
        <v>0</v>
      </c>
      <c r="AK392" s="304">
        <f t="shared" si="216"/>
        <v>0</v>
      </c>
      <c r="AL392" s="304">
        <f t="shared" si="216"/>
        <v>0</v>
      </c>
      <c r="AM392" s="361">
        <f>SUM(Y392:AL392)</f>
        <v>0</v>
      </c>
    </row>
    <row r="393" spans="1:41" ht="15.75" customHeight="1">
      <c r="A393" s="453"/>
      <c r="B393" s="306" t="s">
        <v>264</v>
      </c>
      <c r="C393" s="302"/>
      <c r="D393" s="307"/>
      <c r="E393" s="294"/>
      <c r="F393" s="294"/>
      <c r="G393" s="294"/>
      <c r="H393" s="294"/>
      <c r="I393" s="294"/>
      <c r="J393" s="294"/>
      <c r="K393" s="294"/>
      <c r="L393" s="294"/>
      <c r="M393" s="294"/>
      <c r="N393" s="294"/>
      <c r="O393" s="262"/>
      <c r="P393" s="294"/>
      <c r="Q393" s="294"/>
      <c r="R393" s="294"/>
      <c r="S393" s="307"/>
      <c r="T393" s="307"/>
      <c r="U393" s="307"/>
      <c r="V393" s="307"/>
      <c r="W393" s="294"/>
      <c r="X393" s="294"/>
      <c r="Y393" s="262"/>
      <c r="Z393" s="308"/>
      <c r="AA393" s="308"/>
      <c r="AB393" s="308"/>
      <c r="AC393" s="308"/>
      <c r="AD393" s="308"/>
      <c r="AE393" s="308"/>
      <c r="AF393" s="308"/>
      <c r="AG393" s="308"/>
      <c r="AH393" s="308"/>
      <c r="AI393" s="308"/>
      <c r="AJ393" s="308"/>
      <c r="AK393" s="308"/>
      <c r="AL393" s="308"/>
      <c r="AM393" s="361">
        <f>AM391-AM392</f>
        <v>0</v>
      </c>
    </row>
    <row r="394" spans="1:41" ht="15">
      <c r="B394" s="284"/>
      <c r="C394" s="307"/>
      <c r="D394" s="307"/>
      <c r="E394" s="294"/>
      <c r="F394" s="294"/>
      <c r="G394" s="294"/>
      <c r="H394" s="294"/>
      <c r="I394" s="294"/>
      <c r="J394" s="294"/>
      <c r="K394" s="294"/>
      <c r="L394" s="294"/>
      <c r="M394" s="294"/>
      <c r="N394" s="294"/>
      <c r="O394" s="262"/>
      <c r="P394" s="294"/>
      <c r="Q394" s="294"/>
      <c r="R394" s="294"/>
      <c r="S394" s="307"/>
      <c r="T394" s="302"/>
      <c r="U394" s="307"/>
      <c r="V394" s="307"/>
      <c r="W394" s="294"/>
      <c r="X394" s="294"/>
      <c r="Y394" s="219"/>
      <c r="Z394" s="219"/>
      <c r="AA394" s="219"/>
      <c r="AB394" s="219"/>
      <c r="AC394" s="219"/>
      <c r="AD394" s="219"/>
      <c r="AE394" s="219"/>
      <c r="AF394" s="219"/>
      <c r="AG394" s="219"/>
      <c r="AH394" s="219"/>
      <c r="AI394" s="219"/>
      <c r="AJ394" s="219"/>
      <c r="AK394" s="219"/>
      <c r="AL394" s="219"/>
      <c r="AM394" s="310"/>
    </row>
    <row r="395" spans="1:41" ht="15">
      <c r="B395" s="284" t="s">
        <v>72</v>
      </c>
      <c r="C395" s="312"/>
      <c r="D395" s="242"/>
      <c r="E395" s="242"/>
      <c r="F395" s="242"/>
      <c r="G395" s="242"/>
      <c r="H395" s="242"/>
      <c r="I395" s="242"/>
      <c r="J395" s="242"/>
      <c r="K395" s="242"/>
      <c r="L395" s="242"/>
      <c r="M395" s="242"/>
      <c r="N395" s="242"/>
      <c r="O395" s="313"/>
      <c r="P395" s="242"/>
      <c r="Q395" s="242"/>
      <c r="R395" s="242"/>
      <c r="S395" s="266"/>
      <c r="T395" s="245"/>
      <c r="U395" s="245"/>
      <c r="V395" s="242"/>
      <c r="W395" s="242"/>
      <c r="X395" s="245"/>
      <c r="Y395" s="253"/>
      <c r="Z395" s="253"/>
      <c r="AA395" s="253"/>
      <c r="AB395" s="253"/>
      <c r="AC395" s="253"/>
      <c r="AD395" s="253"/>
      <c r="AE395" s="253"/>
      <c r="AF395" s="253"/>
      <c r="AG395" s="253"/>
      <c r="AH395" s="253"/>
      <c r="AI395" s="253"/>
      <c r="AJ395" s="253"/>
      <c r="AK395" s="253"/>
      <c r="AL395" s="253"/>
      <c r="AM395" s="296"/>
    </row>
    <row r="396" spans="1:41" ht="15">
      <c r="B396" s="284" t="s">
        <v>195</v>
      </c>
      <c r="C396" s="312"/>
      <c r="D396" s="242"/>
      <c r="E396" s="242"/>
      <c r="F396" s="242"/>
      <c r="G396" s="242"/>
      <c r="H396" s="242"/>
      <c r="I396" s="242"/>
      <c r="J396" s="242"/>
      <c r="K396" s="242"/>
      <c r="L396" s="242"/>
      <c r="M396" s="242"/>
      <c r="N396" s="242"/>
      <c r="O396" s="313"/>
      <c r="P396" s="242"/>
      <c r="Q396" s="242"/>
      <c r="R396" s="242"/>
      <c r="S396" s="266"/>
      <c r="T396" s="245"/>
      <c r="U396" s="245"/>
      <c r="V396" s="242"/>
      <c r="W396" s="242"/>
      <c r="X396" s="245"/>
      <c r="Y396" s="253"/>
      <c r="Z396" s="253"/>
      <c r="AA396" s="253"/>
      <c r="AB396" s="253"/>
      <c r="AC396" s="253"/>
      <c r="AD396" s="253"/>
      <c r="AE396" s="253"/>
      <c r="AF396" s="253"/>
      <c r="AG396" s="253"/>
      <c r="AH396" s="253"/>
      <c r="AI396" s="253"/>
      <c r="AJ396" s="253"/>
      <c r="AK396" s="253"/>
      <c r="AL396" s="253"/>
      <c r="AM396" s="296"/>
    </row>
    <row r="397" spans="1:41" ht="15">
      <c r="B397" s="284" t="s">
        <v>196</v>
      </c>
      <c r="C397" s="312"/>
      <c r="D397" s="242"/>
      <c r="E397" s="242"/>
      <c r="F397" s="242"/>
      <c r="G397" s="242"/>
      <c r="H397" s="242"/>
      <c r="I397" s="242"/>
      <c r="J397" s="242"/>
      <c r="K397" s="242"/>
      <c r="L397" s="242"/>
      <c r="M397" s="242"/>
      <c r="N397" s="242"/>
      <c r="O397" s="313"/>
      <c r="P397" s="242"/>
      <c r="Q397" s="242"/>
      <c r="R397" s="242"/>
      <c r="S397" s="266"/>
      <c r="T397" s="245"/>
      <c r="U397" s="245"/>
      <c r="V397" s="242"/>
      <c r="W397" s="242"/>
      <c r="X397" s="245"/>
      <c r="Y397" s="253"/>
      <c r="Z397" s="253"/>
      <c r="AA397" s="253"/>
      <c r="AB397" s="253"/>
      <c r="AC397" s="253"/>
      <c r="AD397" s="253"/>
      <c r="AE397" s="253"/>
      <c r="AF397" s="253"/>
      <c r="AG397" s="253"/>
      <c r="AH397" s="253"/>
      <c r="AI397" s="253"/>
      <c r="AJ397" s="253"/>
      <c r="AK397" s="253"/>
      <c r="AL397" s="253"/>
      <c r="AM397" s="296"/>
    </row>
    <row r="398" spans="1:41" ht="15">
      <c r="B398" s="284" t="s">
        <v>197</v>
      </c>
      <c r="C398" s="312"/>
      <c r="D398" s="242"/>
      <c r="E398" s="242"/>
      <c r="F398" s="242"/>
      <c r="G398" s="242"/>
      <c r="H398" s="242"/>
      <c r="I398" s="242"/>
      <c r="J398" s="242"/>
      <c r="K398" s="242"/>
      <c r="L398" s="242"/>
      <c r="M398" s="242"/>
      <c r="N398" s="242"/>
      <c r="O398" s="313"/>
      <c r="P398" s="242"/>
      <c r="Q398" s="242"/>
      <c r="R398" s="242"/>
      <c r="S398" s="266"/>
      <c r="T398" s="245"/>
      <c r="U398" s="245"/>
      <c r="V398" s="242"/>
      <c r="W398" s="242"/>
      <c r="X398" s="245"/>
      <c r="Y398" s="253"/>
      <c r="Z398" s="253"/>
      <c r="AA398" s="253"/>
      <c r="AB398" s="253"/>
      <c r="AC398" s="253"/>
      <c r="AD398" s="253"/>
      <c r="AE398" s="253"/>
      <c r="AF398" s="253"/>
      <c r="AG398" s="253"/>
      <c r="AH398" s="253"/>
      <c r="AI398" s="253"/>
      <c r="AJ398" s="253"/>
      <c r="AK398" s="253"/>
      <c r="AL398" s="253"/>
      <c r="AM398" s="296"/>
    </row>
    <row r="399" spans="1:41" ht="15">
      <c r="B399" s="284" t="s">
        <v>198</v>
      </c>
      <c r="C399" s="312"/>
      <c r="D399" s="242"/>
      <c r="E399" s="242"/>
      <c r="F399" s="242"/>
      <c r="G399" s="242"/>
      <c r="H399" s="242"/>
      <c r="I399" s="242"/>
      <c r="J399" s="242"/>
      <c r="K399" s="242"/>
      <c r="L399" s="242"/>
      <c r="M399" s="242"/>
      <c r="N399" s="242"/>
      <c r="O399" s="313"/>
      <c r="P399" s="242"/>
      <c r="Q399" s="242"/>
      <c r="R399" s="242"/>
      <c r="S399" s="266"/>
      <c r="T399" s="245"/>
      <c r="U399" s="245"/>
      <c r="V399" s="242"/>
      <c r="W399" s="242"/>
      <c r="X399" s="245"/>
      <c r="Y399" s="253"/>
      <c r="Z399" s="253"/>
      <c r="AA399" s="253"/>
      <c r="AB399" s="253"/>
      <c r="AC399" s="253"/>
      <c r="AD399" s="253"/>
      <c r="AE399" s="253"/>
      <c r="AF399" s="253"/>
      <c r="AG399" s="253"/>
      <c r="AH399" s="253"/>
      <c r="AI399" s="253"/>
      <c r="AJ399" s="253"/>
      <c r="AK399" s="253"/>
      <c r="AL399" s="253"/>
      <c r="AM399" s="296"/>
    </row>
    <row r="400" spans="1:41" ht="15">
      <c r="B400" s="284" t="s">
        <v>199</v>
      </c>
      <c r="C400" s="312"/>
      <c r="D400" s="245"/>
      <c r="E400" s="245"/>
      <c r="F400" s="245"/>
      <c r="G400" s="245"/>
      <c r="H400" s="245"/>
      <c r="I400" s="245"/>
      <c r="J400" s="245"/>
      <c r="K400" s="245"/>
      <c r="L400" s="245"/>
      <c r="M400" s="245"/>
      <c r="N400" s="245"/>
      <c r="O400" s="313"/>
      <c r="P400" s="245"/>
      <c r="Q400" s="245"/>
      <c r="R400" s="245"/>
      <c r="S400" s="266"/>
      <c r="T400" s="245"/>
      <c r="U400" s="245"/>
      <c r="V400" s="245"/>
      <c r="W400" s="245"/>
      <c r="X400" s="245"/>
      <c r="Y400" s="253"/>
      <c r="Z400" s="253"/>
      <c r="AA400" s="253"/>
      <c r="AB400" s="253"/>
      <c r="AC400" s="253"/>
      <c r="AD400" s="253"/>
      <c r="AE400" s="253"/>
      <c r="AF400" s="253"/>
      <c r="AG400" s="253"/>
      <c r="AH400" s="253"/>
      <c r="AI400" s="253"/>
      <c r="AJ400" s="253"/>
      <c r="AK400" s="253"/>
      <c r="AL400" s="253"/>
      <c r="AM400" s="296"/>
    </row>
    <row r="401" spans="1:39" ht="15.75" customHeight="1">
      <c r="B401" s="336" t="s">
        <v>200</v>
      </c>
      <c r="C401" s="356"/>
      <c r="D401" s="357"/>
      <c r="E401" s="357"/>
      <c r="F401" s="357"/>
      <c r="G401" s="357"/>
      <c r="H401" s="357"/>
      <c r="I401" s="357"/>
      <c r="J401" s="357"/>
      <c r="K401" s="357"/>
      <c r="L401" s="357"/>
      <c r="M401" s="357"/>
      <c r="N401" s="357"/>
      <c r="O401" s="358"/>
      <c r="P401" s="359"/>
      <c r="Q401" s="359"/>
      <c r="R401" s="358"/>
      <c r="S401" s="360"/>
      <c r="T401" s="358"/>
      <c r="U401" s="358"/>
      <c r="V401" s="338"/>
      <c r="W401" s="338"/>
      <c r="X401" s="340"/>
      <c r="Y401" s="286"/>
      <c r="Z401" s="286"/>
      <c r="AA401" s="286"/>
      <c r="AB401" s="286"/>
      <c r="AC401" s="286"/>
      <c r="AD401" s="286"/>
      <c r="AE401" s="286"/>
      <c r="AF401" s="286"/>
      <c r="AG401" s="286"/>
      <c r="AH401" s="286"/>
      <c r="AI401" s="286"/>
      <c r="AJ401" s="286"/>
      <c r="AK401" s="286"/>
      <c r="AL401" s="286"/>
      <c r="AM401" s="341"/>
    </row>
    <row r="402" spans="1:39" ht="21.75" customHeight="1">
      <c r="B402" s="324" t="s">
        <v>585</v>
      </c>
      <c r="C402" s="342"/>
      <c r="D402" s="343"/>
      <c r="E402" s="343"/>
      <c r="F402" s="343"/>
      <c r="G402" s="343"/>
      <c r="H402" s="343"/>
      <c r="I402" s="343"/>
      <c r="J402" s="343"/>
      <c r="K402" s="343"/>
      <c r="L402" s="343"/>
      <c r="M402" s="343"/>
      <c r="N402" s="343"/>
      <c r="O402" s="343"/>
      <c r="P402" s="343"/>
      <c r="Q402" s="343"/>
      <c r="R402" s="343"/>
      <c r="S402" s="327"/>
      <c r="T402" s="328"/>
      <c r="U402" s="343"/>
      <c r="V402" s="343"/>
      <c r="W402" s="343"/>
      <c r="X402" s="343"/>
      <c r="Y402" s="344"/>
      <c r="Z402" s="344"/>
      <c r="AA402" s="344"/>
      <c r="AB402" s="344"/>
      <c r="AC402" s="344"/>
      <c r="AD402" s="344"/>
      <c r="AE402" s="344"/>
      <c r="AF402" s="344"/>
      <c r="AG402" s="344"/>
      <c r="AH402" s="344"/>
      <c r="AI402" s="344"/>
      <c r="AJ402" s="344"/>
      <c r="AK402" s="344"/>
      <c r="AL402" s="344"/>
      <c r="AM402" s="344"/>
    </row>
    <row r="404" spans="1:39" ht="15.6">
      <c r="B404" s="243" t="s">
        <v>258</v>
      </c>
      <c r="C404" s="244"/>
      <c r="D404" s="512" t="s">
        <v>520</v>
      </c>
      <c r="F404" s="512"/>
      <c r="O404" s="244"/>
      <c r="Y404" s="233"/>
      <c r="Z404" s="231"/>
      <c r="AA404" s="231"/>
      <c r="AB404" s="231"/>
      <c r="AC404" s="231"/>
      <c r="AD404" s="231"/>
      <c r="AE404" s="231"/>
      <c r="AF404" s="231"/>
      <c r="AG404" s="231"/>
      <c r="AH404" s="231"/>
      <c r="AI404" s="231"/>
      <c r="AJ404" s="231"/>
      <c r="AK404" s="231"/>
      <c r="AL404" s="231"/>
      <c r="AM404" s="231"/>
    </row>
    <row r="405" spans="1:39" ht="36" customHeight="1">
      <c r="B405" s="866" t="s">
        <v>211</v>
      </c>
      <c r="C405" s="868" t="s">
        <v>33</v>
      </c>
      <c r="D405" s="246" t="s">
        <v>421</v>
      </c>
      <c r="E405" s="870" t="s">
        <v>209</v>
      </c>
      <c r="F405" s="871"/>
      <c r="G405" s="871"/>
      <c r="H405" s="871"/>
      <c r="I405" s="871"/>
      <c r="J405" s="871"/>
      <c r="K405" s="871"/>
      <c r="L405" s="871"/>
      <c r="M405" s="872"/>
      <c r="N405" s="876" t="s">
        <v>213</v>
      </c>
      <c r="O405" s="246" t="s">
        <v>422</v>
      </c>
      <c r="P405" s="870" t="s">
        <v>212</v>
      </c>
      <c r="Q405" s="871"/>
      <c r="R405" s="871"/>
      <c r="S405" s="871"/>
      <c r="T405" s="871"/>
      <c r="U405" s="871"/>
      <c r="V405" s="871"/>
      <c r="W405" s="871"/>
      <c r="X405" s="872"/>
      <c r="Y405" s="873" t="s">
        <v>243</v>
      </c>
      <c r="Z405" s="874"/>
      <c r="AA405" s="874"/>
      <c r="AB405" s="874"/>
      <c r="AC405" s="874"/>
      <c r="AD405" s="874"/>
      <c r="AE405" s="874"/>
      <c r="AF405" s="874"/>
      <c r="AG405" s="874"/>
      <c r="AH405" s="874"/>
      <c r="AI405" s="874"/>
      <c r="AJ405" s="874"/>
      <c r="AK405" s="874"/>
      <c r="AL405" s="874"/>
      <c r="AM405" s="875"/>
    </row>
    <row r="406" spans="1:39" ht="45.75" customHeight="1">
      <c r="B406" s="867"/>
      <c r="C406" s="869"/>
      <c r="D406" s="247">
        <v>2014</v>
      </c>
      <c r="E406" s="247">
        <v>2015</v>
      </c>
      <c r="F406" s="247">
        <v>2016</v>
      </c>
      <c r="G406" s="247">
        <v>2017</v>
      </c>
      <c r="H406" s="247">
        <v>2018</v>
      </c>
      <c r="I406" s="247">
        <v>2019</v>
      </c>
      <c r="J406" s="247">
        <v>2020</v>
      </c>
      <c r="K406" s="247">
        <v>2021</v>
      </c>
      <c r="L406" s="247">
        <v>2022</v>
      </c>
      <c r="M406" s="247">
        <v>2023</v>
      </c>
      <c r="N406" s="877"/>
      <c r="O406" s="247">
        <v>2014</v>
      </c>
      <c r="P406" s="247">
        <v>2015</v>
      </c>
      <c r="Q406" s="247">
        <v>2016</v>
      </c>
      <c r="R406" s="247">
        <v>2017</v>
      </c>
      <c r="S406" s="247">
        <v>2018</v>
      </c>
      <c r="T406" s="247">
        <v>2019</v>
      </c>
      <c r="U406" s="247">
        <v>2020</v>
      </c>
      <c r="V406" s="247">
        <v>2021</v>
      </c>
      <c r="W406" s="247">
        <v>2022</v>
      </c>
      <c r="X406" s="247">
        <v>2023</v>
      </c>
      <c r="Y406" s="247" t="str">
        <f>'1.  LRAMVA Summary'!D52</f>
        <v>Residential</v>
      </c>
      <c r="Z406" s="247" t="str">
        <f>'1.  LRAMVA Summary'!E52</f>
        <v>GS&lt;50 kW</v>
      </c>
      <c r="AA406" s="247" t="str">
        <f>'1.  LRAMVA Summary'!F52</f>
        <v>GS 50 - 999 kW</v>
      </c>
      <c r="AB406" s="247" t="str">
        <f>'1.  LRAMVA Summary'!G52</f>
        <v>GS 1,000 - 4,999 kW</v>
      </c>
      <c r="AC406" s="247" t="str">
        <f>'1.  LRAMVA Summary'!H52</f>
        <v>USL</v>
      </c>
      <c r="AD406" s="247" t="str">
        <f>'1.  LRAMVA Summary'!I52</f>
        <v>Sentinel Lighting</v>
      </c>
      <c r="AE406" s="247" t="str">
        <f>'1.  LRAMVA Summary'!J52</f>
        <v>Street Lighting</v>
      </c>
      <c r="AF406" s="247" t="str">
        <f>'1.  LRAMVA Summary'!K52</f>
        <v/>
      </c>
      <c r="AG406" s="247" t="str">
        <f>'1.  LRAMVA Summary'!L52</f>
        <v/>
      </c>
      <c r="AH406" s="247" t="str">
        <f>'1.  LRAMVA Summary'!M52</f>
        <v/>
      </c>
      <c r="AI406" s="247" t="str">
        <f>'1.  LRAMVA Summary'!N52</f>
        <v/>
      </c>
      <c r="AJ406" s="247" t="str">
        <f>'1.  LRAMVA Summary'!O52</f>
        <v/>
      </c>
      <c r="AK406" s="247" t="str">
        <f>'1.  LRAMVA Summary'!P52</f>
        <v/>
      </c>
      <c r="AL406" s="247" t="str">
        <f>'1.  LRAMVA Summary'!Q52</f>
        <v/>
      </c>
      <c r="AM406" s="249" t="str">
        <f>'1.  LRAMVA Summary'!R52</f>
        <v>Total</v>
      </c>
    </row>
    <row r="407" spans="1:39" ht="15.75" customHeight="1">
      <c r="A407" s="452"/>
      <c r="B407" s="250" t="s">
        <v>0</v>
      </c>
      <c r="C407" s="251"/>
      <c r="D407" s="251"/>
      <c r="E407" s="251"/>
      <c r="F407" s="251"/>
      <c r="G407" s="251"/>
      <c r="H407" s="251"/>
      <c r="I407" s="251"/>
      <c r="J407" s="251"/>
      <c r="K407" s="251"/>
      <c r="L407" s="251"/>
      <c r="M407" s="251"/>
      <c r="N407" s="252"/>
      <c r="O407" s="251"/>
      <c r="P407" s="251"/>
      <c r="Q407" s="251"/>
      <c r="R407" s="251"/>
      <c r="S407" s="251"/>
      <c r="T407" s="251"/>
      <c r="U407" s="251"/>
      <c r="V407" s="251"/>
      <c r="W407" s="251"/>
      <c r="X407" s="251"/>
      <c r="Y407" s="253" t="str">
        <f>'1.  LRAMVA Summary'!D53</f>
        <v>kWh</v>
      </c>
      <c r="Z407" s="253" t="str">
        <f>'1.  LRAMVA Summary'!E53</f>
        <v>kWh</v>
      </c>
      <c r="AA407" s="253" t="str">
        <f>'1.  LRAMVA Summary'!F53</f>
        <v>kW</v>
      </c>
      <c r="AB407" s="253" t="str">
        <f>'1.  LRAMVA Summary'!G53</f>
        <v>kW</v>
      </c>
      <c r="AC407" s="253" t="str">
        <f>'1.  LRAMVA Summary'!H53</f>
        <v>kWh</v>
      </c>
      <c r="AD407" s="253" t="str">
        <f>'1.  LRAMVA Summary'!I53</f>
        <v>kW</v>
      </c>
      <c r="AE407" s="253" t="str">
        <f>'1.  LRAMVA Summary'!J53</f>
        <v>kW</v>
      </c>
      <c r="AF407" s="253">
        <f>'1.  LRAMVA Summary'!K53</f>
        <v>0</v>
      </c>
      <c r="AG407" s="253">
        <f>'1.  LRAMVA Summary'!L53</f>
        <v>0</v>
      </c>
      <c r="AH407" s="253">
        <f>'1.  LRAMVA Summary'!M53</f>
        <v>0</v>
      </c>
      <c r="AI407" s="253">
        <f>'1.  LRAMVA Summary'!N53</f>
        <v>0</v>
      </c>
      <c r="AJ407" s="253">
        <f>'1.  LRAMVA Summary'!O53</f>
        <v>0</v>
      </c>
      <c r="AK407" s="253">
        <f>'1.  LRAMVA Summary'!P53</f>
        <v>0</v>
      </c>
      <c r="AL407" s="253">
        <f>'1.  LRAMVA Summary'!Q53</f>
        <v>0</v>
      </c>
      <c r="AM407" s="254"/>
    </row>
    <row r="408" spans="1:39" ht="15" outlineLevel="1">
      <c r="A408" s="451">
        <v>1</v>
      </c>
      <c r="B408" s="256" t="s">
        <v>1</v>
      </c>
      <c r="C408" s="253" t="s">
        <v>25</v>
      </c>
      <c r="D408" s="257">
        <f>'7.  Persistence Report'!AT91+'7.  Persistence Report'!AT92+'7.  Persistence Report'!AT93+'7.  Persistence Report'!AT94</f>
        <v>34353.861309672029</v>
      </c>
      <c r="E408" s="257">
        <f>'7.  Persistence Report'!AU91+'7.  Persistence Report'!AU92+'7.  Persistence Report'!AU93+'7.  Persistence Report'!AU94</f>
        <v>34353.861309672029</v>
      </c>
      <c r="F408" s="257">
        <f>'7.  Persistence Report'!AV91+'7.  Persistence Report'!AV92+'7.  Persistence Report'!AV93+'7.  Persistence Report'!AV94</f>
        <v>34353.861309672029</v>
      </c>
      <c r="G408" s="257">
        <f>'7.  Persistence Report'!AW91+'7.  Persistence Report'!AW92+'7.  Persistence Report'!AW93+'7.  Persistence Report'!AW94</f>
        <v>34249.453263072028</v>
      </c>
      <c r="H408" s="257">
        <f>'7.  Persistence Report'!AX91+'7.  Persistence Report'!AX92+'7.  Persistence Report'!AX93+'7.  Persistence Report'!AX94</f>
        <v>19616.201457875493</v>
      </c>
      <c r="I408" s="257">
        <f>'7.  Persistence Report'!AY91+'7.  Persistence Report'!AY92+'7.  Persistence Report'!AY93+'7.  Persistence Report'!AY94</f>
        <v>0</v>
      </c>
      <c r="J408" s="257">
        <f>'7.  Persistence Report'!AZ91+'7.  Persistence Report'!AZ92+'7.  Persistence Report'!AZ93+'7.  Persistence Report'!AZ94</f>
        <v>0</v>
      </c>
      <c r="K408" s="257">
        <f>'7.  Persistence Report'!BA91+'7.  Persistence Report'!BA92+'7.  Persistence Report'!BA93+'7.  Persistence Report'!BA94</f>
        <v>0</v>
      </c>
      <c r="L408" s="257">
        <f>'7.  Persistence Report'!BB91+'7.  Persistence Report'!BB92+'7.  Persistence Report'!BB93+'7.  Persistence Report'!BB94</f>
        <v>0</v>
      </c>
      <c r="M408" s="257">
        <f>'7.  Persistence Report'!BC91+'7.  Persistence Report'!BC92+'7.  Persistence Report'!BC93+'7.  Persistence Report'!BC94</f>
        <v>0</v>
      </c>
      <c r="N408" s="253"/>
      <c r="O408" s="257">
        <f>'7.  Persistence Report'!O91+'7.  Persistence Report'!O92+'7.  Persistence Report'!O93+'7.  Persistence Report'!O94</f>
        <v>5.0206413855955638</v>
      </c>
      <c r="P408" s="257">
        <f>'7.  Persistence Report'!P91+'7.  Persistence Report'!P92+'7.  Persistence Report'!P93+'7.  Persistence Report'!P94</f>
        <v>5.0206413855955638</v>
      </c>
      <c r="Q408" s="257">
        <f>'7.  Persistence Report'!Q91+'7.  Persistence Report'!Q92+'7.  Persistence Report'!Q93+'7.  Persistence Report'!Q94</f>
        <v>5.0206413855955638</v>
      </c>
      <c r="R408" s="257">
        <f>'7.  Persistence Report'!R91+'7.  Persistence Report'!R92+'7.  Persistence Report'!R93+'7.  Persistence Report'!R94</f>
        <v>4.9038870885955639</v>
      </c>
      <c r="S408" s="257">
        <f>'7.  Persistence Report'!S91+'7.  Persistence Report'!S92+'7.  Persistence Report'!S93+'7.  Persistence Report'!S94</f>
        <v>2.8828784238997391</v>
      </c>
      <c r="T408" s="257">
        <f>'7.  Persistence Report'!T91+'7.  Persistence Report'!T92+'7.  Persistence Report'!T93+'7.  Persistence Report'!T94</f>
        <v>0</v>
      </c>
      <c r="U408" s="257">
        <f>'7.  Persistence Report'!U91+'7.  Persistence Report'!U92+'7.  Persistence Report'!U93+'7.  Persistence Report'!U94</f>
        <v>0</v>
      </c>
      <c r="V408" s="257">
        <f>'7.  Persistence Report'!V91+'7.  Persistence Report'!V92+'7.  Persistence Report'!V93+'7.  Persistence Report'!V94</f>
        <v>0</v>
      </c>
      <c r="W408" s="257">
        <f>'7.  Persistence Report'!W91+'7.  Persistence Report'!W92+'7.  Persistence Report'!W93+'7.  Persistence Report'!W94</f>
        <v>0</v>
      </c>
      <c r="X408" s="257">
        <f>'7.  Persistence Report'!X91+'7.  Persistence Report'!X92+'7.  Persistence Report'!X93+'7.  Persistence Report'!X94</f>
        <v>0</v>
      </c>
      <c r="Y408" s="363">
        <v>1</v>
      </c>
      <c r="Z408" s="363"/>
      <c r="AA408" s="363"/>
      <c r="AB408" s="363"/>
      <c r="AC408" s="363"/>
      <c r="AD408" s="363"/>
      <c r="AE408" s="363"/>
      <c r="AF408" s="363"/>
      <c r="AG408" s="363"/>
      <c r="AH408" s="363"/>
      <c r="AI408" s="363"/>
      <c r="AJ408" s="363"/>
      <c r="AK408" s="363"/>
      <c r="AL408" s="363"/>
      <c r="AM408" s="258">
        <f>SUM(Y408:AL408)</f>
        <v>1</v>
      </c>
    </row>
    <row r="409" spans="1:39" ht="15" outlineLevel="1">
      <c r="B409" s="256" t="s">
        <v>259</v>
      </c>
      <c r="C409" s="253" t="s">
        <v>163</v>
      </c>
      <c r="D409" s="257"/>
      <c r="E409" s="257"/>
      <c r="F409" s="257"/>
      <c r="G409" s="257"/>
      <c r="H409" s="257"/>
      <c r="I409" s="257"/>
      <c r="J409" s="257"/>
      <c r="K409" s="257"/>
      <c r="L409" s="257"/>
      <c r="M409" s="257"/>
      <c r="N409" s="412"/>
      <c r="O409" s="257"/>
      <c r="P409" s="257"/>
      <c r="Q409" s="257"/>
      <c r="R409" s="257"/>
      <c r="S409" s="257"/>
      <c r="T409" s="257"/>
      <c r="U409" s="257"/>
      <c r="V409" s="257"/>
      <c r="W409" s="257"/>
      <c r="X409" s="257"/>
      <c r="Y409" s="364">
        <f>Y408</f>
        <v>1</v>
      </c>
      <c r="Z409" s="364">
        <f>Z408</f>
        <v>0</v>
      </c>
      <c r="AA409" s="364">
        <f t="shared" ref="AA409:AE409" si="217">AA408</f>
        <v>0</v>
      </c>
      <c r="AB409" s="364">
        <f t="shared" si="217"/>
        <v>0</v>
      </c>
      <c r="AC409" s="364">
        <f t="shared" si="217"/>
        <v>0</v>
      </c>
      <c r="AD409" s="364">
        <f t="shared" si="217"/>
        <v>0</v>
      </c>
      <c r="AE409" s="364">
        <f t="shared" si="217"/>
        <v>0</v>
      </c>
      <c r="AF409" s="364">
        <f t="shared" ref="AF409:AL409" si="218">AF408</f>
        <v>0</v>
      </c>
      <c r="AG409" s="364">
        <f t="shared" si="218"/>
        <v>0</v>
      </c>
      <c r="AH409" s="364">
        <f t="shared" si="218"/>
        <v>0</v>
      </c>
      <c r="AI409" s="364">
        <f t="shared" si="218"/>
        <v>0</v>
      </c>
      <c r="AJ409" s="364">
        <f t="shared" si="218"/>
        <v>0</v>
      </c>
      <c r="AK409" s="364">
        <f t="shared" si="218"/>
        <v>0</v>
      </c>
      <c r="AL409" s="364">
        <f t="shared" si="218"/>
        <v>0</v>
      </c>
      <c r="AM409" s="259"/>
    </row>
    <row r="410" spans="1:39" ht="15.6" outlineLevel="1">
      <c r="A410" s="453"/>
      <c r="B410" s="260"/>
      <c r="C410" s="261"/>
      <c r="D410" s="261"/>
      <c r="E410" s="261"/>
      <c r="F410" s="261"/>
      <c r="G410" s="261"/>
      <c r="H410" s="261"/>
      <c r="I410" s="261"/>
      <c r="J410" s="261"/>
      <c r="K410" s="261"/>
      <c r="L410" s="261"/>
      <c r="M410" s="261"/>
      <c r="N410" s="265"/>
      <c r="O410" s="261"/>
      <c r="P410" s="261"/>
      <c r="Q410" s="261"/>
      <c r="R410" s="261"/>
      <c r="S410" s="261"/>
      <c r="T410" s="261"/>
      <c r="U410" s="261"/>
      <c r="V410" s="261"/>
      <c r="W410" s="261"/>
      <c r="X410" s="261"/>
      <c r="Y410" s="365"/>
      <c r="Z410" s="366"/>
      <c r="AA410" s="366"/>
      <c r="AB410" s="366"/>
      <c r="AC410" s="366"/>
      <c r="AD410" s="366"/>
      <c r="AE410" s="366"/>
      <c r="AF410" s="366"/>
      <c r="AG410" s="366"/>
      <c r="AH410" s="366"/>
      <c r="AI410" s="366"/>
      <c r="AJ410" s="366"/>
      <c r="AK410" s="366"/>
      <c r="AL410" s="366"/>
      <c r="AM410" s="264"/>
    </row>
    <row r="411" spans="1:39" ht="15" outlineLevel="1">
      <c r="A411" s="451">
        <v>2</v>
      </c>
      <c r="B411" s="256" t="s">
        <v>2</v>
      </c>
      <c r="C411" s="253" t="s">
        <v>25</v>
      </c>
      <c r="D411" s="257">
        <f>'7.  Persistence Report'!AT90</f>
        <v>13299.83561</v>
      </c>
      <c r="E411" s="257">
        <f>'7.  Persistence Report'!AU90</f>
        <v>13299.83561</v>
      </c>
      <c r="F411" s="257">
        <f>'7.  Persistence Report'!AV90</f>
        <v>13299.83561</v>
      </c>
      <c r="G411" s="257">
        <f>'7.  Persistence Report'!AW90</f>
        <v>13299.83561</v>
      </c>
      <c r="H411" s="257">
        <f>'7.  Persistence Report'!AX90</f>
        <v>0</v>
      </c>
      <c r="I411" s="257">
        <f>'7.  Persistence Report'!AY90</f>
        <v>0</v>
      </c>
      <c r="J411" s="257">
        <f>'7.  Persistence Report'!AZ90</f>
        <v>0</v>
      </c>
      <c r="K411" s="257">
        <f>'7.  Persistence Report'!BA90</f>
        <v>0</v>
      </c>
      <c r="L411" s="257">
        <f>'7.  Persistence Report'!BB90</f>
        <v>0</v>
      </c>
      <c r="M411" s="257">
        <f>'7.  Persistence Report'!BC90</f>
        <v>0</v>
      </c>
      <c r="N411" s="253"/>
      <c r="O411" s="257">
        <f>'7.  Persistence Report'!O90</f>
        <v>7.4589875650000002</v>
      </c>
      <c r="P411" s="257">
        <f>'7.  Persistence Report'!P90</f>
        <v>7.4589875650000002</v>
      </c>
      <c r="Q411" s="257">
        <f>'7.  Persistence Report'!Q90</f>
        <v>7.4589875650000002</v>
      </c>
      <c r="R411" s="257">
        <f>'7.  Persistence Report'!R90</f>
        <v>7.4589875650000002</v>
      </c>
      <c r="S411" s="257">
        <f>'7.  Persistence Report'!S90</f>
        <v>0</v>
      </c>
      <c r="T411" s="257">
        <f>'7.  Persistence Report'!T90</f>
        <v>0</v>
      </c>
      <c r="U411" s="257">
        <f>'7.  Persistence Report'!U90</f>
        <v>0</v>
      </c>
      <c r="V411" s="257">
        <f>'7.  Persistence Report'!V90</f>
        <v>0</v>
      </c>
      <c r="W411" s="257">
        <f>'7.  Persistence Report'!W90</f>
        <v>0</v>
      </c>
      <c r="X411" s="257">
        <f>'7.  Persistence Report'!X90</f>
        <v>0</v>
      </c>
      <c r="Y411" s="363">
        <v>1</v>
      </c>
      <c r="Z411" s="363"/>
      <c r="AA411" s="363"/>
      <c r="AB411" s="363"/>
      <c r="AC411" s="363"/>
      <c r="AD411" s="363"/>
      <c r="AE411" s="363"/>
      <c r="AF411" s="363"/>
      <c r="AG411" s="363"/>
      <c r="AH411" s="363"/>
      <c r="AI411" s="363"/>
      <c r="AJ411" s="363"/>
      <c r="AK411" s="363"/>
      <c r="AL411" s="363"/>
      <c r="AM411" s="258">
        <f>SUM(Y411:AL411)</f>
        <v>1</v>
      </c>
    </row>
    <row r="412" spans="1:39" ht="15" outlineLevel="1">
      <c r="B412" s="256" t="s">
        <v>259</v>
      </c>
      <c r="C412" s="253" t="s">
        <v>163</v>
      </c>
      <c r="D412" s="257"/>
      <c r="E412" s="257"/>
      <c r="F412" s="257"/>
      <c r="G412" s="257"/>
      <c r="H412" s="257"/>
      <c r="I412" s="257"/>
      <c r="J412" s="257"/>
      <c r="K412" s="257"/>
      <c r="L412" s="257"/>
      <c r="M412" s="257"/>
      <c r="N412" s="412"/>
      <c r="O412" s="257"/>
      <c r="P412" s="257"/>
      <c r="Q412" s="257"/>
      <c r="R412" s="257"/>
      <c r="S412" s="257"/>
      <c r="T412" s="257"/>
      <c r="U412" s="257"/>
      <c r="V412" s="257"/>
      <c r="W412" s="257"/>
      <c r="X412" s="257"/>
      <c r="Y412" s="364">
        <f>Y411</f>
        <v>1</v>
      </c>
      <c r="Z412" s="364">
        <f>Z411</f>
        <v>0</v>
      </c>
      <c r="AA412" s="364">
        <f t="shared" ref="AA412:AE412" si="219">AA411</f>
        <v>0</v>
      </c>
      <c r="AB412" s="364">
        <f t="shared" si="219"/>
        <v>0</v>
      </c>
      <c r="AC412" s="364">
        <f t="shared" si="219"/>
        <v>0</v>
      </c>
      <c r="AD412" s="364">
        <f t="shared" si="219"/>
        <v>0</v>
      </c>
      <c r="AE412" s="364">
        <f t="shared" si="219"/>
        <v>0</v>
      </c>
      <c r="AF412" s="364">
        <f t="shared" ref="AF412:AL412" si="220">AF411</f>
        <v>0</v>
      </c>
      <c r="AG412" s="364">
        <f t="shared" si="220"/>
        <v>0</v>
      </c>
      <c r="AH412" s="364">
        <f t="shared" si="220"/>
        <v>0</v>
      </c>
      <c r="AI412" s="364">
        <f t="shared" si="220"/>
        <v>0</v>
      </c>
      <c r="AJ412" s="364">
        <f t="shared" si="220"/>
        <v>0</v>
      </c>
      <c r="AK412" s="364">
        <f t="shared" si="220"/>
        <v>0</v>
      </c>
      <c r="AL412" s="364">
        <f t="shared" si="220"/>
        <v>0</v>
      </c>
      <c r="AM412" s="259"/>
    </row>
    <row r="413" spans="1:39" ht="15.6" outlineLevel="1">
      <c r="A413" s="453"/>
      <c r="B413" s="260"/>
      <c r="C413" s="261"/>
      <c r="D413" s="266"/>
      <c r="E413" s="266"/>
      <c r="F413" s="266"/>
      <c r="G413" s="266"/>
      <c r="H413" s="266"/>
      <c r="I413" s="266"/>
      <c r="J413" s="266"/>
      <c r="K413" s="266"/>
      <c r="L413" s="266"/>
      <c r="M413" s="266"/>
      <c r="N413" s="265"/>
      <c r="O413" s="266"/>
      <c r="P413" s="266"/>
      <c r="Q413" s="266"/>
      <c r="R413" s="266"/>
      <c r="S413" s="266"/>
      <c r="T413" s="266"/>
      <c r="U413" s="266"/>
      <c r="V413" s="266"/>
      <c r="W413" s="266"/>
      <c r="X413" s="266"/>
      <c r="Y413" s="365"/>
      <c r="Z413" s="366"/>
      <c r="AA413" s="366"/>
      <c r="AB413" s="366"/>
      <c r="AC413" s="366"/>
      <c r="AD413" s="366"/>
      <c r="AE413" s="366"/>
      <c r="AF413" s="366"/>
      <c r="AG413" s="366"/>
      <c r="AH413" s="366"/>
      <c r="AI413" s="366"/>
      <c r="AJ413" s="366"/>
      <c r="AK413" s="366"/>
      <c r="AL413" s="366"/>
      <c r="AM413" s="264"/>
    </row>
    <row r="414" spans="1:39" ht="15" outlineLevel="1">
      <c r="A414" s="451">
        <v>3</v>
      </c>
      <c r="B414" s="256" t="s">
        <v>3</v>
      </c>
      <c r="C414" s="253" t="s">
        <v>25</v>
      </c>
      <c r="D414" s="257">
        <f>'7.  Persistence Report'!AT98</f>
        <v>186908.60222999999</v>
      </c>
      <c r="E414" s="257">
        <f>'7.  Persistence Report'!AU98</f>
        <v>186908.60222999999</v>
      </c>
      <c r="F414" s="257">
        <f>'7.  Persistence Report'!AV98</f>
        <v>186908.60222999999</v>
      </c>
      <c r="G414" s="257">
        <f>'7.  Persistence Report'!AW98</f>
        <v>186908.60222999999</v>
      </c>
      <c r="H414" s="257">
        <f>'7.  Persistence Report'!AX98</f>
        <v>186908.60222999999</v>
      </c>
      <c r="I414" s="257">
        <f>'7.  Persistence Report'!AY98</f>
        <v>186908.60222999999</v>
      </c>
      <c r="J414" s="257">
        <f>'7.  Persistence Report'!AZ98</f>
        <v>186908.60222999999</v>
      </c>
      <c r="K414" s="257">
        <f>'7.  Persistence Report'!BA98</f>
        <v>186908.60222999999</v>
      </c>
      <c r="L414" s="257">
        <f>'7.  Persistence Report'!BB98</f>
        <v>186908.60222999999</v>
      </c>
      <c r="M414" s="257">
        <f>'7.  Persistence Report'!BC98</f>
        <v>186908.60222999999</v>
      </c>
      <c r="N414" s="253"/>
      <c r="O414" s="257">
        <f>'7.  Persistence Report'!O98</f>
        <v>101.400269217</v>
      </c>
      <c r="P414" s="257">
        <f>'7.  Persistence Report'!P98</f>
        <v>101.400269217</v>
      </c>
      <c r="Q414" s="257">
        <f>'7.  Persistence Report'!Q98</f>
        <v>101.400269217</v>
      </c>
      <c r="R414" s="257">
        <f>'7.  Persistence Report'!R98</f>
        <v>101.400269217</v>
      </c>
      <c r="S414" s="257">
        <f>'7.  Persistence Report'!S98</f>
        <v>101.400269217</v>
      </c>
      <c r="T414" s="257">
        <f>'7.  Persistence Report'!T98</f>
        <v>101.400269217</v>
      </c>
      <c r="U414" s="257">
        <f>'7.  Persistence Report'!U98</f>
        <v>101.400269217</v>
      </c>
      <c r="V414" s="257">
        <f>'7.  Persistence Report'!V98</f>
        <v>101.400269217</v>
      </c>
      <c r="W414" s="257">
        <f>'7.  Persistence Report'!W98</f>
        <v>101.400269217</v>
      </c>
      <c r="X414" s="257">
        <f>'7.  Persistence Report'!X98</f>
        <v>101.400269217</v>
      </c>
      <c r="Y414" s="363">
        <v>1</v>
      </c>
      <c r="Z414" s="363"/>
      <c r="AA414" s="363"/>
      <c r="AB414" s="363"/>
      <c r="AC414" s="363"/>
      <c r="AD414" s="363"/>
      <c r="AE414" s="363"/>
      <c r="AF414" s="363"/>
      <c r="AG414" s="363"/>
      <c r="AH414" s="363"/>
      <c r="AI414" s="363"/>
      <c r="AJ414" s="363"/>
      <c r="AK414" s="363"/>
      <c r="AL414" s="363"/>
      <c r="AM414" s="258">
        <f>SUM(Y414:AL414)</f>
        <v>1</v>
      </c>
    </row>
    <row r="415" spans="1:39" ht="15" outlineLevel="1">
      <c r="B415" s="256" t="s">
        <v>259</v>
      </c>
      <c r="C415" s="253" t="s">
        <v>163</v>
      </c>
      <c r="D415" s="257"/>
      <c r="E415" s="257"/>
      <c r="F415" s="257"/>
      <c r="G415" s="257"/>
      <c r="H415" s="257"/>
      <c r="I415" s="257"/>
      <c r="J415" s="257"/>
      <c r="K415" s="257"/>
      <c r="L415" s="257"/>
      <c r="M415" s="257"/>
      <c r="N415" s="412"/>
      <c r="O415" s="257"/>
      <c r="P415" s="257"/>
      <c r="Q415" s="257"/>
      <c r="R415" s="257"/>
      <c r="S415" s="257"/>
      <c r="T415" s="257"/>
      <c r="U415" s="257"/>
      <c r="V415" s="257"/>
      <c r="W415" s="257"/>
      <c r="X415" s="257"/>
      <c r="Y415" s="364">
        <f>Y414</f>
        <v>1</v>
      </c>
      <c r="Z415" s="364">
        <f>Z414</f>
        <v>0</v>
      </c>
      <c r="AA415" s="364">
        <f t="shared" ref="AA415:AE415" si="221">AA414</f>
        <v>0</v>
      </c>
      <c r="AB415" s="364">
        <f t="shared" si="221"/>
        <v>0</v>
      </c>
      <c r="AC415" s="364">
        <f t="shared" si="221"/>
        <v>0</v>
      </c>
      <c r="AD415" s="364">
        <f t="shared" si="221"/>
        <v>0</v>
      </c>
      <c r="AE415" s="364">
        <f t="shared" si="221"/>
        <v>0</v>
      </c>
      <c r="AF415" s="364">
        <f t="shared" ref="AF415:AL415" si="222">AF414</f>
        <v>0</v>
      </c>
      <c r="AG415" s="364">
        <f t="shared" si="222"/>
        <v>0</v>
      </c>
      <c r="AH415" s="364">
        <f t="shared" si="222"/>
        <v>0</v>
      </c>
      <c r="AI415" s="364">
        <f t="shared" si="222"/>
        <v>0</v>
      </c>
      <c r="AJ415" s="364">
        <f t="shared" si="222"/>
        <v>0</v>
      </c>
      <c r="AK415" s="364">
        <f t="shared" si="222"/>
        <v>0</v>
      </c>
      <c r="AL415" s="364">
        <f t="shared" si="222"/>
        <v>0</v>
      </c>
      <c r="AM415" s="259"/>
    </row>
    <row r="416" spans="1:39" ht="15" outlineLevel="1">
      <c r="B416" s="256"/>
      <c r="C416" s="267"/>
      <c r="D416" s="253"/>
      <c r="E416" s="253"/>
      <c r="F416" s="253"/>
      <c r="G416" s="253"/>
      <c r="H416" s="253"/>
      <c r="I416" s="253"/>
      <c r="J416" s="253"/>
      <c r="K416" s="253"/>
      <c r="L416" s="253"/>
      <c r="M416" s="253"/>
      <c r="N416" s="245"/>
      <c r="O416" s="253"/>
      <c r="P416" s="253"/>
      <c r="Q416" s="253"/>
      <c r="R416" s="253"/>
      <c r="S416" s="253"/>
      <c r="T416" s="253"/>
      <c r="U416" s="253"/>
      <c r="V416" s="253"/>
      <c r="W416" s="253"/>
      <c r="X416" s="253"/>
      <c r="Y416" s="365"/>
      <c r="Z416" s="365"/>
      <c r="AA416" s="365"/>
      <c r="AB416" s="365"/>
      <c r="AC416" s="365"/>
      <c r="AD416" s="365"/>
      <c r="AE416" s="365"/>
      <c r="AF416" s="365"/>
      <c r="AG416" s="365"/>
      <c r="AH416" s="365"/>
      <c r="AI416" s="365"/>
      <c r="AJ416" s="365"/>
      <c r="AK416" s="365"/>
      <c r="AL416" s="365"/>
      <c r="AM416" s="268"/>
    </row>
    <row r="417" spans="1:39" ht="15" outlineLevel="1">
      <c r="A417" s="451">
        <v>4</v>
      </c>
      <c r="B417" s="256" t="s">
        <v>4</v>
      </c>
      <c r="C417" s="253" t="s">
        <v>25</v>
      </c>
      <c r="D417" s="257">
        <f>'7.  Persistence Report'!AT96</f>
        <v>154152.75940000001</v>
      </c>
      <c r="E417" s="257">
        <f>'7.  Persistence Report'!AU96</f>
        <v>143541.01629999999</v>
      </c>
      <c r="F417" s="257">
        <f>'7.  Persistence Report'!AV96</f>
        <v>138415.80780000001</v>
      </c>
      <c r="G417" s="257">
        <f>'7.  Persistence Report'!AW96</f>
        <v>138415.80780000001</v>
      </c>
      <c r="H417" s="257">
        <f>'7.  Persistence Report'!AX96</f>
        <v>138415.80780000001</v>
      </c>
      <c r="I417" s="257">
        <f>'7.  Persistence Report'!AY96</f>
        <v>138415.80780000001</v>
      </c>
      <c r="J417" s="257">
        <f>'7.  Persistence Report'!AZ96</f>
        <v>138415.80780000001</v>
      </c>
      <c r="K417" s="257">
        <f>'7.  Persistence Report'!BA96</f>
        <v>138146.7231</v>
      </c>
      <c r="L417" s="257">
        <f>'7.  Persistence Report'!BB96</f>
        <v>138146.7231</v>
      </c>
      <c r="M417" s="257">
        <f>'7.  Persistence Report'!BC96</f>
        <v>118199.56050000001</v>
      </c>
      <c r="N417" s="253"/>
      <c r="O417" s="257">
        <f>'7.  Persistence Report'!O96</f>
        <v>11.53298644</v>
      </c>
      <c r="P417" s="257">
        <f>'7.  Persistence Report'!P96</f>
        <v>10.866809870000001</v>
      </c>
      <c r="Q417" s="257">
        <f>'7.  Persistence Report'!Q96</f>
        <v>10.54506312</v>
      </c>
      <c r="R417" s="257">
        <f>'7.  Persistence Report'!R96</f>
        <v>10.54506312</v>
      </c>
      <c r="S417" s="257">
        <f>'7.  Persistence Report'!S96</f>
        <v>10.54506312</v>
      </c>
      <c r="T417" s="257">
        <f>'7.  Persistence Report'!T96</f>
        <v>10.54506312</v>
      </c>
      <c r="U417" s="257">
        <f>'7.  Persistence Report'!U96</f>
        <v>10.54506312</v>
      </c>
      <c r="V417" s="257">
        <f>'7.  Persistence Report'!V96</f>
        <v>10.514345690000001</v>
      </c>
      <c r="W417" s="257">
        <f>'7.  Persistence Report'!W96</f>
        <v>10.514345690000001</v>
      </c>
      <c r="X417" s="257">
        <f>'7.  Persistence Report'!X96</f>
        <v>9.2621166989999999</v>
      </c>
      <c r="Y417" s="363">
        <v>1</v>
      </c>
      <c r="Z417" s="363"/>
      <c r="AA417" s="363"/>
      <c r="AB417" s="363"/>
      <c r="AC417" s="363"/>
      <c r="AD417" s="363"/>
      <c r="AE417" s="363"/>
      <c r="AF417" s="363"/>
      <c r="AG417" s="363"/>
      <c r="AH417" s="363"/>
      <c r="AI417" s="363"/>
      <c r="AJ417" s="363"/>
      <c r="AK417" s="363"/>
      <c r="AL417" s="363"/>
      <c r="AM417" s="258">
        <f>SUM(Y417:AL417)</f>
        <v>1</v>
      </c>
    </row>
    <row r="418" spans="1:39" ht="15" outlineLevel="1">
      <c r="B418" s="256" t="s">
        <v>259</v>
      </c>
      <c r="C418" s="253" t="s">
        <v>163</v>
      </c>
      <c r="D418" s="257"/>
      <c r="E418" s="257"/>
      <c r="F418" s="257"/>
      <c r="G418" s="257"/>
      <c r="H418" s="257"/>
      <c r="I418" s="257"/>
      <c r="J418" s="257"/>
      <c r="K418" s="257"/>
      <c r="L418" s="257"/>
      <c r="M418" s="257"/>
      <c r="N418" s="412"/>
      <c r="O418" s="257"/>
      <c r="P418" s="257"/>
      <c r="Q418" s="257"/>
      <c r="R418" s="257"/>
      <c r="S418" s="257"/>
      <c r="T418" s="257"/>
      <c r="U418" s="257"/>
      <c r="V418" s="257"/>
      <c r="W418" s="257"/>
      <c r="X418" s="257"/>
      <c r="Y418" s="364">
        <f>Y417</f>
        <v>1</v>
      </c>
      <c r="Z418" s="364">
        <f>Z417</f>
        <v>0</v>
      </c>
      <c r="AA418" s="364">
        <f t="shared" ref="AA418:AE418" si="223">AA417</f>
        <v>0</v>
      </c>
      <c r="AB418" s="364">
        <f t="shared" si="223"/>
        <v>0</v>
      </c>
      <c r="AC418" s="364">
        <f t="shared" si="223"/>
        <v>0</v>
      </c>
      <c r="AD418" s="364">
        <f t="shared" si="223"/>
        <v>0</v>
      </c>
      <c r="AE418" s="364">
        <f t="shared" si="223"/>
        <v>0</v>
      </c>
      <c r="AF418" s="364">
        <f t="shared" ref="AF418:AL418" si="224">AF417</f>
        <v>0</v>
      </c>
      <c r="AG418" s="364">
        <f t="shared" si="224"/>
        <v>0</v>
      </c>
      <c r="AH418" s="364">
        <f t="shared" si="224"/>
        <v>0</v>
      </c>
      <c r="AI418" s="364">
        <f t="shared" si="224"/>
        <v>0</v>
      </c>
      <c r="AJ418" s="364">
        <f t="shared" si="224"/>
        <v>0</v>
      </c>
      <c r="AK418" s="364">
        <f t="shared" si="224"/>
        <v>0</v>
      </c>
      <c r="AL418" s="364">
        <f t="shared" si="224"/>
        <v>0</v>
      </c>
      <c r="AM418" s="259"/>
    </row>
    <row r="419" spans="1:39" ht="15" outlineLevel="1">
      <c r="B419" s="256"/>
      <c r="C419" s="267"/>
      <c r="D419" s="266"/>
      <c r="E419" s="266"/>
      <c r="F419" s="266"/>
      <c r="G419" s="266"/>
      <c r="H419" s="266"/>
      <c r="I419" s="266"/>
      <c r="J419" s="266"/>
      <c r="K419" s="266"/>
      <c r="L419" s="266"/>
      <c r="M419" s="266"/>
      <c r="N419" s="253"/>
      <c r="O419" s="266"/>
      <c r="P419" s="266"/>
      <c r="Q419" s="266"/>
      <c r="R419" s="266"/>
      <c r="S419" s="266"/>
      <c r="T419" s="266"/>
      <c r="U419" s="266"/>
      <c r="V419" s="266"/>
      <c r="W419" s="266"/>
      <c r="X419" s="266"/>
      <c r="Y419" s="365"/>
      <c r="Z419" s="365"/>
      <c r="AA419" s="365"/>
      <c r="AB419" s="365"/>
      <c r="AC419" s="365"/>
      <c r="AD419" s="365"/>
      <c r="AE419" s="365"/>
      <c r="AF419" s="365"/>
      <c r="AG419" s="365"/>
      <c r="AH419" s="365"/>
      <c r="AI419" s="365"/>
      <c r="AJ419" s="365"/>
      <c r="AK419" s="365"/>
      <c r="AL419" s="365"/>
      <c r="AM419" s="268"/>
    </row>
    <row r="420" spans="1:39" ht="15" outlineLevel="1">
      <c r="A420" s="451">
        <v>5</v>
      </c>
      <c r="B420" s="256" t="s">
        <v>5</v>
      </c>
      <c r="C420" s="253" t="s">
        <v>25</v>
      </c>
      <c r="D420" s="257">
        <f>'7.  Persistence Report'!AT95</f>
        <v>672861.92119999998</v>
      </c>
      <c r="E420" s="257">
        <f>'7.  Persistence Report'!AU95</f>
        <v>583700.60889999999</v>
      </c>
      <c r="F420" s="257">
        <f>'7.  Persistence Report'!AV95</f>
        <v>537234.66980000003</v>
      </c>
      <c r="G420" s="257">
        <f>'7.  Persistence Report'!AW95</f>
        <v>537234.66980000003</v>
      </c>
      <c r="H420" s="257">
        <f>'7.  Persistence Report'!AX95</f>
        <v>537234.66980000003</v>
      </c>
      <c r="I420" s="257">
        <f>'7.  Persistence Report'!AY95</f>
        <v>537234.66980000003</v>
      </c>
      <c r="J420" s="257">
        <f>'7.  Persistence Report'!AZ95</f>
        <v>537234.66980000003</v>
      </c>
      <c r="K420" s="257">
        <f>'7.  Persistence Report'!BA95</f>
        <v>537001.94790000003</v>
      </c>
      <c r="L420" s="257">
        <f>'7.  Persistence Report'!BB95</f>
        <v>537001.94790000003</v>
      </c>
      <c r="M420" s="257">
        <f>'7.  Persistence Report'!BC95</f>
        <v>499441.64559999999</v>
      </c>
      <c r="N420" s="253"/>
      <c r="O420" s="257">
        <f>'7.  Persistence Report'!O95</f>
        <v>44.035646810000003</v>
      </c>
      <c r="P420" s="257">
        <f>'7.  Persistence Report'!P95</f>
        <v>38.438340439999997</v>
      </c>
      <c r="Q420" s="257">
        <f>'7.  Persistence Report'!Q95</f>
        <v>35.521334289999999</v>
      </c>
      <c r="R420" s="257">
        <f>'7.  Persistence Report'!R95</f>
        <v>35.521334289999999</v>
      </c>
      <c r="S420" s="257">
        <f>'7.  Persistence Report'!S95</f>
        <v>35.521334289999999</v>
      </c>
      <c r="T420" s="257">
        <f>'7.  Persistence Report'!T95</f>
        <v>35.521334289999999</v>
      </c>
      <c r="U420" s="257">
        <f>'7.  Persistence Report'!U95</f>
        <v>35.521334289999999</v>
      </c>
      <c r="V420" s="257">
        <f>'7.  Persistence Report'!V95</f>
        <v>35.494767860000003</v>
      </c>
      <c r="W420" s="257">
        <f>'7.  Persistence Report'!W95</f>
        <v>35.494767860000003</v>
      </c>
      <c r="X420" s="257">
        <f>'7.  Persistence Report'!X95</f>
        <v>33.136833529999997</v>
      </c>
      <c r="Y420" s="363">
        <v>1</v>
      </c>
      <c r="Z420" s="363"/>
      <c r="AA420" s="363"/>
      <c r="AB420" s="363"/>
      <c r="AC420" s="363"/>
      <c r="AD420" s="363"/>
      <c r="AE420" s="363"/>
      <c r="AF420" s="363"/>
      <c r="AG420" s="363"/>
      <c r="AH420" s="363"/>
      <c r="AI420" s="363"/>
      <c r="AJ420" s="363"/>
      <c r="AK420" s="363"/>
      <c r="AL420" s="363"/>
      <c r="AM420" s="258">
        <f>SUM(Y420:AL420)</f>
        <v>1</v>
      </c>
    </row>
    <row r="421" spans="1:39" ht="15" outlineLevel="1">
      <c r="B421" s="256" t="s">
        <v>259</v>
      </c>
      <c r="C421" s="253" t="s">
        <v>163</v>
      </c>
      <c r="D421" s="257"/>
      <c r="E421" s="257"/>
      <c r="F421" s="257"/>
      <c r="G421" s="257"/>
      <c r="H421" s="257"/>
      <c r="I421" s="257"/>
      <c r="J421" s="257"/>
      <c r="K421" s="257"/>
      <c r="L421" s="257"/>
      <c r="M421" s="257"/>
      <c r="N421" s="412"/>
      <c r="O421" s="257"/>
      <c r="P421" s="257"/>
      <c r="Q421" s="257"/>
      <c r="R421" s="257"/>
      <c r="S421" s="257"/>
      <c r="T421" s="257"/>
      <c r="U421" s="257"/>
      <c r="V421" s="257"/>
      <c r="W421" s="257"/>
      <c r="X421" s="257"/>
      <c r="Y421" s="364">
        <f>Y420</f>
        <v>1</v>
      </c>
      <c r="Z421" s="364">
        <f>Z420</f>
        <v>0</v>
      </c>
      <c r="AA421" s="364">
        <f t="shared" ref="AA421:AE421" si="225">AA420</f>
        <v>0</v>
      </c>
      <c r="AB421" s="364">
        <f t="shared" si="225"/>
        <v>0</v>
      </c>
      <c r="AC421" s="364">
        <f t="shared" si="225"/>
        <v>0</v>
      </c>
      <c r="AD421" s="364">
        <f t="shared" si="225"/>
        <v>0</v>
      </c>
      <c r="AE421" s="364">
        <f t="shared" si="225"/>
        <v>0</v>
      </c>
      <c r="AF421" s="364">
        <f t="shared" ref="AF421:AL421" si="226">AF420</f>
        <v>0</v>
      </c>
      <c r="AG421" s="364">
        <f t="shared" si="226"/>
        <v>0</v>
      </c>
      <c r="AH421" s="364">
        <f t="shared" si="226"/>
        <v>0</v>
      </c>
      <c r="AI421" s="364">
        <f t="shared" si="226"/>
        <v>0</v>
      </c>
      <c r="AJ421" s="364">
        <f t="shared" si="226"/>
        <v>0</v>
      </c>
      <c r="AK421" s="364">
        <f t="shared" si="226"/>
        <v>0</v>
      </c>
      <c r="AL421" s="364">
        <f t="shared" si="226"/>
        <v>0</v>
      </c>
      <c r="AM421" s="259"/>
    </row>
    <row r="422" spans="1:39" ht="15" outlineLevel="1">
      <c r="B422" s="256"/>
      <c r="C422" s="267"/>
      <c r="D422" s="266"/>
      <c r="E422" s="266"/>
      <c r="F422" s="266"/>
      <c r="G422" s="266"/>
      <c r="H422" s="266"/>
      <c r="I422" s="266"/>
      <c r="J422" s="266"/>
      <c r="K422" s="266"/>
      <c r="L422" s="266"/>
      <c r="M422" s="266"/>
      <c r="N422" s="253"/>
      <c r="O422" s="266"/>
      <c r="P422" s="266"/>
      <c r="Q422" s="266"/>
      <c r="R422" s="266"/>
      <c r="S422" s="266"/>
      <c r="T422" s="266"/>
      <c r="U422" s="266"/>
      <c r="V422" s="266"/>
      <c r="W422" s="266"/>
      <c r="X422" s="266"/>
      <c r="Y422" s="365"/>
      <c r="Z422" s="365"/>
      <c r="AA422" s="365"/>
      <c r="AB422" s="365"/>
      <c r="AC422" s="365"/>
      <c r="AD422" s="365"/>
      <c r="AE422" s="365"/>
      <c r="AF422" s="365"/>
      <c r="AG422" s="365"/>
      <c r="AH422" s="365"/>
      <c r="AI422" s="365"/>
      <c r="AJ422" s="365"/>
      <c r="AK422" s="365"/>
      <c r="AL422" s="365"/>
      <c r="AM422" s="268"/>
    </row>
    <row r="423" spans="1:39" ht="15" outlineLevel="1">
      <c r="A423" s="451">
        <v>6</v>
      </c>
      <c r="B423" s="256" t="s">
        <v>6</v>
      </c>
      <c r="C423" s="253" t="s">
        <v>25</v>
      </c>
      <c r="D423" s="257"/>
      <c r="E423" s="257"/>
      <c r="F423" s="257"/>
      <c r="G423" s="257"/>
      <c r="H423" s="257"/>
      <c r="I423" s="257"/>
      <c r="J423" s="257"/>
      <c r="K423" s="257"/>
      <c r="L423" s="257"/>
      <c r="M423" s="257"/>
      <c r="N423" s="253"/>
      <c r="O423" s="257"/>
      <c r="P423" s="257"/>
      <c r="Q423" s="257"/>
      <c r="R423" s="257"/>
      <c r="S423" s="257"/>
      <c r="T423" s="257"/>
      <c r="U423" s="257"/>
      <c r="V423" s="257"/>
      <c r="W423" s="257"/>
      <c r="X423" s="257"/>
      <c r="Y423" s="363"/>
      <c r="Z423" s="363"/>
      <c r="AA423" s="363"/>
      <c r="AB423" s="363"/>
      <c r="AC423" s="363"/>
      <c r="AD423" s="363"/>
      <c r="AE423" s="363"/>
      <c r="AF423" s="363"/>
      <c r="AG423" s="363"/>
      <c r="AH423" s="363"/>
      <c r="AI423" s="363"/>
      <c r="AJ423" s="363"/>
      <c r="AK423" s="363"/>
      <c r="AL423" s="363"/>
      <c r="AM423" s="258">
        <f>SUM(Y423:AL423)</f>
        <v>0</v>
      </c>
    </row>
    <row r="424" spans="1:39" ht="15" outlineLevel="1">
      <c r="B424" s="256" t="s">
        <v>259</v>
      </c>
      <c r="C424" s="253" t="s">
        <v>163</v>
      </c>
      <c r="D424" s="257"/>
      <c r="E424" s="257"/>
      <c r="F424" s="257"/>
      <c r="G424" s="257"/>
      <c r="H424" s="257"/>
      <c r="I424" s="257"/>
      <c r="J424" s="257"/>
      <c r="K424" s="257"/>
      <c r="L424" s="257"/>
      <c r="M424" s="257"/>
      <c r="N424" s="412"/>
      <c r="O424" s="257"/>
      <c r="P424" s="257"/>
      <c r="Q424" s="257"/>
      <c r="R424" s="257"/>
      <c r="S424" s="257"/>
      <c r="T424" s="257"/>
      <c r="U424" s="257"/>
      <c r="V424" s="257"/>
      <c r="W424" s="257"/>
      <c r="X424" s="257"/>
      <c r="Y424" s="364">
        <f>Y423</f>
        <v>0</v>
      </c>
      <c r="Z424" s="364">
        <f>Z423</f>
        <v>0</v>
      </c>
      <c r="AA424" s="364">
        <f t="shared" ref="AA424:AE424" si="227">AA423</f>
        <v>0</v>
      </c>
      <c r="AB424" s="364">
        <f t="shared" si="227"/>
        <v>0</v>
      </c>
      <c r="AC424" s="364">
        <f t="shared" si="227"/>
        <v>0</v>
      </c>
      <c r="AD424" s="364">
        <f t="shared" si="227"/>
        <v>0</v>
      </c>
      <c r="AE424" s="364">
        <f t="shared" si="227"/>
        <v>0</v>
      </c>
      <c r="AF424" s="364">
        <f t="shared" ref="AF424:AL424" si="228">AF423</f>
        <v>0</v>
      </c>
      <c r="AG424" s="364">
        <f t="shared" si="228"/>
        <v>0</v>
      </c>
      <c r="AH424" s="364">
        <f t="shared" si="228"/>
        <v>0</v>
      </c>
      <c r="AI424" s="364">
        <f t="shared" si="228"/>
        <v>0</v>
      </c>
      <c r="AJ424" s="364">
        <f t="shared" si="228"/>
        <v>0</v>
      </c>
      <c r="AK424" s="364">
        <f t="shared" si="228"/>
        <v>0</v>
      </c>
      <c r="AL424" s="364">
        <f t="shared" si="228"/>
        <v>0</v>
      </c>
      <c r="AM424" s="259"/>
    </row>
    <row r="425" spans="1:39" ht="15" outlineLevel="1">
      <c r="B425" s="256"/>
      <c r="C425" s="267"/>
      <c r="D425" s="266"/>
      <c r="E425" s="266"/>
      <c r="F425" s="266"/>
      <c r="G425" s="266"/>
      <c r="H425" s="266"/>
      <c r="I425" s="266"/>
      <c r="J425" s="266"/>
      <c r="K425" s="266"/>
      <c r="L425" s="266"/>
      <c r="M425" s="266"/>
      <c r="N425" s="253"/>
      <c r="O425" s="266"/>
      <c r="P425" s="266"/>
      <c r="Q425" s="266"/>
      <c r="R425" s="266"/>
      <c r="S425" s="266"/>
      <c r="T425" s="266"/>
      <c r="U425" s="266"/>
      <c r="V425" s="266"/>
      <c r="W425" s="266"/>
      <c r="X425" s="266"/>
      <c r="Y425" s="365"/>
      <c r="Z425" s="365"/>
      <c r="AA425" s="365"/>
      <c r="AB425" s="365"/>
      <c r="AC425" s="365"/>
      <c r="AD425" s="365"/>
      <c r="AE425" s="365"/>
      <c r="AF425" s="365"/>
      <c r="AG425" s="365"/>
      <c r="AH425" s="365"/>
      <c r="AI425" s="365"/>
      <c r="AJ425" s="365"/>
      <c r="AK425" s="365"/>
      <c r="AL425" s="365"/>
      <c r="AM425" s="268"/>
    </row>
    <row r="426" spans="1:39" ht="15" outlineLevel="1">
      <c r="A426" s="451">
        <v>7</v>
      </c>
      <c r="B426" s="256" t="s">
        <v>42</v>
      </c>
      <c r="C426" s="253" t="s">
        <v>25</v>
      </c>
      <c r="D426" s="257"/>
      <c r="E426" s="257"/>
      <c r="F426" s="257"/>
      <c r="G426" s="257"/>
      <c r="H426" s="257"/>
      <c r="I426" s="257"/>
      <c r="J426" s="257"/>
      <c r="K426" s="257"/>
      <c r="L426" s="257"/>
      <c r="M426" s="257"/>
      <c r="N426" s="253"/>
      <c r="O426" s="257"/>
      <c r="P426" s="257"/>
      <c r="Q426" s="257"/>
      <c r="R426" s="257"/>
      <c r="S426" s="257"/>
      <c r="T426" s="257"/>
      <c r="U426" s="257"/>
      <c r="V426" s="257"/>
      <c r="W426" s="257"/>
      <c r="X426" s="257"/>
      <c r="Y426" s="363"/>
      <c r="Z426" s="363"/>
      <c r="AA426" s="363"/>
      <c r="AB426" s="363"/>
      <c r="AC426" s="363"/>
      <c r="AD426" s="363"/>
      <c r="AE426" s="363"/>
      <c r="AF426" s="363"/>
      <c r="AG426" s="363"/>
      <c r="AH426" s="363"/>
      <c r="AI426" s="363"/>
      <c r="AJ426" s="363"/>
      <c r="AK426" s="363"/>
      <c r="AL426" s="363"/>
      <c r="AM426" s="258">
        <f>SUM(Y426:AL426)</f>
        <v>0</v>
      </c>
    </row>
    <row r="427" spans="1:39" ht="15" outlineLevel="1">
      <c r="B427" s="256" t="s">
        <v>259</v>
      </c>
      <c r="C427" s="253" t="s">
        <v>163</v>
      </c>
      <c r="D427" s="257"/>
      <c r="E427" s="257"/>
      <c r="F427" s="257"/>
      <c r="G427" s="257"/>
      <c r="H427" s="257"/>
      <c r="I427" s="257"/>
      <c r="J427" s="257"/>
      <c r="K427" s="257"/>
      <c r="L427" s="257"/>
      <c r="M427" s="257"/>
      <c r="N427" s="253"/>
      <c r="O427" s="257"/>
      <c r="P427" s="257"/>
      <c r="Q427" s="257"/>
      <c r="R427" s="257"/>
      <c r="S427" s="257"/>
      <c r="T427" s="257"/>
      <c r="U427" s="257"/>
      <c r="V427" s="257"/>
      <c r="W427" s="257"/>
      <c r="X427" s="257"/>
      <c r="Y427" s="364">
        <f>Y426</f>
        <v>0</v>
      </c>
      <c r="Z427" s="364">
        <f>Z426</f>
        <v>0</v>
      </c>
      <c r="AA427" s="364">
        <f t="shared" ref="AA427:AE427" si="229">AA426</f>
        <v>0</v>
      </c>
      <c r="AB427" s="364">
        <f t="shared" si="229"/>
        <v>0</v>
      </c>
      <c r="AC427" s="364">
        <f t="shared" si="229"/>
        <v>0</v>
      </c>
      <c r="AD427" s="364">
        <f t="shared" si="229"/>
        <v>0</v>
      </c>
      <c r="AE427" s="364">
        <f t="shared" si="229"/>
        <v>0</v>
      </c>
      <c r="AF427" s="364">
        <f t="shared" ref="AF427:AL427" si="230">AF426</f>
        <v>0</v>
      </c>
      <c r="AG427" s="364">
        <f t="shared" si="230"/>
        <v>0</v>
      </c>
      <c r="AH427" s="364">
        <f t="shared" si="230"/>
        <v>0</v>
      </c>
      <c r="AI427" s="364">
        <f t="shared" si="230"/>
        <v>0</v>
      </c>
      <c r="AJ427" s="364">
        <f t="shared" si="230"/>
        <v>0</v>
      </c>
      <c r="AK427" s="364">
        <f t="shared" si="230"/>
        <v>0</v>
      </c>
      <c r="AL427" s="364">
        <f t="shared" si="230"/>
        <v>0</v>
      </c>
      <c r="AM427" s="259"/>
    </row>
    <row r="428" spans="1:39" ht="15" outlineLevel="1">
      <c r="B428" s="256"/>
      <c r="C428" s="267"/>
      <c r="D428" s="266"/>
      <c r="E428" s="266"/>
      <c r="F428" s="266"/>
      <c r="G428" s="266"/>
      <c r="H428" s="266"/>
      <c r="I428" s="266"/>
      <c r="J428" s="266"/>
      <c r="K428" s="266"/>
      <c r="L428" s="266"/>
      <c r="M428" s="266"/>
      <c r="N428" s="253"/>
      <c r="O428" s="266"/>
      <c r="P428" s="266"/>
      <c r="Q428" s="266"/>
      <c r="R428" s="266"/>
      <c r="S428" s="266"/>
      <c r="T428" s="266"/>
      <c r="U428" s="266"/>
      <c r="V428" s="266"/>
      <c r="W428" s="266"/>
      <c r="X428" s="266"/>
      <c r="Y428" s="365"/>
      <c r="Z428" s="365"/>
      <c r="AA428" s="365"/>
      <c r="AB428" s="365"/>
      <c r="AC428" s="365"/>
      <c r="AD428" s="365"/>
      <c r="AE428" s="365"/>
      <c r="AF428" s="365"/>
      <c r="AG428" s="365"/>
      <c r="AH428" s="365"/>
      <c r="AI428" s="365"/>
      <c r="AJ428" s="365"/>
      <c r="AK428" s="365"/>
      <c r="AL428" s="365"/>
      <c r="AM428" s="268"/>
    </row>
    <row r="429" spans="1:39" s="245" customFormat="1" ht="15" outlineLevel="1">
      <c r="A429" s="451">
        <v>8</v>
      </c>
      <c r="B429" s="256" t="s">
        <v>484</v>
      </c>
      <c r="C429" s="253" t="s">
        <v>25</v>
      </c>
      <c r="D429" s="257"/>
      <c r="E429" s="257"/>
      <c r="F429" s="257"/>
      <c r="G429" s="257"/>
      <c r="H429" s="257"/>
      <c r="I429" s="257"/>
      <c r="J429" s="257"/>
      <c r="K429" s="257"/>
      <c r="L429" s="257"/>
      <c r="M429" s="257"/>
      <c r="N429" s="253"/>
      <c r="O429" s="257"/>
      <c r="P429" s="257"/>
      <c r="Q429" s="257"/>
      <c r="R429" s="257"/>
      <c r="S429" s="257"/>
      <c r="T429" s="257"/>
      <c r="U429" s="257"/>
      <c r="V429" s="257"/>
      <c r="W429" s="257"/>
      <c r="X429" s="257"/>
      <c r="Y429" s="363"/>
      <c r="Z429" s="363"/>
      <c r="AA429" s="363"/>
      <c r="AB429" s="363"/>
      <c r="AC429" s="363"/>
      <c r="AD429" s="363"/>
      <c r="AE429" s="363"/>
      <c r="AF429" s="363"/>
      <c r="AG429" s="363"/>
      <c r="AH429" s="363"/>
      <c r="AI429" s="363"/>
      <c r="AJ429" s="363"/>
      <c r="AK429" s="363"/>
      <c r="AL429" s="363"/>
      <c r="AM429" s="258">
        <f>SUM(Y429:AL429)</f>
        <v>0</v>
      </c>
    </row>
    <row r="430" spans="1:39" s="245" customFormat="1" ht="15" outlineLevel="1">
      <c r="A430" s="451"/>
      <c r="B430" s="256" t="s">
        <v>259</v>
      </c>
      <c r="C430" s="253" t="s">
        <v>163</v>
      </c>
      <c r="D430" s="257"/>
      <c r="E430" s="257"/>
      <c r="F430" s="257"/>
      <c r="G430" s="257"/>
      <c r="H430" s="257"/>
      <c r="I430" s="257"/>
      <c r="J430" s="257"/>
      <c r="K430" s="257"/>
      <c r="L430" s="257"/>
      <c r="M430" s="257"/>
      <c r="N430" s="253"/>
      <c r="O430" s="257"/>
      <c r="P430" s="257"/>
      <c r="Q430" s="257"/>
      <c r="R430" s="257"/>
      <c r="S430" s="257"/>
      <c r="T430" s="257"/>
      <c r="U430" s="257"/>
      <c r="V430" s="257"/>
      <c r="W430" s="257"/>
      <c r="X430" s="257"/>
      <c r="Y430" s="364">
        <f>Y429</f>
        <v>0</v>
      </c>
      <c r="Z430" s="364">
        <f>Z429</f>
        <v>0</v>
      </c>
      <c r="AA430" s="364">
        <f t="shared" ref="AA430:AE430" si="231">AA429</f>
        <v>0</v>
      </c>
      <c r="AB430" s="364">
        <f t="shared" si="231"/>
        <v>0</v>
      </c>
      <c r="AC430" s="364">
        <f t="shared" si="231"/>
        <v>0</v>
      </c>
      <c r="AD430" s="364">
        <f t="shared" si="231"/>
        <v>0</v>
      </c>
      <c r="AE430" s="364">
        <f t="shared" si="231"/>
        <v>0</v>
      </c>
      <c r="AF430" s="364">
        <f t="shared" ref="AF430:AL430" si="232">AF429</f>
        <v>0</v>
      </c>
      <c r="AG430" s="364">
        <f t="shared" si="232"/>
        <v>0</v>
      </c>
      <c r="AH430" s="364">
        <f t="shared" si="232"/>
        <v>0</v>
      </c>
      <c r="AI430" s="364">
        <f t="shared" si="232"/>
        <v>0</v>
      </c>
      <c r="AJ430" s="364">
        <f t="shared" si="232"/>
        <v>0</v>
      </c>
      <c r="AK430" s="364">
        <f t="shared" si="232"/>
        <v>0</v>
      </c>
      <c r="AL430" s="364">
        <f t="shared" si="232"/>
        <v>0</v>
      </c>
      <c r="AM430" s="259"/>
    </row>
    <row r="431" spans="1:39" s="245" customFormat="1" ht="15" outlineLevel="1">
      <c r="A431" s="451"/>
      <c r="B431" s="256"/>
      <c r="C431" s="267"/>
      <c r="D431" s="266"/>
      <c r="E431" s="266"/>
      <c r="F431" s="266"/>
      <c r="G431" s="266"/>
      <c r="H431" s="266"/>
      <c r="I431" s="266"/>
      <c r="J431" s="266"/>
      <c r="K431" s="266"/>
      <c r="L431" s="266"/>
      <c r="M431" s="266"/>
      <c r="N431" s="253"/>
      <c r="O431" s="266"/>
      <c r="P431" s="266"/>
      <c r="Q431" s="266"/>
      <c r="R431" s="266"/>
      <c r="S431" s="266"/>
      <c r="T431" s="266"/>
      <c r="U431" s="266"/>
      <c r="V431" s="266"/>
      <c r="W431" s="266"/>
      <c r="X431" s="266"/>
      <c r="Y431" s="365"/>
      <c r="Z431" s="365"/>
      <c r="AA431" s="365"/>
      <c r="AB431" s="365"/>
      <c r="AC431" s="365"/>
      <c r="AD431" s="365"/>
      <c r="AE431" s="365"/>
      <c r="AF431" s="365"/>
      <c r="AG431" s="365"/>
      <c r="AH431" s="365"/>
      <c r="AI431" s="365"/>
      <c r="AJ431" s="365"/>
      <c r="AK431" s="365"/>
      <c r="AL431" s="365"/>
      <c r="AM431" s="268"/>
    </row>
    <row r="432" spans="1:39" ht="15" outlineLevel="1">
      <c r="A432" s="451">
        <v>9</v>
      </c>
      <c r="B432" s="256" t="s">
        <v>7</v>
      </c>
      <c r="C432" s="253" t="s">
        <v>25</v>
      </c>
      <c r="D432" s="257">
        <f>'7.  Persistence Report'!AT99</f>
        <v>149950.19099999999</v>
      </c>
      <c r="E432" s="257">
        <f>'7.  Persistence Report'!AU99</f>
        <v>149950.19099999999</v>
      </c>
      <c r="F432" s="257">
        <f>'7.  Persistence Report'!AV99</f>
        <v>149950.19099999999</v>
      </c>
      <c r="G432" s="257">
        <f>'7.  Persistence Report'!AW99</f>
        <v>149950.19099999999</v>
      </c>
      <c r="H432" s="257">
        <f>'7.  Persistence Report'!AX99</f>
        <v>149950.19099999999</v>
      </c>
      <c r="I432" s="257">
        <f>'7.  Persistence Report'!AY99</f>
        <v>149950.19099999999</v>
      </c>
      <c r="J432" s="257">
        <f>'7.  Persistence Report'!AZ99</f>
        <v>149950.19099999999</v>
      </c>
      <c r="K432" s="257">
        <f>'7.  Persistence Report'!BA99</f>
        <v>149950.19099999999</v>
      </c>
      <c r="L432" s="257">
        <f>'7.  Persistence Report'!BB99</f>
        <v>149950.19099999999</v>
      </c>
      <c r="M432" s="257">
        <f>'7.  Persistence Report'!BC99</f>
        <v>149950.19099999999</v>
      </c>
      <c r="N432" s="253"/>
      <c r="O432" s="257">
        <f>'7.  Persistence Report'!O99</f>
        <v>22.5793395</v>
      </c>
      <c r="P432" s="257">
        <f>'7.  Persistence Report'!P99</f>
        <v>22.5793395</v>
      </c>
      <c r="Q432" s="257">
        <f>'7.  Persistence Report'!Q99</f>
        <v>22.5793395</v>
      </c>
      <c r="R432" s="257">
        <f>'7.  Persistence Report'!R99</f>
        <v>22.5793395</v>
      </c>
      <c r="S432" s="257">
        <f>'7.  Persistence Report'!S99</f>
        <v>22.5793395</v>
      </c>
      <c r="T432" s="257">
        <f>'7.  Persistence Report'!T99</f>
        <v>22.5793395</v>
      </c>
      <c r="U432" s="257">
        <f>'7.  Persistence Report'!U99</f>
        <v>22.5793395</v>
      </c>
      <c r="V432" s="257">
        <f>'7.  Persistence Report'!V99</f>
        <v>22.5793395</v>
      </c>
      <c r="W432" s="257">
        <f>'7.  Persistence Report'!W99</f>
        <v>22.5793395</v>
      </c>
      <c r="X432" s="257">
        <f>'7.  Persistence Report'!X99</f>
        <v>22.5793395</v>
      </c>
      <c r="Y432" s="363">
        <v>1</v>
      </c>
      <c r="Z432" s="363"/>
      <c r="AA432" s="363"/>
      <c r="AB432" s="363"/>
      <c r="AC432" s="363"/>
      <c r="AD432" s="363"/>
      <c r="AE432" s="363"/>
      <c r="AF432" s="363"/>
      <c r="AG432" s="363"/>
      <c r="AH432" s="363"/>
      <c r="AI432" s="363"/>
      <c r="AJ432" s="363"/>
      <c r="AK432" s="363"/>
      <c r="AL432" s="363"/>
      <c r="AM432" s="258">
        <f>SUM(Y432:AL432)</f>
        <v>1</v>
      </c>
    </row>
    <row r="433" spans="1:39" ht="15" outlineLevel="1">
      <c r="B433" s="256" t="s">
        <v>259</v>
      </c>
      <c r="C433" s="253" t="s">
        <v>163</v>
      </c>
      <c r="D433" s="257"/>
      <c r="E433" s="257"/>
      <c r="F433" s="257"/>
      <c r="G433" s="257"/>
      <c r="H433" s="257"/>
      <c r="I433" s="257"/>
      <c r="J433" s="257"/>
      <c r="K433" s="257"/>
      <c r="L433" s="257"/>
      <c r="M433" s="257"/>
      <c r="N433" s="253"/>
      <c r="O433" s="257"/>
      <c r="P433" s="257"/>
      <c r="Q433" s="257"/>
      <c r="R433" s="257"/>
      <c r="S433" s="257"/>
      <c r="T433" s="257"/>
      <c r="U433" s="257"/>
      <c r="V433" s="257"/>
      <c r="W433" s="257"/>
      <c r="X433" s="257"/>
      <c r="Y433" s="364">
        <f>Y432</f>
        <v>1</v>
      </c>
      <c r="Z433" s="364">
        <f>Z432</f>
        <v>0</v>
      </c>
      <c r="AA433" s="364">
        <f t="shared" ref="AA433:AE433" si="233">AA432</f>
        <v>0</v>
      </c>
      <c r="AB433" s="364">
        <f t="shared" si="233"/>
        <v>0</v>
      </c>
      <c r="AC433" s="364">
        <f t="shared" si="233"/>
        <v>0</v>
      </c>
      <c r="AD433" s="364">
        <f t="shared" si="233"/>
        <v>0</v>
      </c>
      <c r="AE433" s="364">
        <f t="shared" si="233"/>
        <v>0</v>
      </c>
      <c r="AF433" s="364">
        <f t="shared" ref="AF433:AL433" si="234">AF432</f>
        <v>0</v>
      </c>
      <c r="AG433" s="364">
        <f t="shared" si="234"/>
        <v>0</v>
      </c>
      <c r="AH433" s="364">
        <f t="shared" si="234"/>
        <v>0</v>
      </c>
      <c r="AI433" s="364">
        <f t="shared" si="234"/>
        <v>0</v>
      </c>
      <c r="AJ433" s="364">
        <f t="shared" si="234"/>
        <v>0</v>
      </c>
      <c r="AK433" s="364">
        <f t="shared" si="234"/>
        <v>0</v>
      </c>
      <c r="AL433" s="364">
        <f t="shared" si="234"/>
        <v>0</v>
      </c>
      <c r="AM433" s="259"/>
    </row>
    <row r="434" spans="1:39" ht="15" outlineLevel="1">
      <c r="B434" s="269"/>
      <c r="C434" s="270"/>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365"/>
      <c r="Z434" s="365"/>
      <c r="AA434" s="365"/>
      <c r="AB434" s="365"/>
      <c r="AC434" s="365"/>
      <c r="AD434" s="365"/>
      <c r="AE434" s="365"/>
      <c r="AF434" s="365"/>
      <c r="AG434" s="365"/>
      <c r="AH434" s="365"/>
      <c r="AI434" s="365"/>
      <c r="AJ434" s="365"/>
      <c r="AK434" s="365"/>
      <c r="AL434" s="365"/>
      <c r="AM434" s="268"/>
    </row>
    <row r="435" spans="1:39" ht="15.6" outlineLevel="1">
      <c r="A435" s="452"/>
      <c r="B435" s="250" t="s">
        <v>8</v>
      </c>
      <c r="C435" s="251"/>
      <c r="D435" s="251"/>
      <c r="E435" s="251"/>
      <c r="F435" s="251"/>
      <c r="G435" s="251"/>
      <c r="H435" s="251"/>
      <c r="I435" s="251"/>
      <c r="J435" s="251"/>
      <c r="K435" s="251"/>
      <c r="L435" s="251"/>
      <c r="M435" s="251"/>
      <c r="N435" s="253"/>
      <c r="O435" s="251"/>
      <c r="P435" s="251"/>
      <c r="Q435" s="251"/>
      <c r="R435" s="251"/>
      <c r="S435" s="251"/>
      <c r="T435" s="251"/>
      <c r="U435" s="251"/>
      <c r="V435" s="251"/>
      <c r="W435" s="251"/>
      <c r="X435" s="251"/>
      <c r="Y435" s="367"/>
      <c r="Z435" s="367"/>
      <c r="AA435" s="367"/>
      <c r="AB435" s="367"/>
      <c r="AC435" s="367"/>
      <c r="AD435" s="367"/>
      <c r="AE435" s="367"/>
      <c r="AF435" s="367"/>
      <c r="AG435" s="367"/>
      <c r="AH435" s="367"/>
      <c r="AI435" s="367"/>
      <c r="AJ435" s="367"/>
      <c r="AK435" s="367"/>
      <c r="AL435" s="367"/>
      <c r="AM435" s="254"/>
    </row>
    <row r="436" spans="1:39" ht="15" outlineLevel="1">
      <c r="A436" s="451">
        <v>10</v>
      </c>
      <c r="B436" s="271" t="s">
        <v>22</v>
      </c>
      <c r="C436" s="253" t="s">
        <v>25</v>
      </c>
      <c r="D436" s="257">
        <f>'7.  Persistence Report'!AT89</f>
        <v>1553508.237</v>
      </c>
      <c r="E436" s="257">
        <f>'7.  Persistence Report'!AU89</f>
        <v>1553050.1</v>
      </c>
      <c r="F436" s="257">
        <f>'7.  Persistence Report'!AV89</f>
        <v>1553050.1</v>
      </c>
      <c r="G436" s="257">
        <f>'7.  Persistence Report'!AW89</f>
        <v>1546714.3489999999</v>
      </c>
      <c r="H436" s="257">
        <f>'7.  Persistence Report'!AX89</f>
        <v>1546714.3489999999</v>
      </c>
      <c r="I436" s="257">
        <f>'7.  Persistence Report'!AY89</f>
        <v>1464713.686</v>
      </c>
      <c r="J436" s="257">
        <f>'7.  Persistence Report'!AZ89</f>
        <v>1387605.767</v>
      </c>
      <c r="K436" s="257">
        <f>'7.  Persistence Report'!BA89</f>
        <v>1387605.767</v>
      </c>
      <c r="L436" s="257">
        <f>'7.  Persistence Report'!BB89</f>
        <v>1332261.6240000001</v>
      </c>
      <c r="M436" s="257">
        <f>'7.  Persistence Report'!BC89</f>
        <v>1001970.095</v>
      </c>
      <c r="N436" s="257">
        <v>12</v>
      </c>
      <c r="O436" s="257">
        <f>'7.  Persistence Report'!O89</f>
        <v>273.98344700000001</v>
      </c>
      <c r="P436" s="257">
        <f>'7.  Persistence Report'!P89</f>
        <v>273.85193029999999</v>
      </c>
      <c r="Q436" s="257">
        <f>'7.  Persistence Report'!Q89</f>
        <v>273.85193029999999</v>
      </c>
      <c r="R436" s="257">
        <f>'7.  Persistence Report'!R89</f>
        <v>272.03739150000001</v>
      </c>
      <c r="S436" s="257">
        <f>'7.  Persistence Report'!S89</f>
        <v>272.03739150000001</v>
      </c>
      <c r="T436" s="257">
        <f>'7.  Persistence Report'!T89</f>
        <v>248.49758009999999</v>
      </c>
      <c r="U436" s="257">
        <f>'7.  Persistence Report'!U89</f>
        <v>235.3691786</v>
      </c>
      <c r="V436" s="257">
        <f>'7.  Persistence Report'!V89</f>
        <v>235.3691786</v>
      </c>
      <c r="W436" s="257">
        <f>'7.  Persistence Report'!W89</f>
        <v>223.35833009999999</v>
      </c>
      <c r="X436" s="257">
        <f>'7.  Persistence Report'!X89</f>
        <v>167.74004590000001</v>
      </c>
      <c r="Y436" s="659"/>
      <c r="Z436" s="665">
        <v>0.25750000000000001</v>
      </c>
      <c r="AA436" s="665">
        <v>0.65980000000000005</v>
      </c>
      <c r="AB436" s="665">
        <v>8.2699999999999996E-2</v>
      </c>
      <c r="AC436" s="659"/>
      <c r="AD436" s="659"/>
      <c r="AE436" s="659"/>
      <c r="AF436" s="368"/>
      <c r="AG436" s="368"/>
      <c r="AH436" s="368"/>
      <c r="AI436" s="368"/>
      <c r="AJ436" s="368"/>
      <c r="AK436" s="368"/>
      <c r="AL436" s="368"/>
      <c r="AM436" s="258">
        <f>SUM(Y436:AL436)</f>
        <v>1</v>
      </c>
    </row>
    <row r="437" spans="1:39" ht="15" outlineLevel="1">
      <c r="B437" s="256" t="s">
        <v>259</v>
      </c>
      <c r="C437" s="253" t="s">
        <v>163</v>
      </c>
      <c r="D437" s="257"/>
      <c r="E437" s="257"/>
      <c r="F437" s="257"/>
      <c r="G437" s="257"/>
      <c r="H437" s="257"/>
      <c r="I437" s="257"/>
      <c r="J437" s="257"/>
      <c r="K437" s="257"/>
      <c r="L437" s="257"/>
      <c r="M437" s="257"/>
      <c r="N437" s="257">
        <f>N436</f>
        <v>12</v>
      </c>
      <c r="O437" s="257"/>
      <c r="P437" s="257"/>
      <c r="Q437" s="257"/>
      <c r="R437" s="257"/>
      <c r="S437" s="257"/>
      <c r="T437" s="257"/>
      <c r="U437" s="257"/>
      <c r="V437" s="257"/>
      <c r="W437" s="257"/>
      <c r="X437" s="257"/>
      <c r="Y437" s="364">
        <f>Y436</f>
        <v>0</v>
      </c>
      <c r="Z437" s="364">
        <f>Z436</f>
        <v>0.25750000000000001</v>
      </c>
      <c r="AA437" s="364">
        <f t="shared" ref="AA437:AE437" si="235">AA436</f>
        <v>0.65980000000000005</v>
      </c>
      <c r="AB437" s="364">
        <f t="shared" si="235"/>
        <v>8.2699999999999996E-2</v>
      </c>
      <c r="AC437" s="364">
        <f t="shared" si="235"/>
        <v>0</v>
      </c>
      <c r="AD437" s="364">
        <f t="shared" si="235"/>
        <v>0</v>
      </c>
      <c r="AE437" s="364">
        <f t="shared" si="235"/>
        <v>0</v>
      </c>
      <c r="AF437" s="364">
        <f t="shared" ref="AF437:AL437" si="236">AF436</f>
        <v>0</v>
      </c>
      <c r="AG437" s="364">
        <f t="shared" si="236"/>
        <v>0</v>
      </c>
      <c r="AH437" s="364">
        <f t="shared" si="236"/>
        <v>0</v>
      </c>
      <c r="AI437" s="364">
        <f t="shared" si="236"/>
        <v>0</v>
      </c>
      <c r="AJ437" s="364">
        <f t="shared" si="236"/>
        <v>0</v>
      </c>
      <c r="AK437" s="364">
        <f t="shared" si="236"/>
        <v>0</v>
      </c>
      <c r="AL437" s="364">
        <f t="shared" si="236"/>
        <v>0</v>
      </c>
      <c r="AM437" s="272"/>
    </row>
    <row r="438" spans="1:39" ht="15" outlineLevel="1">
      <c r="B438" s="271"/>
      <c r="C438" s="273"/>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660"/>
      <c r="Z438" s="660"/>
      <c r="AA438" s="660"/>
      <c r="AB438" s="660"/>
      <c r="AC438" s="660"/>
      <c r="AD438" s="660"/>
      <c r="AE438" s="660"/>
      <c r="AF438" s="369"/>
      <c r="AG438" s="369"/>
      <c r="AH438" s="369"/>
      <c r="AI438" s="369"/>
      <c r="AJ438" s="369"/>
      <c r="AK438" s="369"/>
      <c r="AL438" s="369"/>
      <c r="AM438" s="274"/>
    </row>
    <row r="439" spans="1:39" ht="15" outlineLevel="1">
      <c r="A439" s="451">
        <v>11</v>
      </c>
      <c r="B439" s="275" t="s">
        <v>21</v>
      </c>
      <c r="C439" s="253" t="s">
        <v>25</v>
      </c>
      <c r="D439" s="257">
        <f>'7.  Persistence Report'!AT86</f>
        <v>76510.412830000001</v>
      </c>
      <c r="E439" s="257">
        <f>'7.  Persistence Report'!AU86</f>
        <v>76510.412830000001</v>
      </c>
      <c r="F439" s="257">
        <f>'7.  Persistence Report'!AV86</f>
        <v>61937.727879999999</v>
      </c>
      <c r="G439" s="257">
        <f>'7.  Persistence Report'!AW86</f>
        <v>41663.551039999998</v>
      </c>
      <c r="H439" s="257">
        <f>'7.  Persistence Report'!AX86</f>
        <v>41663.551039999998</v>
      </c>
      <c r="I439" s="257">
        <f>'7.  Persistence Report'!AY86</f>
        <v>41663.551039999998</v>
      </c>
      <c r="J439" s="257">
        <f>'7.  Persistence Report'!AZ86</f>
        <v>41663.551039999998</v>
      </c>
      <c r="K439" s="257">
        <f>'7.  Persistence Report'!BA86</f>
        <v>41663.551039999998</v>
      </c>
      <c r="L439" s="257">
        <f>'7.  Persistence Report'!BB86</f>
        <v>41663.551039999998</v>
      </c>
      <c r="M439" s="257">
        <f>'7.  Persistence Report'!BC86</f>
        <v>41663.551039999998</v>
      </c>
      <c r="N439" s="257">
        <v>12</v>
      </c>
      <c r="O439" s="257">
        <f>'7.  Persistence Report'!O86</f>
        <v>20.830616890000002</v>
      </c>
      <c r="P439" s="257">
        <f>'7.  Persistence Report'!P86</f>
        <v>20.830616890000002</v>
      </c>
      <c r="Q439" s="257">
        <f>'7.  Persistence Report'!Q86</f>
        <v>16.512675779999999</v>
      </c>
      <c r="R439" s="257">
        <f>'7.  Persistence Report'!R86</f>
        <v>11.081446400000001</v>
      </c>
      <c r="S439" s="257">
        <f>'7.  Persistence Report'!S86</f>
        <v>11.081446400000001</v>
      </c>
      <c r="T439" s="257">
        <f>'7.  Persistence Report'!T86</f>
        <v>11.081446400000001</v>
      </c>
      <c r="U439" s="257">
        <f>'7.  Persistence Report'!U86</f>
        <v>11.081446400000001</v>
      </c>
      <c r="V439" s="257">
        <f>'7.  Persistence Report'!V86</f>
        <v>11.081446400000001</v>
      </c>
      <c r="W439" s="257">
        <f>'7.  Persistence Report'!W86</f>
        <v>11.081446400000001</v>
      </c>
      <c r="X439" s="257">
        <f>'7.  Persistence Report'!X86</f>
        <v>11.081446400000001</v>
      </c>
      <c r="Y439" s="659"/>
      <c r="Z439" s="665">
        <v>1</v>
      </c>
      <c r="AA439" s="659"/>
      <c r="AB439" s="659"/>
      <c r="AC439" s="659"/>
      <c r="AD439" s="659"/>
      <c r="AE439" s="659"/>
      <c r="AF439" s="368"/>
      <c r="AG439" s="368"/>
      <c r="AH439" s="368"/>
      <c r="AI439" s="368"/>
      <c r="AJ439" s="368"/>
      <c r="AK439" s="368"/>
      <c r="AL439" s="368"/>
      <c r="AM439" s="258">
        <f>SUM(Y439:AL439)</f>
        <v>1</v>
      </c>
    </row>
    <row r="440" spans="1:39" ht="15" outlineLevel="1">
      <c r="B440" s="256" t="s">
        <v>259</v>
      </c>
      <c r="C440" s="253" t="s">
        <v>163</v>
      </c>
      <c r="D440" s="257"/>
      <c r="E440" s="257"/>
      <c r="F440" s="257"/>
      <c r="G440" s="257"/>
      <c r="H440" s="257"/>
      <c r="I440" s="257"/>
      <c r="J440" s="257"/>
      <c r="K440" s="257"/>
      <c r="L440" s="257"/>
      <c r="M440" s="257"/>
      <c r="N440" s="257">
        <f>N439</f>
        <v>12</v>
      </c>
      <c r="O440" s="257"/>
      <c r="P440" s="257"/>
      <c r="Q440" s="257"/>
      <c r="R440" s="257"/>
      <c r="S440" s="257"/>
      <c r="T440" s="257"/>
      <c r="U440" s="257"/>
      <c r="V440" s="257"/>
      <c r="W440" s="257"/>
      <c r="X440" s="257"/>
      <c r="Y440" s="364">
        <f>Y439</f>
        <v>0</v>
      </c>
      <c r="Z440" s="364">
        <f>Z439</f>
        <v>1</v>
      </c>
      <c r="AA440" s="364">
        <f t="shared" ref="AA440:AE440" si="237">AA439</f>
        <v>0</v>
      </c>
      <c r="AB440" s="364">
        <f t="shared" si="237"/>
        <v>0</v>
      </c>
      <c r="AC440" s="364">
        <f t="shared" si="237"/>
        <v>0</v>
      </c>
      <c r="AD440" s="364">
        <f t="shared" si="237"/>
        <v>0</v>
      </c>
      <c r="AE440" s="364">
        <f t="shared" si="237"/>
        <v>0</v>
      </c>
      <c r="AF440" s="364">
        <f t="shared" ref="AF440:AL440" si="238">AF439</f>
        <v>0</v>
      </c>
      <c r="AG440" s="364">
        <f t="shared" si="238"/>
        <v>0</v>
      </c>
      <c r="AH440" s="364">
        <f t="shared" si="238"/>
        <v>0</v>
      </c>
      <c r="AI440" s="364">
        <f t="shared" si="238"/>
        <v>0</v>
      </c>
      <c r="AJ440" s="364">
        <f t="shared" si="238"/>
        <v>0</v>
      </c>
      <c r="AK440" s="364">
        <f t="shared" si="238"/>
        <v>0</v>
      </c>
      <c r="AL440" s="364">
        <f t="shared" si="238"/>
        <v>0</v>
      </c>
      <c r="AM440" s="272"/>
    </row>
    <row r="441" spans="1:39" ht="15" outlineLevel="1">
      <c r="B441" s="275"/>
      <c r="C441" s="273"/>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660"/>
      <c r="Z441" s="661"/>
      <c r="AA441" s="660"/>
      <c r="AB441" s="660"/>
      <c r="AC441" s="660"/>
      <c r="AD441" s="660"/>
      <c r="AE441" s="660"/>
      <c r="AF441" s="369"/>
      <c r="AG441" s="369"/>
      <c r="AH441" s="369"/>
      <c r="AI441" s="369"/>
      <c r="AJ441" s="369"/>
      <c r="AK441" s="369"/>
      <c r="AL441" s="369"/>
      <c r="AM441" s="274"/>
    </row>
    <row r="442" spans="1:39" ht="15" outlineLevel="1">
      <c r="A442" s="451">
        <v>12</v>
      </c>
      <c r="B442" s="275" t="s">
        <v>23</v>
      </c>
      <c r="C442" s="253" t="s">
        <v>25</v>
      </c>
      <c r="D442" s="257"/>
      <c r="E442" s="257"/>
      <c r="F442" s="257"/>
      <c r="G442" s="257"/>
      <c r="H442" s="257"/>
      <c r="I442" s="257"/>
      <c r="J442" s="257"/>
      <c r="K442" s="257"/>
      <c r="L442" s="257"/>
      <c r="M442" s="257"/>
      <c r="N442" s="257">
        <v>3</v>
      </c>
      <c r="O442" s="257"/>
      <c r="P442" s="257"/>
      <c r="Q442" s="257"/>
      <c r="R442" s="257"/>
      <c r="S442" s="257"/>
      <c r="T442" s="257"/>
      <c r="U442" s="257"/>
      <c r="V442" s="257"/>
      <c r="W442" s="257"/>
      <c r="X442" s="257"/>
      <c r="Y442" s="659"/>
      <c r="Z442" s="659"/>
      <c r="AA442" s="665"/>
      <c r="AB442" s="659"/>
      <c r="AC442" s="659"/>
      <c r="AD442" s="659"/>
      <c r="AE442" s="659"/>
      <c r="AF442" s="368"/>
      <c r="AG442" s="368"/>
      <c r="AH442" s="368"/>
      <c r="AI442" s="368"/>
      <c r="AJ442" s="368"/>
      <c r="AK442" s="368"/>
      <c r="AL442" s="368"/>
      <c r="AM442" s="258">
        <f>SUM(Y442:AL442)</f>
        <v>0</v>
      </c>
    </row>
    <row r="443" spans="1:39" ht="15" outlineLevel="1">
      <c r="B443" s="256" t="s">
        <v>259</v>
      </c>
      <c r="C443" s="253" t="s">
        <v>163</v>
      </c>
      <c r="D443" s="257"/>
      <c r="E443" s="257"/>
      <c r="F443" s="257"/>
      <c r="G443" s="257"/>
      <c r="H443" s="257"/>
      <c r="I443" s="257"/>
      <c r="J443" s="257"/>
      <c r="K443" s="257"/>
      <c r="L443" s="257"/>
      <c r="M443" s="257"/>
      <c r="N443" s="257">
        <f>N442</f>
        <v>3</v>
      </c>
      <c r="O443" s="257"/>
      <c r="P443" s="257"/>
      <c r="Q443" s="257"/>
      <c r="R443" s="257"/>
      <c r="S443" s="257"/>
      <c r="T443" s="257"/>
      <c r="U443" s="257"/>
      <c r="V443" s="257"/>
      <c r="W443" s="257"/>
      <c r="X443" s="257"/>
      <c r="Y443" s="364">
        <f>Y442</f>
        <v>0</v>
      </c>
      <c r="Z443" s="364">
        <f>Z442</f>
        <v>0</v>
      </c>
      <c r="AA443" s="364">
        <f>AA442</f>
        <v>0</v>
      </c>
      <c r="AB443" s="364">
        <f t="shared" ref="AB443:AE443" si="239">AB442</f>
        <v>0</v>
      </c>
      <c r="AC443" s="364">
        <f t="shared" si="239"/>
        <v>0</v>
      </c>
      <c r="AD443" s="364">
        <f t="shared" si="239"/>
        <v>0</v>
      </c>
      <c r="AE443" s="364">
        <f t="shared" si="239"/>
        <v>0</v>
      </c>
      <c r="AF443" s="364">
        <f t="shared" ref="AF443:AL443" si="240">AF442</f>
        <v>0</v>
      </c>
      <c r="AG443" s="364">
        <f t="shared" si="240"/>
        <v>0</v>
      </c>
      <c r="AH443" s="364">
        <f t="shared" si="240"/>
        <v>0</v>
      </c>
      <c r="AI443" s="364">
        <f t="shared" si="240"/>
        <v>0</v>
      </c>
      <c r="AJ443" s="364">
        <f t="shared" si="240"/>
        <v>0</v>
      </c>
      <c r="AK443" s="364">
        <f t="shared" si="240"/>
        <v>0</v>
      </c>
      <c r="AL443" s="364">
        <f t="shared" si="240"/>
        <v>0</v>
      </c>
      <c r="AM443" s="272"/>
    </row>
    <row r="444" spans="1:39" ht="15" outlineLevel="1">
      <c r="B444" s="275"/>
      <c r="C444" s="273"/>
      <c r="D444" s="277"/>
      <c r="E444" s="277"/>
      <c r="F444" s="277"/>
      <c r="G444" s="277"/>
      <c r="H444" s="277"/>
      <c r="I444" s="277"/>
      <c r="J444" s="277"/>
      <c r="K444" s="277"/>
      <c r="L444" s="277"/>
      <c r="M444" s="277"/>
      <c r="N444" s="253"/>
      <c r="O444" s="277"/>
      <c r="P444" s="277"/>
      <c r="Q444" s="277"/>
      <c r="R444" s="277"/>
      <c r="S444" s="277"/>
      <c r="T444" s="277"/>
      <c r="U444" s="277"/>
      <c r="V444" s="277"/>
      <c r="W444" s="277"/>
      <c r="X444" s="277"/>
      <c r="Y444" s="660"/>
      <c r="Z444" s="661"/>
      <c r="AA444" s="660"/>
      <c r="AB444" s="660"/>
      <c r="AC444" s="660"/>
      <c r="AD444" s="660"/>
      <c r="AE444" s="660"/>
      <c r="AF444" s="369"/>
      <c r="AG444" s="369"/>
      <c r="AH444" s="369"/>
      <c r="AI444" s="369"/>
      <c r="AJ444" s="369"/>
      <c r="AK444" s="369"/>
      <c r="AL444" s="369"/>
      <c r="AM444" s="274"/>
    </row>
    <row r="445" spans="1:39" ht="15" outlineLevel="1">
      <c r="A445" s="451">
        <v>13</v>
      </c>
      <c r="B445" s="275" t="s">
        <v>24</v>
      </c>
      <c r="C445" s="253" t="s">
        <v>25</v>
      </c>
      <c r="D445" s="257"/>
      <c r="E445" s="257"/>
      <c r="F445" s="257"/>
      <c r="G445" s="257"/>
      <c r="H445" s="257"/>
      <c r="I445" s="257"/>
      <c r="J445" s="257"/>
      <c r="K445" s="257"/>
      <c r="L445" s="257"/>
      <c r="M445" s="257"/>
      <c r="N445" s="257">
        <v>12</v>
      </c>
      <c r="O445" s="257"/>
      <c r="P445" s="257"/>
      <c r="Q445" s="257"/>
      <c r="R445" s="257"/>
      <c r="S445" s="257"/>
      <c r="T445" s="257"/>
      <c r="U445" s="257"/>
      <c r="V445" s="257"/>
      <c r="W445" s="257"/>
      <c r="X445" s="257"/>
      <c r="Y445" s="659"/>
      <c r="Z445" s="659"/>
      <c r="AA445" s="659"/>
      <c r="AB445" s="659"/>
      <c r="AC445" s="659"/>
      <c r="AD445" s="659"/>
      <c r="AE445" s="659"/>
      <c r="AF445" s="368"/>
      <c r="AG445" s="368"/>
      <c r="AH445" s="368"/>
      <c r="AI445" s="368"/>
      <c r="AJ445" s="368"/>
      <c r="AK445" s="368"/>
      <c r="AL445" s="368"/>
      <c r="AM445" s="258">
        <f>SUM(Y445:AL445)</f>
        <v>0</v>
      </c>
    </row>
    <row r="446" spans="1:39" ht="15" outlineLevel="1">
      <c r="B446" s="256" t="s">
        <v>259</v>
      </c>
      <c r="C446" s="253" t="s">
        <v>163</v>
      </c>
      <c r="D446" s="257"/>
      <c r="E446" s="257"/>
      <c r="F446" s="257"/>
      <c r="G446" s="257"/>
      <c r="H446" s="257"/>
      <c r="I446" s="257"/>
      <c r="J446" s="257"/>
      <c r="K446" s="257"/>
      <c r="L446" s="257"/>
      <c r="M446" s="257"/>
      <c r="N446" s="257">
        <f>N445</f>
        <v>12</v>
      </c>
      <c r="O446" s="257"/>
      <c r="P446" s="257"/>
      <c r="Q446" s="257"/>
      <c r="R446" s="257"/>
      <c r="S446" s="257"/>
      <c r="T446" s="257"/>
      <c r="U446" s="257"/>
      <c r="V446" s="257"/>
      <c r="W446" s="257"/>
      <c r="X446" s="257"/>
      <c r="Y446" s="364">
        <f>Y445</f>
        <v>0</v>
      </c>
      <c r="Z446" s="364">
        <f>Z445</f>
        <v>0</v>
      </c>
      <c r="AA446" s="364">
        <f>AA445</f>
        <v>0</v>
      </c>
      <c r="AB446" s="364">
        <f t="shared" ref="AB446:AE446" si="241">AB445</f>
        <v>0</v>
      </c>
      <c r="AC446" s="364">
        <f t="shared" si="241"/>
        <v>0</v>
      </c>
      <c r="AD446" s="364">
        <f t="shared" si="241"/>
        <v>0</v>
      </c>
      <c r="AE446" s="364">
        <f t="shared" si="241"/>
        <v>0</v>
      </c>
      <c r="AF446" s="364">
        <f t="shared" ref="AF446:AL446" si="242">AF445</f>
        <v>0</v>
      </c>
      <c r="AG446" s="364">
        <f t="shared" si="242"/>
        <v>0</v>
      </c>
      <c r="AH446" s="364">
        <f t="shared" si="242"/>
        <v>0</v>
      </c>
      <c r="AI446" s="364">
        <f t="shared" si="242"/>
        <v>0</v>
      </c>
      <c r="AJ446" s="364">
        <f t="shared" si="242"/>
        <v>0</v>
      </c>
      <c r="AK446" s="364">
        <f t="shared" si="242"/>
        <v>0</v>
      </c>
      <c r="AL446" s="364">
        <f t="shared" si="242"/>
        <v>0</v>
      </c>
      <c r="AM446" s="272"/>
    </row>
    <row r="447" spans="1:39" ht="15" outlineLevel="1">
      <c r="B447" s="275"/>
      <c r="C447" s="273"/>
      <c r="D447" s="277"/>
      <c r="E447" s="277"/>
      <c r="F447" s="277"/>
      <c r="G447" s="277"/>
      <c r="H447" s="277"/>
      <c r="I447" s="277"/>
      <c r="J447" s="277"/>
      <c r="K447" s="277"/>
      <c r="L447" s="277"/>
      <c r="M447" s="277"/>
      <c r="N447" s="253"/>
      <c r="O447" s="277"/>
      <c r="P447" s="277"/>
      <c r="Q447" s="277"/>
      <c r="R447" s="277"/>
      <c r="S447" s="277"/>
      <c r="T447" s="277"/>
      <c r="U447" s="277"/>
      <c r="V447" s="277"/>
      <c r="W447" s="277"/>
      <c r="X447" s="277"/>
      <c r="Y447" s="660"/>
      <c r="Z447" s="660"/>
      <c r="AA447" s="660"/>
      <c r="AB447" s="660"/>
      <c r="AC447" s="660"/>
      <c r="AD447" s="660"/>
      <c r="AE447" s="660"/>
      <c r="AF447" s="369"/>
      <c r="AG447" s="369"/>
      <c r="AH447" s="369"/>
      <c r="AI447" s="369"/>
      <c r="AJ447" s="369"/>
      <c r="AK447" s="369"/>
      <c r="AL447" s="369"/>
      <c r="AM447" s="274"/>
    </row>
    <row r="448" spans="1:39" ht="15" outlineLevel="1">
      <c r="A448" s="451">
        <v>14</v>
      </c>
      <c r="B448" s="275" t="s">
        <v>20</v>
      </c>
      <c r="C448" s="253" t="s">
        <v>25</v>
      </c>
      <c r="D448" s="257">
        <f>'7.  Persistence Report'!AT87</f>
        <v>130547.1401</v>
      </c>
      <c r="E448" s="257">
        <f>'7.  Persistence Report'!AU87</f>
        <v>130547.1401</v>
      </c>
      <c r="F448" s="257">
        <f>'7.  Persistence Report'!AV87</f>
        <v>130547.1401</v>
      </c>
      <c r="G448" s="257">
        <f>'7.  Persistence Report'!AW87</f>
        <v>130547.1401</v>
      </c>
      <c r="H448" s="257">
        <f>'7.  Persistence Report'!AX87</f>
        <v>0</v>
      </c>
      <c r="I448" s="257">
        <f>'7.  Persistence Report'!AY87</f>
        <v>0</v>
      </c>
      <c r="J448" s="257">
        <f>'7.  Persistence Report'!AZ87</f>
        <v>0</v>
      </c>
      <c r="K448" s="257">
        <f>'7.  Persistence Report'!BA87</f>
        <v>0</v>
      </c>
      <c r="L448" s="257">
        <f>'7.  Persistence Report'!BB87</f>
        <v>0</v>
      </c>
      <c r="M448" s="257">
        <f>'7.  Persistence Report'!BC87</f>
        <v>0</v>
      </c>
      <c r="N448" s="257">
        <v>12</v>
      </c>
      <c r="O448" s="257">
        <f>'7.  Persistence Report'!O87</f>
        <v>26.73386103</v>
      </c>
      <c r="P448" s="257">
        <f>'7.  Persistence Report'!P87</f>
        <v>26.73386103</v>
      </c>
      <c r="Q448" s="257">
        <f>'7.  Persistence Report'!Q87</f>
        <v>26.73386103</v>
      </c>
      <c r="R448" s="257">
        <f>'7.  Persistence Report'!R87</f>
        <v>26.73386103</v>
      </c>
      <c r="S448" s="257">
        <f>'7.  Persistence Report'!S87</f>
        <v>0</v>
      </c>
      <c r="T448" s="257">
        <f>'7.  Persistence Report'!T87</f>
        <v>0</v>
      </c>
      <c r="U448" s="257">
        <f>'7.  Persistence Report'!U87</f>
        <v>0</v>
      </c>
      <c r="V448" s="257">
        <f>'7.  Persistence Report'!V87</f>
        <v>0</v>
      </c>
      <c r="W448" s="257">
        <f>'7.  Persistence Report'!W87</f>
        <v>0</v>
      </c>
      <c r="X448" s="257">
        <f>'7.  Persistence Report'!X87</f>
        <v>0</v>
      </c>
      <c r="Y448" s="659"/>
      <c r="Z448" s="659">
        <v>0.5</v>
      </c>
      <c r="AA448" s="665">
        <v>0.5</v>
      </c>
      <c r="AB448" s="659"/>
      <c r="AC448" s="659"/>
      <c r="AD448" s="659"/>
      <c r="AE448" s="659"/>
      <c r="AF448" s="368"/>
      <c r="AG448" s="368"/>
      <c r="AH448" s="368"/>
      <c r="AI448" s="368"/>
      <c r="AJ448" s="368"/>
      <c r="AK448" s="368"/>
      <c r="AL448" s="368"/>
      <c r="AM448" s="258">
        <f>SUM(Y448:AL448)</f>
        <v>1</v>
      </c>
    </row>
    <row r="449" spans="1:39" ht="15" outlineLevel="1">
      <c r="B449" s="256" t="s">
        <v>259</v>
      </c>
      <c r="C449" s="253" t="s">
        <v>163</v>
      </c>
      <c r="D449" s="257"/>
      <c r="E449" s="257"/>
      <c r="F449" s="257"/>
      <c r="G449" s="257"/>
      <c r="H449" s="257"/>
      <c r="I449" s="257"/>
      <c r="J449" s="257"/>
      <c r="K449" s="257"/>
      <c r="L449" s="257"/>
      <c r="M449" s="257"/>
      <c r="N449" s="257">
        <f>N448</f>
        <v>12</v>
      </c>
      <c r="O449" s="257"/>
      <c r="P449" s="257"/>
      <c r="Q449" s="257"/>
      <c r="R449" s="257"/>
      <c r="S449" s="257"/>
      <c r="T449" s="257"/>
      <c r="U449" s="257"/>
      <c r="V449" s="257"/>
      <c r="W449" s="257"/>
      <c r="X449" s="257"/>
      <c r="Y449" s="364">
        <f>Y448</f>
        <v>0</v>
      </c>
      <c r="Z449" s="364">
        <f>Z448</f>
        <v>0.5</v>
      </c>
      <c r="AA449" s="364">
        <f t="shared" ref="AA449:AE449" si="243">AA448</f>
        <v>0.5</v>
      </c>
      <c r="AB449" s="364">
        <f t="shared" si="243"/>
        <v>0</v>
      </c>
      <c r="AC449" s="364">
        <f t="shared" si="243"/>
        <v>0</v>
      </c>
      <c r="AD449" s="364">
        <f t="shared" si="243"/>
        <v>0</v>
      </c>
      <c r="AE449" s="364">
        <f t="shared" si="243"/>
        <v>0</v>
      </c>
      <c r="AF449" s="364">
        <f t="shared" ref="AF449:AL449" si="244">AF448</f>
        <v>0</v>
      </c>
      <c r="AG449" s="364">
        <f t="shared" si="244"/>
        <v>0</v>
      </c>
      <c r="AH449" s="364">
        <f t="shared" si="244"/>
        <v>0</v>
      </c>
      <c r="AI449" s="364">
        <f t="shared" si="244"/>
        <v>0</v>
      </c>
      <c r="AJ449" s="364">
        <f t="shared" si="244"/>
        <v>0</v>
      </c>
      <c r="AK449" s="364">
        <f t="shared" si="244"/>
        <v>0</v>
      </c>
      <c r="AL449" s="364">
        <f t="shared" si="244"/>
        <v>0</v>
      </c>
      <c r="AM449" s="272"/>
    </row>
    <row r="450" spans="1:39" ht="15" outlineLevel="1">
      <c r="B450" s="275"/>
      <c r="C450" s="273"/>
      <c r="D450" s="277"/>
      <c r="E450" s="277"/>
      <c r="F450" s="277"/>
      <c r="G450" s="277"/>
      <c r="H450" s="277"/>
      <c r="I450" s="277"/>
      <c r="J450" s="277"/>
      <c r="K450" s="277"/>
      <c r="L450" s="277"/>
      <c r="M450" s="277"/>
      <c r="N450" s="253"/>
      <c r="O450" s="277"/>
      <c r="P450" s="277"/>
      <c r="Q450" s="277"/>
      <c r="R450" s="277"/>
      <c r="S450" s="277"/>
      <c r="T450" s="277"/>
      <c r="U450" s="277"/>
      <c r="V450" s="277"/>
      <c r="W450" s="277"/>
      <c r="X450" s="277"/>
      <c r="Y450" s="660"/>
      <c r="Z450" s="661"/>
      <c r="AA450" s="660"/>
      <c r="AB450" s="660"/>
      <c r="AC450" s="660"/>
      <c r="AD450" s="660"/>
      <c r="AE450" s="660"/>
      <c r="AF450" s="369"/>
      <c r="AG450" s="369"/>
      <c r="AH450" s="369"/>
      <c r="AI450" s="369"/>
      <c r="AJ450" s="369"/>
      <c r="AK450" s="369"/>
      <c r="AL450" s="369"/>
      <c r="AM450" s="274"/>
    </row>
    <row r="451" spans="1:39" s="245" customFormat="1" ht="15" outlineLevel="1">
      <c r="A451" s="451">
        <v>15</v>
      </c>
      <c r="B451" s="275" t="s">
        <v>485</v>
      </c>
      <c r="C451" s="253" t="s">
        <v>25</v>
      </c>
      <c r="D451" s="257"/>
      <c r="E451" s="257"/>
      <c r="F451" s="257"/>
      <c r="G451" s="257"/>
      <c r="H451" s="257"/>
      <c r="I451" s="257"/>
      <c r="J451" s="257"/>
      <c r="K451" s="257"/>
      <c r="L451" s="257"/>
      <c r="M451" s="257"/>
      <c r="N451" s="253"/>
      <c r="O451" s="257"/>
      <c r="P451" s="257"/>
      <c r="Q451" s="257"/>
      <c r="R451" s="257"/>
      <c r="S451" s="257"/>
      <c r="T451" s="257"/>
      <c r="U451" s="257"/>
      <c r="V451" s="257"/>
      <c r="W451" s="257"/>
      <c r="X451" s="257"/>
      <c r="Y451" s="659"/>
      <c r="Z451" s="659"/>
      <c r="AA451" s="659"/>
      <c r="AB451" s="659"/>
      <c r="AC451" s="659"/>
      <c r="AD451" s="659"/>
      <c r="AE451" s="659"/>
      <c r="AF451" s="368"/>
      <c r="AG451" s="368"/>
      <c r="AH451" s="368"/>
      <c r="AI451" s="368"/>
      <c r="AJ451" s="368"/>
      <c r="AK451" s="368"/>
      <c r="AL451" s="368"/>
      <c r="AM451" s="258">
        <f>SUM(Y451:AL451)</f>
        <v>0</v>
      </c>
    </row>
    <row r="452" spans="1:39" s="245" customFormat="1" ht="15" outlineLevel="1">
      <c r="A452" s="451"/>
      <c r="B452" s="275" t="s">
        <v>259</v>
      </c>
      <c r="C452" s="253" t="s">
        <v>163</v>
      </c>
      <c r="D452" s="257"/>
      <c r="E452" s="257"/>
      <c r="F452" s="257"/>
      <c r="G452" s="257"/>
      <c r="H452" s="257"/>
      <c r="I452" s="257"/>
      <c r="J452" s="257"/>
      <c r="K452" s="257"/>
      <c r="L452" s="257"/>
      <c r="M452" s="257"/>
      <c r="N452" s="253"/>
      <c r="O452" s="257"/>
      <c r="P452" s="257"/>
      <c r="Q452" s="257"/>
      <c r="R452" s="257"/>
      <c r="S452" s="257"/>
      <c r="T452" s="257"/>
      <c r="U452" s="257"/>
      <c r="V452" s="257"/>
      <c r="W452" s="257"/>
      <c r="X452" s="257"/>
      <c r="Y452" s="364">
        <f>Y451</f>
        <v>0</v>
      </c>
      <c r="Z452" s="364">
        <f>Z451</f>
        <v>0</v>
      </c>
      <c r="AA452" s="364">
        <f t="shared" ref="AA452:AE452" si="245">AA451</f>
        <v>0</v>
      </c>
      <c r="AB452" s="364">
        <f t="shared" si="245"/>
        <v>0</v>
      </c>
      <c r="AC452" s="364">
        <f t="shared" si="245"/>
        <v>0</v>
      </c>
      <c r="AD452" s="364">
        <f t="shared" si="245"/>
        <v>0</v>
      </c>
      <c r="AE452" s="364">
        <f t="shared" si="245"/>
        <v>0</v>
      </c>
      <c r="AF452" s="364">
        <f t="shared" ref="AF452:AL452" si="246">AF451</f>
        <v>0</v>
      </c>
      <c r="AG452" s="364">
        <f t="shared" si="246"/>
        <v>0</v>
      </c>
      <c r="AH452" s="364">
        <f t="shared" si="246"/>
        <v>0</v>
      </c>
      <c r="AI452" s="364">
        <f t="shared" si="246"/>
        <v>0</v>
      </c>
      <c r="AJ452" s="364">
        <f t="shared" si="246"/>
        <v>0</v>
      </c>
      <c r="AK452" s="364">
        <f t="shared" si="246"/>
        <v>0</v>
      </c>
      <c r="AL452" s="364">
        <f t="shared" si="246"/>
        <v>0</v>
      </c>
      <c r="AM452" s="272"/>
    </row>
    <row r="453" spans="1:39" s="245" customFormat="1" ht="15" outlineLevel="1">
      <c r="A453" s="451"/>
      <c r="B453" s="275"/>
      <c r="C453" s="273"/>
      <c r="D453" s="277"/>
      <c r="E453" s="277"/>
      <c r="F453" s="277"/>
      <c r="G453" s="277"/>
      <c r="H453" s="277"/>
      <c r="I453" s="277"/>
      <c r="J453" s="277"/>
      <c r="K453" s="277"/>
      <c r="L453" s="277"/>
      <c r="M453" s="277"/>
      <c r="N453" s="253"/>
      <c r="O453" s="277"/>
      <c r="P453" s="277"/>
      <c r="Q453" s="277"/>
      <c r="R453" s="277"/>
      <c r="S453" s="277"/>
      <c r="T453" s="277"/>
      <c r="U453" s="277"/>
      <c r="V453" s="277"/>
      <c r="W453" s="277"/>
      <c r="X453" s="277"/>
      <c r="Y453" s="662"/>
      <c r="Z453" s="660"/>
      <c r="AA453" s="660"/>
      <c r="AB453" s="660"/>
      <c r="AC453" s="660"/>
      <c r="AD453" s="660"/>
      <c r="AE453" s="660"/>
      <c r="AF453" s="369"/>
      <c r="AG453" s="369"/>
      <c r="AH453" s="369"/>
      <c r="AI453" s="369"/>
      <c r="AJ453" s="369"/>
      <c r="AK453" s="369"/>
      <c r="AL453" s="369"/>
      <c r="AM453" s="274"/>
    </row>
    <row r="454" spans="1:39" s="245" customFormat="1" ht="30" outlineLevel="1">
      <c r="A454" s="451">
        <v>16</v>
      </c>
      <c r="B454" s="275" t="s">
        <v>486</v>
      </c>
      <c r="C454" s="253" t="s">
        <v>25</v>
      </c>
      <c r="D454" s="257"/>
      <c r="E454" s="257"/>
      <c r="F454" s="257"/>
      <c r="G454" s="257"/>
      <c r="H454" s="257"/>
      <c r="I454" s="257"/>
      <c r="J454" s="257"/>
      <c r="K454" s="257"/>
      <c r="L454" s="257"/>
      <c r="M454" s="257"/>
      <c r="N454" s="253"/>
      <c r="O454" s="257"/>
      <c r="P454" s="257"/>
      <c r="Q454" s="257"/>
      <c r="R454" s="257"/>
      <c r="S454" s="257"/>
      <c r="T454" s="257"/>
      <c r="U454" s="257"/>
      <c r="V454" s="257"/>
      <c r="W454" s="257"/>
      <c r="X454" s="257"/>
      <c r="Y454" s="659"/>
      <c r="Z454" s="659"/>
      <c r="AA454" s="659"/>
      <c r="AB454" s="659"/>
      <c r="AC454" s="659"/>
      <c r="AD454" s="659"/>
      <c r="AE454" s="659"/>
      <c r="AF454" s="368"/>
      <c r="AG454" s="368"/>
      <c r="AH454" s="368"/>
      <c r="AI454" s="368"/>
      <c r="AJ454" s="368"/>
      <c r="AK454" s="368"/>
      <c r="AL454" s="368"/>
      <c r="AM454" s="258">
        <f>SUM(Y454:AL454)</f>
        <v>0</v>
      </c>
    </row>
    <row r="455" spans="1:39" s="245" customFormat="1" ht="15" outlineLevel="1">
      <c r="A455" s="451"/>
      <c r="B455" s="275" t="s">
        <v>259</v>
      </c>
      <c r="C455" s="253" t="s">
        <v>163</v>
      </c>
      <c r="D455" s="257"/>
      <c r="E455" s="257"/>
      <c r="F455" s="257"/>
      <c r="G455" s="257"/>
      <c r="H455" s="257"/>
      <c r="I455" s="257"/>
      <c r="J455" s="257"/>
      <c r="K455" s="257"/>
      <c r="L455" s="257"/>
      <c r="M455" s="257"/>
      <c r="N455" s="253"/>
      <c r="O455" s="257"/>
      <c r="P455" s="257"/>
      <c r="Q455" s="257"/>
      <c r="R455" s="257"/>
      <c r="S455" s="257"/>
      <c r="T455" s="257"/>
      <c r="U455" s="257"/>
      <c r="V455" s="257"/>
      <c r="W455" s="257"/>
      <c r="X455" s="257"/>
      <c r="Y455" s="364">
        <f>Y454</f>
        <v>0</v>
      </c>
      <c r="Z455" s="364">
        <f>Z454</f>
        <v>0</v>
      </c>
      <c r="AA455" s="364">
        <f t="shared" ref="AA455:AE455" si="247">AA454</f>
        <v>0</v>
      </c>
      <c r="AB455" s="364">
        <f t="shared" si="247"/>
        <v>0</v>
      </c>
      <c r="AC455" s="364">
        <f t="shared" si="247"/>
        <v>0</v>
      </c>
      <c r="AD455" s="364">
        <f t="shared" si="247"/>
        <v>0</v>
      </c>
      <c r="AE455" s="364">
        <f t="shared" si="247"/>
        <v>0</v>
      </c>
      <c r="AF455" s="364">
        <f t="shared" ref="AF455:AL455" si="248">AF454</f>
        <v>0</v>
      </c>
      <c r="AG455" s="364">
        <f t="shared" si="248"/>
        <v>0</v>
      </c>
      <c r="AH455" s="364">
        <f t="shared" si="248"/>
        <v>0</v>
      </c>
      <c r="AI455" s="364">
        <f t="shared" si="248"/>
        <v>0</v>
      </c>
      <c r="AJ455" s="364">
        <f t="shared" si="248"/>
        <v>0</v>
      </c>
      <c r="AK455" s="364">
        <f t="shared" si="248"/>
        <v>0</v>
      </c>
      <c r="AL455" s="364">
        <f t="shared" si="248"/>
        <v>0</v>
      </c>
      <c r="AM455" s="272"/>
    </row>
    <row r="456" spans="1:39" s="245" customFormat="1" ht="15" outlineLevel="1">
      <c r="A456" s="451"/>
      <c r="B456" s="275"/>
      <c r="C456" s="273"/>
      <c r="D456" s="277"/>
      <c r="E456" s="277"/>
      <c r="F456" s="277"/>
      <c r="G456" s="277"/>
      <c r="H456" s="277"/>
      <c r="I456" s="277"/>
      <c r="J456" s="277"/>
      <c r="K456" s="277"/>
      <c r="L456" s="277"/>
      <c r="M456" s="277"/>
      <c r="N456" s="253"/>
      <c r="O456" s="277"/>
      <c r="P456" s="277"/>
      <c r="Q456" s="277"/>
      <c r="R456" s="277"/>
      <c r="S456" s="277"/>
      <c r="T456" s="277"/>
      <c r="U456" s="277"/>
      <c r="V456" s="277"/>
      <c r="W456" s="277"/>
      <c r="X456" s="277"/>
      <c r="Y456" s="662"/>
      <c r="Z456" s="660"/>
      <c r="AA456" s="660"/>
      <c r="AB456" s="660"/>
      <c r="AC456" s="660"/>
      <c r="AD456" s="660"/>
      <c r="AE456" s="660"/>
      <c r="AF456" s="369"/>
      <c r="AG456" s="369"/>
      <c r="AH456" s="369"/>
      <c r="AI456" s="369"/>
      <c r="AJ456" s="369"/>
      <c r="AK456" s="369"/>
      <c r="AL456" s="369"/>
      <c r="AM456" s="274"/>
    </row>
    <row r="457" spans="1:39" ht="15" outlineLevel="1">
      <c r="A457" s="451">
        <v>17</v>
      </c>
      <c r="B457" s="275" t="s">
        <v>9</v>
      </c>
      <c r="C457" s="253" t="s">
        <v>25</v>
      </c>
      <c r="D457" s="257"/>
      <c r="E457" s="257"/>
      <c r="F457" s="257"/>
      <c r="G457" s="257"/>
      <c r="H457" s="257"/>
      <c r="I457" s="257"/>
      <c r="J457" s="257"/>
      <c r="K457" s="257"/>
      <c r="L457" s="257"/>
      <c r="M457" s="257"/>
      <c r="N457" s="253"/>
      <c r="O457" s="257"/>
      <c r="P457" s="257"/>
      <c r="Q457" s="257"/>
      <c r="R457" s="257"/>
      <c r="S457" s="257"/>
      <c r="T457" s="257"/>
      <c r="U457" s="257"/>
      <c r="V457" s="257"/>
      <c r="W457" s="257"/>
      <c r="X457" s="257"/>
      <c r="Y457" s="659"/>
      <c r="Z457" s="659"/>
      <c r="AA457" s="659"/>
      <c r="AB457" s="659"/>
      <c r="AC457" s="659"/>
      <c r="AD457" s="659"/>
      <c r="AE457" s="659"/>
      <c r="AF457" s="368"/>
      <c r="AG457" s="368"/>
      <c r="AH457" s="368"/>
      <c r="AI457" s="368"/>
      <c r="AJ457" s="368"/>
      <c r="AK457" s="368"/>
      <c r="AL457" s="368"/>
      <c r="AM457" s="258">
        <f>SUM(Y457:AL457)</f>
        <v>0</v>
      </c>
    </row>
    <row r="458" spans="1:39" ht="15" outlineLevel="1">
      <c r="B458" s="256" t="s">
        <v>259</v>
      </c>
      <c r="C458" s="253" t="s">
        <v>163</v>
      </c>
      <c r="D458" s="257"/>
      <c r="E458" s="257"/>
      <c r="F458" s="257"/>
      <c r="G458" s="257"/>
      <c r="H458" s="257"/>
      <c r="I458" s="257"/>
      <c r="J458" s="257"/>
      <c r="K458" s="257"/>
      <c r="L458" s="257"/>
      <c r="M458" s="257"/>
      <c r="N458" s="253"/>
      <c r="O458" s="257"/>
      <c r="P458" s="257"/>
      <c r="Q458" s="257"/>
      <c r="R458" s="257"/>
      <c r="S458" s="257"/>
      <c r="T458" s="257"/>
      <c r="U458" s="257"/>
      <c r="V458" s="257"/>
      <c r="W458" s="257"/>
      <c r="X458" s="257"/>
      <c r="Y458" s="364">
        <f>Y457</f>
        <v>0</v>
      </c>
      <c r="Z458" s="364">
        <f>Z457</f>
        <v>0</v>
      </c>
      <c r="AA458" s="364">
        <f t="shared" ref="AA458:AE458" si="249">AA457</f>
        <v>0</v>
      </c>
      <c r="AB458" s="364">
        <f t="shared" si="249"/>
        <v>0</v>
      </c>
      <c r="AC458" s="364">
        <f t="shared" si="249"/>
        <v>0</v>
      </c>
      <c r="AD458" s="364">
        <f t="shared" si="249"/>
        <v>0</v>
      </c>
      <c r="AE458" s="364">
        <f t="shared" si="249"/>
        <v>0</v>
      </c>
      <c r="AF458" s="364">
        <f t="shared" ref="AF458:AL458" si="250">AF457</f>
        <v>0</v>
      </c>
      <c r="AG458" s="364">
        <f t="shared" si="250"/>
        <v>0</v>
      </c>
      <c r="AH458" s="364">
        <f t="shared" si="250"/>
        <v>0</v>
      </c>
      <c r="AI458" s="364">
        <f t="shared" si="250"/>
        <v>0</v>
      </c>
      <c r="AJ458" s="364">
        <f t="shared" si="250"/>
        <v>0</v>
      </c>
      <c r="AK458" s="364">
        <f t="shared" si="250"/>
        <v>0</v>
      </c>
      <c r="AL458" s="364">
        <f t="shared" si="250"/>
        <v>0</v>
      </c>
      <c r="AM458" s="272"/>
    </row>
    <row r="459" spans="1:39" ht="15" outlineLevel="1">
      <c r="B459" s="276"/>
      <c r="C459" s="267"/>
      <c r="D459" s="253"/>
      <c r="E459" s="253"/>
      <c r="F459" s="253"/>
      <c r="G459" s="253"/>
      <c r="H459" s="253"/>
      <c r="I459" s="253"/>
      <c r="J459" s="253"/>
      <c r="K459" s="253"/>
      <c r="L459" s="253"/>
      <c r="M459" s="253"/>
      <c r="N459" s="253"/>
      <c r="O459" s="253"/>
      <c r="P459" s="253"/>
      <c r="Q459" s="253"/>
      <c r="R459" s="253"/>
      <c r="S459" s="253"/>
      <c r="T459" s="253"/>
      <c r="U459" s="253"/>
      <c r="V459" s="253"/>
      <c r="W459" s="253"/>
      <c r="X459" s="253"/>
      <c r="Y459" s="663"/>
      <c r="Z459" s="371"/>
      <c r="AA459" s="371"/>
      <c r="AB459" s="371"/>
      <c r="AC459" s="371"/>
      <c r="AD459" s="371"/>
      <c r="AE459" s="371"/>
      <c r="AF459" s="371"/>
      <c r="AG459" s="371"/>
      <c r="AH459" s="371"/>
      <c r="AI459" s="371"/>
      <c r="AJ459" s="371"/>
      <c r="AK459" s="371"/>
      <c r="AL459" s="371"/>
      <c r="AM459" s="278"/>
    </row>
    <row r="460" spans="1:39" ht="15.6" outlineLevel="1">
      <c r="A460" s="452"/>
      <c r="B460" s="250" t="s">
        <v>10</v>
      </c>
      <c r="C460" s="251"/>
      <c r="D460" s="251"/>
      <c r="E460" s="251"/>
      <c r="F460" s="251"/>
      <c r="G460" s="251"/>
      <c r="H460" s="251"/>
      <c r="I460" s="251"/>
      <c r="J460" s="251"/>
      <c r="K460" s="251"/>
      <c r="L460" s="251"/>
      <c r="M460" s="251"/>
      <c r="N460" s="252"/>
      <c r="O460" s="251"/>
      <c r="P460" s="251"/>
      <c r="Q460" s="251"/>
      <c r="R460" s="251"/>
      <c r="S460" s="251"/>
      <c r="T460" s="251"/>
      <c r="U460" s="251"/>
      <c r="V460" s="251"/>
      <c r="W460" s="251"/>
      <c r="X460" s="251"/>
      <c r="Y460" s="367"/>
      <c r="Z460" s="367"/>
      <c r="AA460" s="367"/>
      <c r="AB460" s="367"/>
      <c r="AC460" s="367"/>
      <c r="AD460" s="367"/>
      <c r="AE460" s="367"/>
      <c r="AF460" s="367"/>
      <c r="AG460" s="367"/>
      <c r="AH460" s="367"/>
      <c r="AI460" s="367"/>
      <c r="AJ460" s="367"/>
      <c r="AK460" s="367"/>
      <c r="AL460" s="367"/>
      <c r="AM460" s="254"/>
    </row>
    <row r="461" spans="1:39" ht="15" outlineLevel="1">
      <c r="A461" s="451">
        <v>18</v>
      </c>
      <c r="B461" s="276" t="s">
        <v>11</v>
      </c>
      <c r="C461" s="253" t="s">
        <v>25</v>
      </c>
      <c r="D461" s="257"/>
      <c r="E461" s="257"/>
      <c r="F461" s="257"/>
      <c r="G461" s="257"/>
      <c r="H461" s="257"/>
      <c r="I461" s="257"/>
      <c r="J461" s="257"/>
      <c r="K461" s="257"/>
      <c r="L461" s="257"/>
      <c r="M461" s="257"/>
      <c r="N461" s="257">
        <v>12</v>
      </c>
      <c r="O461" s="257"/>
      <c r="P461" s="257"/>
      <c r="Q461" s="257"/>
      <c r="R461" s="257"/>
      <c r="S461" s="257"/>
      <c r="T461" s="257"/>
      <c r="U461" s="257"/>
      <c r="V461" s="257"/>
      <c r="W461" s="257"/>
      <c r="X461" s="257"/>
      <c r="Y461" s="377"/>
      <c r="Z461" s="659"/>
      <c r="AA461" s="659"/>
      <c r="AB461" s="659"/>
      <c r="AC461" s="659"/>
      <c r="AD461" s="659"/>
      <c r="AE461" s="659"/>
      <c r="AF461" s="368"/>
      <c r="AG461" s="368"/>
      <c r="AH461" s="368"/>
      <c r="AI461" s="368"/>
      <c r="AJ461" s="368"/>
      <c r="AK461" s="368"/>
      <c r="AL461" s="368"/>
      <c r="AM461" s="258">
        <f>SUM(Y461:AL461)</f>
        <v>0</v>
      </c>
    </row>
    <row r="462" spans="1:39" ht="15" outlineLevel="1">
      <c r="B462" s="256" t="s">
        <v>259</v>
      </c>
      <c r="C462" s="253" t="s">
        <v>163</v>
      </c>
      <c r="D462" s="257"/>
      <c r="E462" s="257"/>
      <c r="F462" s="257"/>
      <c r="G462" s="257"/>
      <c r="H462" s="257"/>
      <c r="I462" s="257"/>
      <c r="J462" s="257"/>
      <c r="K462" s="257"/>
      <c r="L462" s="257"/>
      <c r="M462" s="257"/>
      <c r="N462" s="257">
        <f>N461</f>
        <v>12</v>
      </c>
      <c r="O462" s="257"/>
      <c r="P462" s="257"/>
      <c r="Q462" s="257"/>
      <c r="R462" s="257"/>
      <c r="S462" s="257"/>
      <c r="T462" s="257"/>
      <c r="U462" s="257"/>
      <c r="V462" s="257"/>
      <c r="W462" s="257"/>
      <c r="X462" s="257"/>
      <c r="Y462" s="364">
        <f>Y461</f>
        <v>0</v>
      </c>
      <c r="Z462" s="364">
        <f>Z461</f>
        <v>0</v>
      </c>
      <c r="AA462" s="364">
        <f t="shared" ref="AA462:AE462" si="251">AA461</f>
        <v>0</v>
      </c>
      <c r="AB462" s="364">
        <f t="shared" si="251"/>
        <v>0</v>
      </c>
      <c r="AC462" s="364">
        <f t="shared" si="251"/>
        <v>0</v>
      </c>
      <c r="AD462" s="364">
        <f t="shared" si="251"/>
        <v>0</v>
      </c>
      <c r="AE462" s="364">
        <f t="shared" si="251"/>
        <v>0</v>
      </c>
      <c r="AF462" s="364">
        <f t="shared" ref="AF462:AL462" si="252">AF461</f>
        <v>0</v>
      </c>
      <c r="AG462" s="364">
        <f t="shared" si="252"/>
        <v>0</v>
      </c>
      <c r="AH462" s="364">
        <f t="shared" si="252"/>
        <v>0</v>
      </c>
      <c r="AI462" s="364">
        <f t="shared" si="252"/>
        <v>0</v>
      </c>
      <c r="AJ462" s="364">
        <f t="shared" si="252"/>
        <v>0</v>
      </c>
      <c r="AK462" s="364">
        <f t="shared" si="252"/>
        <v>0</v>
      </c>
      <c r="AL462" s="364">
        <f t="shared" si="252"/>
        <v>0</v>
      </c>
      <c r="AM462" s="259"/>
    </row>
    <row r="463" spans="1:39" ht="15" outlineLevel="1">
      <c r="B463" s="276"/>
      <c r="C463" s="267"/>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365"/>
      <c r="Z463" s="372"/>
      <c r="AA463" s="372"/>
      <c r="AB463" s="372"/>
      <c r="AC463" s="372"/>
      <c r="AD463" s="372"/>
      <c r="AE463" s="372"/>
      <c r="AF463" s="372"/>
      <c r="AG463" s="372"/>
      <c r="AH463" s="372"/>
      <c r="AI463" s="372"/>
      <c r="AJ463" s="372"/>
      <c r="AK463" s="372"/>
      <c r="AL463" s="372"/>
      <c r="AM463" s="268"/>
    </row>
    <row r="464" spans="1:39" ht="15" outlineLevel="1">
      <c r="A464" s="451">
        <v>19</v>
      </c>
      <c r="B464" s="276" t="s">
        <v>12</v>
      </c>
      <c r="C464" s="253" t="s">
        <v>25</v>
      </c>
      <c r="D464" s="257"/>
      <c r="E464" s="257"/>
      <c r="F464" s="257"/>
      <c r="G464" s="257"/>
      <c r="H464" s="257"/>
      <c r="I464" s="257"/>
      <c r="J464" s="257"/>
      <c r="K464" s="257"/>
      <c r="L464" s="257"/>
      <c r="M464" s="257"/>
      <c r="N464" s="257">
        <v>12</v>
      </c>
      <c r="O464" s="257"/>
      <c r="P464" s="257"/>
      <c r="Q464" s="257"/>
      <c r="R464" s="257"/>
      <c r="S464" s="257"/>
      <c r="T464" s="257"/>
      <c r="U464" s="257"/>
      <c r="V464" s="257"/>
      <c r="W464" s="257"/>
      <c r="X464" s="257"/>
      <c r="Y464" s="363"/>
      <c r="Z464" s="659"/>
      <c r="AA464" s="659"/>
      <c r="AB464" s="659"/>
      <c r="AC464" s="659"/>
      <c r="AD464" s="659"/>
      <c r="AE464" s="659"/>
      <c r="AF464" s="368"/>
      <c r="AG464" s="368"/>
      <c r="AH464" s="368"/>
      <c r="AI464" s="368"/>
      <c r="AJ464" s="368"/>
      <c r="AK464" s="368"/>
      <c r="AL464" s="368"/>
      <c r="AM464" s="258">
        <f>SUM(Y464:AL464)</f>
        <v>0</v>
      </c>
    </row>
    <row r="465" spans="1:39" ht="15" outlineLevel="1">
      <c r="B465" s="256" t="s">
        <v>259</v>
      </c>
      <c r="C465" s="253" t="s">
        <v>163</v>
      </c>
      <c r="D465" s="257"/>
      <c r="E465" s="257"/>
      <c r="F465" s="257"/>
      <c r="G465" s="257"/>
      <c r="H465" s="257"/>
      <c r="I465" s="257"/>
      <c r="J465" s="257"/>
      <c r="K465" s="257"/>
      <c r="L465" s="257"/>
      <c r="M465" s="257"/>
      <c r="N465" s="257">
        <f>N464</f>
        <v>12</v>
      </c>
      <c r="O465" s="257"/>
      <c r="P465" s="257"/>
      <c r="Q465" s="257"/>
      <c r="R465" s="257"/>
      <c r="S465" s="257"/>
      <c r="T465" s="257"/>
      <c r="U465" s="257"/>
      <c r="V465" s="257"/>
      <c r="W465" s="257"/>
      <c r="X465" s="257"/>
      <c r="Y465" s="364">
        <f>Y464</f>
        <v>0</v>
      </c>
      <c r="Z465" s="364">
        <f>Z464</f>
        <v>0</v>
      </c>
      <c r="AA465" s="364">
        <f t="shared" ref="AA465:AE465" si="253">AA464</f>
        <v>0</v>
      </c>
      <c r="AB465" s="364">
        <f t="shared" si="253"/>
        <v>0</v>
      </c>
      <c r="AC465" s="364">
        <f t="shared" si="253"/>
        <v>0</v>
      </c>
      <c r="AD465" s="364">
        <f t="shared" si="253"/>
        <v>0</v>
      </c>
      <c r="AE465" s="364">
        <f t="shared" si="253"/>
        <v>0</v>
      </c>
      <c r="AF465" s="364">
        <f t="shared" ref="AF465:AL465" si="254">AF464</f>
        <v>0</v>
      </c>
      <c r="AG465" s="364">
        <f t="shared" si="254"/>
        <v>0</v>
      </c>
      <c r="AH465" s="364">
        <f t="shared" si="254"/>
        <v>0</v>
      </c>
      <c r="AI465" s="364">
        <f t="shared" si="254"/>
        <v>0</v>
      </c>
      <c r="AJ465" s="364">
        <f t="shared" si="254"/>
        <v>0</v>
      </c>
      <c r="AK465" s="364">
        <f t="shared" si="254"/>
        <v>0</v>
      </c>
      <c r="AL465" s="364">
        <f t="shared" si="254"/>
        <v>0</v>
      </c>
      <c r="AM465" s="259"/>
    </row>
    <row r="466" spans="1:39" ht="15" outlineLevel="1">
      <c r="B466" s="276"/>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373"/>
      <c r="Z466" s="373"/>
      <c r="AA466" s="365"/>
      <c r="AB466" s="365"/>
      <c r="AC466" s="365"/>
      <c r="AD466" s="365"/>
      <c r="AE466" s="365"/>
      <c r="AF466" s="365"/>
      <c r="AG466" s="365"/>
      <c r="AH466" s="365"/>
      <c r="AI466" s="365"/>
      <c r="AJ466" s="365"/>
      <c r="AK466" s="365"/>
      <c r="AL466" s="365"/>
      <c r="AM466" s="268"/>
    </row>
    <row r="467" spans="1:39" ht="15" outlineLevel="1">
      <c r="A467" s="451">
        <v>20</v>
      </c>
      <c r="B467" s="276" t="s">
        <v>13</v>
      </c>
      <c r="C467" s="253" t="s">
        <v>25</v>
      </c>
      <c r="D467" s="257"/>
      <c r="E467" s="257"/>
      <c r="F467" s="257"/>
      <c r="G467" s="257"/>
      <c r="H467" s="257"/>
      <c r="I467" s="257"/>
      <c r="J467" s="257"/>
      <c r="K467" s="257"/>
      <c r="L467" s="257"/>
      <c r="M467" s="257"/>
      <c r="N467" s="257">
        <v>12</v>
      </c>
      <c r="O467" s="257"/>
      <c r="P467" s="257"/>
      <c r="Q467" s="257"/>
      <c r="R467" s="257"/>
      <c r="S467" s="257"/>
      <c r="T467" s="257"/>
      <c r="U467" s="257"/>
      <c r="V467" s="257"/>
      <c r="W467" s="257"/>
      <c r="X467" s="257"/>
      <c r="Y467" s="363"/>
      <c r="Z467" s="659"/>
      <c r="AA467" s="659"/>
      <c r="AB467" s="659"/>
      <c r="AC467" s="659"/>
      <c r="AD467" s="659"/>
      <c r="AE467" s="659"/>
      <c r="AF467" s="368"/>
      <c r="AG467" s="368"/>
      <c r="AH467" s="368"/>
      <c r="AI467" s="368"/>
      <c r="AJ467" s="368"/>
      <c r="AK467" s="368"/>
      <c r="AL467" s="368"/>
      <c r="AM467" s="258">
        <f>SUM(Y467:AL467)</f>
        <v>0</v>
      </c>
    </row>
    <row r="468" spans="1:39" ht="15" outlineLevel="1">
      <c r="B468" s="256" t="s">
        <v>259</v>
      </c>
      <c r="C468" s="253" t="s">
        <v>163</v>
      </c>
      <c r="D468" s="257"/>
      <c r="E468" s="257"/>
      <c r="F468" s="257"/>
      <c r="G468" s="257"/>
      <c r="H468" s="257"/>
      <c r="I468" s="257"/>
      <c r="J468" s="257"/>
      <c r="K468" s="257"/>
      <c r="L468" s="257"/>
      <c r="M468" s="257"/>
      <c r="N468" s="257">
        <f>N467</f>
        <v>12</v>
      </c>
      <c r="O468" s="257"/>
      <c r="P468" s="257"/>
      <c r="Q468" s="257"/>
      <c r="R468" s="257"/>
      <c r="S468" s="257"/>
      <c r="T468" s="257"/>
      <c r="U468" s="257"/>
      <c r="V468" s="257"/>
      <c r="W468" s="257"/>
      <c r="X468" s="257"/>
      <c r="Y468" s="364">
        <f>Y467</f>
        <v>0</v>
      </c>
      <c r="Z468" s="364">
        <f>Z467</f>
        <v>0</v>
      </c>
      <c r="AA468" s="364">
        <f t="shared" ref="AA468:AE468" si="255">AA467</f>
        <v>0</v>
      </c>
      <c r="AB468" s="364">
        <f t="shared" si="255"/>
        <v>0</v>
      </c>
      <c r="AC468" s="364">
        <f t="shared" si="255"/>
        <v>0</v>
      </c>
      <c r="AD468" s="364">
        <f t="shared" si="255"/>
        <v>0</v>
      </c>
      <c r="AE468" s="364">
        <f t="shared" si="255"/>
        <v>0</v>
      </c>
      <c r="AF468" s="364">
        <f t="shared" ref="AF468:AL468" si="256">AF467</f>
        <v>0</v>
      </c>
      <c r="AG468" s="364">
        <f t="shared" si="256"/>
        <v>0</v>
      </c>
      <c r="AH468" s="364">
        <f t="shared" si="256"/>
        <v>0</v>
      </c>
      <c r="AI468" s="364">
        <f t="shared" si="256"/>
        <v>0</v>
      </c>
      <c r="AJ468" s="364">
        <f t="shared" si="256"/>
        <v>0</v>
      </c>
      <c r="AK468" s="364">
        <f t="shared" si="256"/>
        <v>0</v>
      </c>
      <c r="AL468" s="364">
        <f t="shared" si="256"/>
        <v>0</v>
      </c>
      <c r="AM468" s="268"/>
    </row>
    <row r="469" spans="1:39" ht="15" outlineLevel="1">
      <c r="B469" s="276"/>
      <c r="C469" s="267"/>
      <c r="D469" s="253"/>
      <c r="E469" s="253"/>
      <c r="F469" s="253"/>
      <c r="G469" s="253"/>
      <c r="H469" s="253"/>
      <c r="I469" s="253"/>
      <c r="J469" s="253"/>
      <c r="K469" s="253"/>
      <c r="L469" s="253"/>
      <c r="M469" s="253"/>
      <c r="N469" s="658"/>
      <c r="O469" s="253"/>
      <c r="P469" s="253"/>
      <c r="Q469" s="253"/>
      <c r="R469" s="253"/>
      <c r="S469" s="253"/>
      <c r="T469" s="253"/>
      <c r="U469" s="253"/>
      <c r="V469" s="253"/>
      <c r="W469" s="253"/>
      <c r="X469" s="253"/>
      <c r="Y469" s="365"/>
      <c r="Z469" s="365"/>
      <c r="AA469" s="365"/>
      <c r="AB469" s="365"/>
      <c r="AC469" s="365"/>
      <c r="AD469" s="365"/>
      <c r="AE469" s="365"/>
      <c r="AF469" s="365"/>
      <c r="AG469" s="365"/>
      <c r="AH469" s="365"/>
      <c r="AI469" s="365"/>
      <c r="AJ469" s="365"/>
      <c r="AK469" s="365"/>
      <c r="AL469" s="365"/>
      <c r="AM469" s="268"/>
    </row>
    <row r="470" spans="1:39" ht="15" outlineLevel="1">
      <c r="A470" s="451">
        <v>21</v>
      </c>
      <c r="B470" s="276" t="s">
        <v>22</v>
      </c>
      <c r="C470" s="253" t="s">
        <v>25</v>
      </c>
      <c r="D470" s="257"/>
      <c r="E470" s="257"/>
      <c r="F470" s="257"/>
      <c r="G470" s="257"/>
      <c r="H470" s="257"/>
      <c r="I470" s="257"/>
      <c r="J470" s="257"/>
      <c r="K470" s="257"/>
      <c r="L470" s="257"/>
      <c r="M470" s="257"/>
      <c r="N470" s="257">
        <v>12</v>
      </c>
      <c r="O470" s="257"/>
      <c r="P470" s="257"/>
      <c r="Q470" s="257"/>
      <c r="R470" s="257"/>
      <c r="S470" s="257"/>
      <c r="T470" s="257"/>
      <c r="U470" s="257"/>
      <c r="V470" s="257"/>
      <c r="W470" s="257"/>
      <c r="X470" s="257"/>
      <c r="Y470" s="363"/>
      <c r="Z470" s="659"/>
      <c r="AA470" s="659"/>
      <c r="AB470" s="659"/>
      <c r="AC470" s="659"/>
      <c r="AD470" s="659"/>
      <c r="AE470" s="659"/>
      <c r="AF470" s="368"/>
      <c r="AG470" s="368"/>
      <c r="AH470" s="368"/>
      <c r="AI470" s="368"/>
      <c r="AJ470" s="368"/>
      <c r="AK470" s="368"/>
      <c r="AL470" s="368"/>
      <c r="AM470" s="258">
        <f>SUM(Y470:AL470)</f>
        <v>0</v>
      </c>
    </row>
    <row r="471" spans="1:39" ht="15" outlineLevel="1">
      <c r="B471" s="256" t="s">
        <v>259</v>
      </c>
      <c r="C471" s="253" t="s">
        <v>163</v>
      </c>
      <c r="D471" s="257"/>
      <c r="E471" s="257"/>
      <c r="F471" s="257"/>
      <c r="G471" s="257"/>
      <c r="H471" s="257"/>
      <c r="I471" s="257"/>
      <c r="J471" s="257"/>
      <c r="K471" s="257"/>
      <c r="L471" s="257"/>
      <c r="M471" s="257"/>
      <c r="N471" s="257">
        <f>N470</f>
        <v>12</v>
      </c>
      <c r="O471" s="257"/>
      <c r="P471" s="257"/>
      <c r="Q471" s="257"/>
      <c r="R471" s="257"/>
      <c r="S471" s="257"/>
      <c r="T471" s="257"/>
      <c r="U471" s="257"/>
      <c r="V471" s="257"/>
      <c r="W471" s="257"/>
      <c r="X471" s="257"/>
      <c r="Y471" s="364">
        <f>Y470</f>
        <v>0</v>
      </c>
      <c r="Z471" s="364">
        <f>Z470</f>
        <v>0</v>
      </c>
      <c r="AA471" s="364">
        <f t="shared" ref="AA471:AE471" si="257">AA470</f>
        <v>0</v>
      </c>
      <c r="AB471" s="364">
        <f t="shared" si="257"/>
        <v>0</v>
      </c>
      <c r="AC471" s="364">
        <f t="shared" si="257"/>
        <v>0</v>
      </c>
      <c r="AD471" s="364">
        <f t="shared" si="257"/>
        <v>0</v>
      </c>
      <c r="AE471" s="364">
        <f t="shared" si="257"/>
        <v>0</v>
      </c>
      <c r="AF471" s="364">
        <f t="shared" ref="AF471:AL471" si="258">AF470</f>
        <v>0</v>
      </c>
      <c r="AG471" s="364">
        <f t="shared" si="258"/>
        <v>0</v>
      </c>
      <c r="AH471" s="364">
        <f t="shared" si="258"/>
        <v>0</v>
      </c>
      <c r="AI471" s="364">
        <f t="shared" si="258"/>
        <v>0</v>
      </c>
      <c r="AJ471" s="364">
        <f t="shared" si="258"/>
        <v>0</v>
      </c>
      <c r="AK471" s="364">
        <f t="shared" si="258"/>
        <v>0</v>
      </c>
      <c r="AL471" s="364">
        <f t="shared" si="258"/>
        <v>0</v>
      </c>
      <c r="AM471" s="259"/>
    </row>
    <row r="472" spans="1:39" ht="15" outlineLevel="1">
      <c r="B472" s="276"/>
      <c r="C472" s="267"/>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373"/>
      <c r="Z472" s="365"/>
      <c r="AA472" s="365"/>
      <c r="AB472" s="365"/>
      <c r="AC472" s="365"/>
      <c r="AD472" s="365"/>
      <c r="AE472" s="365"/>
      <c r="AF472" s="365"/>
      <c r="AG472" s="365"/>
      <c r="AH472" s="365"/>
      <c r="AI472" s="365"/>
      <c r="AJ472" s="365"/>
      <c r="AK472" s="365"/>
      <c r="AL472" s="365"/>
      <c r="AM472" s="268"/>
    </row>
    <row r="473" spans="1:39" ht="15" outlineLevel="1">
      <c r="A473" s="451">
        <v>22</v>
      </c>
      <c r="B473" s="276" t="s">
        <v>9</v>
      </c>
      <c r="C473" s="253" t="s">
        <v>25</v>
      </c>
      <c r="D473" s="257"/>
      <c r="E473" s="257"/>
      <c r="F473" s="257"/>
      <c r="G473" s="257"/>
      <c r="H473" s="257"/>
      <c r="I473" s="257"/>
      <c r="J473" s="257"/>
      <c r="K473" s="257"/>
      <c r="L473" s="257"/>
      <c r="M473" s="257"/>
      <c r="N473" s="253"/>
      <c r="O473" s="257"/>
      <c r="P473" s="257"/>
      <c r="Q473" s="257"/>
      <c r="R473" s="257"/>
      <c r="S473" s="257"/>
      <c r="T473" s="257"/>
      <c r="U473" s="257"/>
      <c r="V473" s="257"/>
      <c r="W473" s="257"/>
      <c r="X473" s="257"/>
      <c r="Y473" s="363"/>
      <c r="Z473" s="659"/>
      <c r="AA473" s="659"/>
      <c r="AB473" s="659"/>
      <c r="AC473" s="659"/>
      <c r="AD473" s="659"/>
      <c r="AE473" s="659"/>
      <c r="AF473" s="368"/>
      <c r="AG473" s="368"/>
      <c r="AH473" s="368"/>
      <c r="AI473" s="368"/>
      <c r="AJ473" s="368"/>
      <c r="AK473" s="368"/>
      <c r="AL473" s="368"/>
      <c r="AM473" s="258">
        <f>SUM(Y473:AL473)</f>
        <v>0</v>
      </c>
    </row>
    <row r="474" spans="1:39" ht="15" outlineLevel="1">
      <c r="B474" s="256" t="s">
        <v>259</v>
      </c>
      <c r="C474" s="253" t="s">
        <v>163</v>
      </c>
      <c r="D474" s="257"/>
      <c r="E474" s="257"/>
      <c r="F474" s="257"/>
      <c r="G474" s="257"/>
      <c r="H474" s="257"/>
      <c r="I474" s="257"/>
      <c r="J474" s="257"/>
      <c r="K474" s="257"/>
      <c r="L474" s="257"/>
      <c r="M474" s="257"/>
      <c r="N474" s="253"/>
      <c r="O474" s="257"/>
      <c r="P474" s="257"/>
      <c r="Q474" s="257"/>
      <c r="R474" s="257"/>
      <c r="S474" s="257"/>
      <c r="T474" s="257"/>
      <c r="U474" s="257"/>
      <c r="V474" s="257"/>
      <c r="W474" s="257"/>
      <c r="X474" s="257"/>
      <c r="Y474" s="364">
        <f>Y473</f>
        <v>0</v>
      </c>
      <c r="Z474" s="364">
        <f>Z473</f>
        <v>0</v>
      </c>
      <c r="AA474" s="364">
        <f t="shared" ref="AA474:AE474" si="259">AA473</f>
        <v>0</v>
      </c>
      <c r="AB474" s="364">
        <f t="shared" si="259"/>
        <v>0</v>
      </c>
      <c r="AC474" s="364">
        <f t="shared" si="259"/>
        <v>0</v>
      </c>
      <c r="AD474" s="364">
        <f t="shared" si="259"/>
        <v>0</v>
      </c>
      <c r="AE474" s="364">
        <f t="shared" si="259"/>
        <v>0</v>
      </c>
      <c r="AF474" s="364">
        <f t="shared" ref="AF474:AL474" si="260">AF473</f>
        <v>0</v>
      </c>
      <c r="AG474" s="364">
        <f t="shared" si="260"/>
        <v>0</v>
      </c>
      <c r="AH474" s="364">
        <f t="shared" si="260"/>
        <v>0</v>
      </c>
      <c r="AI474" s="364">
        <f t="shared" si="260"/>
        <v>0</v>
      </c>
      <c r="AJ474" s="364">
        <f t="shared" si="260"/>
        <v>0</v>
      </c>
      <c r="AK474" s="364">
        <f t="shared" si="260"/>
        <v>0</v>
      </c>
      <c r="AL474" s="364">
        <f t="shared" si="260"/>
        <v>0</v>
      </c>
      <c r="AM474" s="268"/>
    </row>
    <row r="475" spans="1:39" ht="15" outlineLevel="1">
      <c r="B475" s="276"/>
      <c r="C475" s="267"/>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365"/>
      <c r="Z475" s="365"/>
      <c r="AA475" s="365"/>
      <c r="AB475" s="365"/>
      <c r="AC475" s="365"/>
      <c r="AD475" s="365"/>
      <c r="AE475" s="365"/>
      <c r="AF475" s="365"/>
      <c r="AG475" s="365"/>
      <c r="AH475" s="365"/>
      <c r="AI475" s="365"/>
      <c r="AJ475" s="365"/>
      <c r="AK475" s="365"/>
      <c r="AL475" s="365"/>
      <c r="AM475" s="268"/>
    </row>
    <row r="476" spans="1:39" ht="15.6" outlineLevel="1">
      <c r="A476" s="452"/>
      <c r="B476" s="250" t="s">
        <v>14</v>
      </c>
      <c r="C476" s="251"/>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367"/>
      <c r="Z476" s="367"/>
      <c r="AA476" s="367"/>
      <c r="AB476" s="367"/>
      <c r="AC476" s="367"/>
      <c r="AD476" s="367"/>
      <c r="AE476" s="367"/>
      <c r="AF476" s="367"/>
      <c r="AG476" s="367"/>
      <c r="AH476" s="367"/>
      <c r="AI476" s="367"/>
      <c r="AJ476" s="367"/>
      <c r="AK476" s="367"/>
      <c r="AL476" s="367"/>
      <c r="AM476" s="254"/>
    </row>
    <row r="477" spans="1:39" ht="15" outlineLevel="1">
      <c r="A477" s="451">
        <v>23</v>
      </c>
      <c r="B477" s="276" t="s">
        <v>14</v>
      </c>
      <c r="C477" s="253" t="s">
        <v>25</v>
      </c>
      <c r="D477" s="257">
        <f>'7.  Persistence Report'!AT97</f>
        <v>26375.740419999998</v>
      </c>
      <c r="E477" s="257">
        <f>'7.  Persistence Report'!AU97</f>
        <v>25762.148020000001</v>
      </c>
      <c r="F477" s="257">
        <f>'7.  Persistence Report'!AV97</f>
        <v>22681.152050000001</v>
      </c>
      <c r="G477" s="257">
        <f>'7.  Persistence Report'!AW97</f>
        <v>21008.730439999999</v>
      </c>
      <c r="H477" s="257">
        <f>'7.  Persistence Report'!AX97</f>
        <v>19587.404900000001</v>
      </c>
      <c r="I477" s="257">
        <f>'7.  Persistence Report'!AY97</f>
        <v>19587.404900000001</v>
      </c>
      <c r="J477" s="257">
        <f>'7.  Persistence Report'!AZ97</f>
        <v>19587.404900000001</v>
      </c>
      <c r="K477" s="257">
        <f>'7.  Persistence Report'!BA97</f>
        <v>19587.404900000001</v>
      </c>
      <c r="L477" s="257">
        <f>'7.  Persistence Report'!BB97</f>
        <v>7687.796867</v>
      </c>
      <c r="M477" s="257">
        <f>'7.  Persistence Report'!BC97</f>
        <v>7687.796867</v>
      </c>
      <c r="N477" s="253"/>
      <c r="O477" s="257">
        <f>'7.  Persistence Report'!O97</f>
        <v>1.756417178</v>
      </c>
      <c r="P477" s="257">
        <f>'7.  Persistence Report'!P97</f>
        <v>1.7246067629999999</v>
      </c>
      <c r="Q477" s="257">
        <f>'7.  Persistence Report'!Q97</f>
        <v>1.5639798060000001</v>
      </c>
      <c r="R477" s="257">
        <f>'7.  Persistence Report'!R97</f>
        <v>1.476803879</v>
      </c>
      <c r="S477" s="257">
        <f>'7.  Persistence Report'!S97</f>
        <v>1.402647773</v>
      </c>
      <c r="T477" s="257">
        <f>'7.  Persistence Report'!T97</f>
        <v>1.402647773</v>
      </c>
      <c r="U477" s="257">
        <f>'7.  Persistence Report'!U97</f>
        <v>1.402647773</v>
      </c>
      <c r="V477" s="257">
        <f>'7.  Persistence Report'!V97</f>
        <v>1.402647773</v>
      </c>
      <c r="W477" s="257">
        <f>'7.  Persistence Report'!W97</f>
        <v>0.78258011100000002</v>
      </c>
      <c r="X477" s="257">
        <f>'7.  Persistence Report'!X97</f>
        <v>0.78258011100000002</v>
      </c>
      <c r="Y477" s="666">
        <v>1</v>
      </c>
      <c r="Z477" s="363"/>
      <c r="AA477" s="363"/>
      <c r="AB477" s="363"/>
      <c r="AC477" s="363"/>
      <c r="AD477" s="363"/>
      <c r="AE477" s="363"/>
      <c r="AF477" s="363"/>
      <c r="AG477" s="363"/>
      <c r="AH477" s="363"/>
      <c r="AI477" s="363"/>
      <c r="AJ477" s="363"/>
      <c r="AK477" s="363"/>
      <c r="AL477" s="363"/>
      <c r="AM477" s="258">
        <f>SUM(Y477:AL477)</f>
        <v>1</v>
      </c>
    </row>
    <row r="478" spans="1:39" ht="15" outlineLevel="1">
      <c r="B478" s="256" t="s">
        <v>259</v>
      </c>
      <c r="C478" s="253" t="s">
        <v>163</v>
      </c>
      <c r="D478" s="257"/>
      <c r="E478" s="257"/>
      <c r="F478" s="257"/>
      <c r="G478" s="257"/>
      <c r="H478" s="257"/>
      <c r="I478" s="257"/>
      <c r="J478" s="257"/>
      <c r="K478" s="257"/>
      <c r="L478" s="257"/>
      <c r="M478" s="257"/>
      <c r="N478" s="412"/>
      <c r="O478" s="257"/>
      <c r="P478" s="257"/>
      <c r="Q478" s="257"/>
      <c r="R478" s="257"/>
      <c r="S478" s="257"/>
      <c r="T478" s="257"/>
      <c r="U478" s="257"/>
      <c r="V478" s="257"/>
      <c r="W478" s="257"/>
      <c r="X478" s="257"/>
      <c r="Y478" s="364">
        <f>Y477</f>
        <v>1</v>
      </c>
      <c r="Z478" s="364">
        <f>Z477</f>
        <v>0</v>
      </c>
      <c r="AA478" s="364">
        <f t="shared" ref="AA478:AE478" si="261">AA477</f>
        <v>0</v>
      </c>
      <c r="AB478" s="364">
        <f t="shared" si="261"/>
        <v>0</v>
      </c>
      <c r="AC478" s="364">
        <f t="shared" si="261"/>
        <v>0</v>
      </c>
      <c r="AD478" s="364">
        <f t="shared" si="261"/>
        <v>0</v>
      </c>
      <c r="AE478" s="364">
        <f t="shared" si="261"/>
        <v>0</v>
      </c>
      <c r="AF478" s="364">
        <f t="shared" ref="AF478:AL478" si="262">AF477</f>
        <v>0</v>
      </c>
      <c r="AG478" s="364">
        <f t="shared" si="262"/>
        <v>0</v>
      </c>
      <c r="AH478" s="364">
        <f t="shared" si="262"/>
        <v>0</v>
      </c>
      <c r="AI478" s="364">
        <f t="shared" si="262"/>
        <v>0</v>
      </c>
      <c r="AJ478" s="364">
        <f t="shared" si="262"/>
        <v>0</v>
      </c>
      <c r="AK478" s="364">
        <f t="shared" si="262"/>
        <v>0</v>
      </c>
      <c r="AL478" s="364">
        <f t="shared" si="262"/>
        <v>0</v>
      </c>
      <c r="AM478" s="259"/>
    </row>
    <row r="479" spans="1:39" ht="15" outlineLevel="1">
      <c r="B479" s="276"/>
      <c r="C479" s="267"/>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365"/>
      <c r="Z479" s="365"/>
      <c r="AA479" s="365"/>
      <c r="AB479" s="365"/>
      <c r="AC479" s="365"/>
      <c r="AD479" s="365"/>
      <c r="AE479" s="365"/>
      <c r="AF479" s="365"/>
      <c r="AG479" s="365"/>
      <c r="AH479" s="365"/>
      <c r="AI479" s="365"/>
      <c r="AJ479" s="365"/>
      <c r="AK479" s="365"/>
      <c r="AL479" s="365"/>
      <c r="AM479" s="268"/>
    </row>
    <row r="480" spans="1:39" s="255" customFormat="1" ht="15.6" outlineLevel="1">
      <c r="A480" s="452"/>
      <c r="B480" s="250" t="s">
        <v>487</v>
      </c>
      <c r="C480" s="251"/>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367"/>
      <c r="Z480" s="367"/>
      <c r="AA480" s="367"/>
      <c r="AB480" s="367"/>
      <c r="AC480" s="367"/>
      <c r="AD480" s="367"/>
      <c r="AE480" s="367"/>
      <c r="AF480" s="367"/>
      <c r="AG480" s="367"/>
      <c r="AH480" s="367"/>
      <c r="AI480" s="367"/>
      <c r="AJ480" s="367"/>
      <c r="AK480" s="367"/>
      <c r="AL480" s="367"/>
      <c r="AM480" s="254"/>
    </row>
    <row r="481" spans="1:39" s="245" customFormat="1" ht="15" outlineLevel="1">
      <c r="A481" s="451">
        <v>24</v>
      </c>
      <c r="B481" s="276" t="s">
        <v>14</v>
      </c>
      <c r="C481" s="253" t="s">
        <v>25</v>
      </c>
      <c r="D481" s="257"/>
      <c r="E481" s="257"/>
      <c r="F481" s="257"/>
      <c r="G481" s="257"/>
      <c r="H481" s="257"/>
      <c r="I481" s="257"/>
      <c r="J481" s="257"/>
      <c r="K481" s="257"/>
      <c r="L481" s="257"/>
      <c r="M481" s="257"/>
      <c r="N481" s="253"/>
      <c r="O481" s="257"/>
      <c r="P481" s="257"/>
      <c r="Q481" s="257"/>
      <c r="R481" s="257"/>
      <c r="S481" s="257"/>
      <c r="T481" s="257"/>
      <c r="U481" s="257"/>
      <c r="V481" s="257"/>
      <c r="W481" s="257"/>
      <c r="X481" s="257"/>
      <c r="Y481" s="363"/>
      <c r="Z481" s="363"/>
      <c r="AA481" s="363"/>
      <c r="AB481" s="363"/>
      <c r="AC481" s="363"/>
      <c r="AD481" s="363"/>
      <c r="AE481" s="363"/>
      <c r="AF481" s="363"/>
      <c r="AG481" s="363"/>
      <c r="AH481" s="363"/>
      <c r="AI481" s="363"/>
      <c r="AJ481" s="363"/>
      <c r="AK481" s="363"/>
      <c r="AL481" s="363"/>
      <c r="AM481" s="258">
        <f>SUM(Y481:AL481)</f>
        <v>0</v>
      </c>
    </row>
    <row r="482" spans="1:39" s="245" customFormat="1" ht="15" outlineLevel="1">
      <c r="A482" s="451"/>
      <c r="B482" s="276" t="s">
        <v>259</v>
      </c>
      <c r="C482" s="253" t="s">
        <v>163</v>
      </c>
      <c r="D482" s="257"/>
      <c r="E482" s="257"/>
      <c r="F482" s="257"/>
      <c r="G482" s="257"/>
      <c r="H482" s="257"/>
      <c r="I482" s="257"/>
      <c r="J482" s="257"/>
      <c r="K482" s="257"/>
      <c r="L482" s="257"/>
      <c r="M482" s="257"/>
      <c r="N482" s="412"/>
      <c r="O482" s="257"/>
      <c r="P482" s="257"/>
      <c r="Q482" s="257"/>
      <c r="R482" s="257"/>
      <c r="S482" s="257"/>
      <c r="T482" s="257"/>
      <c r="U482" s="257"/>
      <c r="V482" s="257"/>
      <c r="W482" s="257"/>
      <c r="X482" s="257"/>
      <c r="Y482" s="364">
        <f>Y481</f>
        <v>0</v>
      </c>
      <c r="Z482" s="364">
        <f>Z481</f>
        <v>0</v>
      </c>
      <c r="AA482" s="364">
        <f t="shared" ref="AA482:AE482" si="263">AA481</f>
        <v>0</v>
      </c>
      <c r="AB482" s="364">
        <f t="shared" si="263"/>
        <v>0</v>
      </c>
      <c r="AC482" s="364">
        <f t="shared" si="263"/>
        <v>0</v>
      </c>
      <c r="AD482" s="364">
        <f t="shared" si="263"/>
        <v>0</v>
      </c>
      <c r="AE482" s="364">
        <f t="shared" si="263"/>
        <v>0</v>
      </c>
      <c r="AF482" s="364">
        <f t="shared" ref="AF482:AL482" si="264">AF481</f>
        <v>0</v>
      </c>
      <c r="AG482" s="364">
        <f t="shared" si="264"/>
        <v>0</v>
      </c>
      <c r="AH482" s="364">
        <f t="shared" si="264"/>
        <v>0</v>
      </c>
      <c r="AI482" s="364">
        <f t="shared" si="264"/>
        <v>0</v>
      </c>
      <c r="AJ482" s="364">
        <f t="shared" si="264"/>
        <v>0</v>
      </c>
      <c r="AK482" s="364">
        <f t="shared" si="264"/>
        <v>0</v>
      </c>
      <c r="AL482" s="364">
        <f t="shared" si="264"/>
        <v>0</v>
      </c>
      <c r="AM482" s="259"/>
    </row>
    <row r="483" spans="1:39" s="245" customFormat="1" ht="15" outlineLevel="1">
      <c r="A483" s="45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365"/>
      <c r="Z483" s="365"/>
      <c r="AA483" s="365"/>
      <c r="AB483" s="365"/>
      <c r="AC483" s="365"/>
      <c r="AD483" s="365"/>
      <c r="AE483" s="365"/>
      <c r="AF483" s="365"/>
      <c r="AG483" s="365"/>
      <c r="AH483" s="365"/>
      <c r="AI483" s="365"/>
      <c r="AJ483" s="365"/>
      <c r="AK483" s="365"/>
      <c r="AL483" s="365"/>
      <c r="AM483" s="268"/>
    </row>
    <row r="484" spans="1:39" s="245" customFormat="1" ht="15" outlineLevel="1">
      <c r="A484" s="451">
        <v>25</v>
      </c>
      <c r="B484" s="275" t="s">
        <v>21</v>
      </c>
      <c r="C484" s="253" t="s">
        <v>25</v>
      </c>
      <c r="D484" s="257"/>
      <c r="E484" s="257"/>
      <c r="F484" s="257"/>
      <c r="G484" s="257"/>
      <c r="H484" s="257"/>
      <c r="I484" s="257"/>
      <c r="J484" s="257"/>
      <c r="K484" s="257"/>
      <c r="L484" s="257"/>
      <c r="M484" s="257"/>
      <c r="N484" s="257">
        <v>0</v>
      </c>
      <c r="O484" s="257"/>
      <c r="P484" s="257"/>
      <c r="Q484" s="257"/>
      <c r="R484" s="257"/>
      <c r="S484" s="257"/>
      <c r="T484" s="257"/>
      <c r="U484" s="257"/>
      <c r="V484" s="257"/>
      <c r="W484" s="257"/>
      <c r="X484" s="257"/>
      <c r="Y484" s="659"/>
      <c r="Z484" s="659"/>
      <c r="AA484" s="659"/>
      <c r="AB484" s="659"/>
      <c r="AC484" s="659"/>
      <c r="AD484" s="659"/>
      <c r="AE484" s="659"/>
      <c r="AF484" s="368"/>
      <c r="AG484" s="368"/>
      <c r="AH484" s="368"/>
      <c r="AI484" s="368"/>
      <c r="AJ484" s="368"/>
      <c r="AK484" s="368"/>
      <c r="AL484" s="368"/>
      <c r="AM484" s="258">
        <f>SUM(Y484:AL484)</f>
        <v>0</v>
      </c>
    </row>
    <row r="485" spans="1:39" s="245" customFormat="1" ht="15" outlineLevel="1">
      <c r="A485" s="451"/>
      <c r="B485" s="276" t="s">
        <v>259</v>
      </c>
      <c r="C485" s="253" t="s">
        <v>163</v>
      </c>
      <c r="D485" s="257"/>
      <c r="E485" s="257"/>
      <c r="F485" s="257"/>
      <c r="G485" s="257"/>
      <c r="H485" s="257"/>
      <c r="I485" s="257"/>
      <c r="J485" s="257"/>
      <c r="K485" s="257"/>
      <c r="L485" s="257"/>
      <c r="M485" s="257"/>
      <c r="N485" s="257">
        <f>N484</f>
        <v>0</v>
      </c>
      <c r="O485" s="257"/>
      <c r="P485" s="257"/>
      <c r="Q485" s="257"/>
      <c r="R485" s="257"/>
      <c r="S485" s="257"/>
      <c r="T485" s="257"/>
      <c r="U485" s="257"/>
      <c r="V485" s="257"/>
      <c r="W485" s="257"/>
      <c r="X485" s="257"/>
      <c r="Y485" s="364">
        <f>Y484</f>
        <v>0</v>
      </c>
      <c r="Z485" s="364">
        <f>Z484</f>
        <v>0</v>
      </c>
      <c r="AA485" s="364">
        <f t="shared" ref="AA485:AE485" si="265">AA484</f>
        <v>0</v>
      </c>
      <c r="AB485" s="364">
        <f t="shared" si="265"/>
        <v>0</v>
      </c>
      <c r="AC485" s="364">
        <f t="shared" si="265"/>
        <v>0</v>
      </c>
      <c r="AD485" s="364">
        <f t="shared" si="265"/>
        <v>0</v>
      </c>
      <c r="AE485" s="364">
        <f t="shared" si="265"/>
        <v>0</v>
      </c>
      <c r="AF485" s="364">
        <f t="shared" ref="AF485:AL485" si="266">AF484</f>
        <v>0</v>
      </c>
      <c r="AG485" s="364">
        <f t="shared" si="266"/>
        <v>0</v>
      </c>
      <c r="AH485" s="364">
        <f t="shared" si="266"/>
        <v>0</v>
      </c>
      <c r="AI485" s="364">
        <f t="shared" si="266"/>
        <v>0</v>
      </c>
      <c r="AJ485" s="364">
        <f t="shared" si="266"/>
        <v>0</v>
      </c>
      <c r="AK485" s="364">
        <f t="shared" si="266"/>
        <v>0</v>
      </c>
      <c r="AL485" s="364">
        <f t="shared" si="266"/>
        <v>0</v>
      </c>
      <c r="AM485" s="272"/>
    </row>
    <row r="486" spans="1:39" s="245" customFormat="1" ht="15" outlineLevel="1">
      <c r="A486" s="451"/>
      <c r="B486" s="275"/>
      <c r="C486" s="273"/>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660"/>
      <c r="Z486" s="661"/>
      <c r="AA486" s="660"/>
      <c r="AB486" s="660"/>
      <c r="AC486" s="660"/>
      <c r="AD486" s="660"/>
      <c r="AE486" s="660"/>
      <c r="AF486" s="369"/>
      <c r="AG486" s="369"/>
      <c r="AH486" s="369"/>
      <c r="AI486" s="369"/>
      <c r="AJ486" s="369"/>
      <c r="AK486" s="369"/>
      <c r="AL486" s="369"/>
      <c r="AM486" s="274"/>
    </row>
    <row r="487" spans="1:39" ht="15.6" outlineLevel="1">
      <c r="A487" s="452"/>
      <c r="B487" s="250" t="s">
        <v>15</v>
      </c>
      <c r="C487" s="280"/>
      <c r="D487" s="252"/>
      <c r="E487" s="252"/>
      <c r="F487" s="252"/>
      <c r="G487" s="252"/>
      <c r="H487" s="252"/>
      <c r="I487" s="252"/>
      <c r="J487" s="252"/>
      <c r="K487" s="252"/>
      <c r="L487" s="252"/>
      <c r="M487" s="252"/>
      <c r="N487" s="253"/>
      <c r="O487" s="252"/>
      <c r="P487" s="252"/>
      <c r="Q487" s="252"/>
      <c r="R487" s="252"/>
      <c r="S487" s="252"/>
      <c r="T487" s="252"/>
      <c r="U487" s="252"/>
      <c r="V487" s="252"/>
      <c r="W487" s="252"/>
      <c r="X487" s="252"/>
      <c r="Y487" s="367"/>
      <c r="Z487" s="367"/>
      <c r="AA487" s="367"/>
      <c r="AB487" s="367"/>
      <c r="AC487" s="367"/>
      <c r="AD487" s="367"/>
      <c r="AE487" s="367"/>
      <c r="AF487" s="367"/>
      <c r="AG487" s="367"/>
      <c r="AH487" s="367"/>
      <c r="AI487" s="367"/>
      <c r="AJ487" s="367"/>
      <c r="AK487" s="367"/>
      <c r="AL487" s="367"/>
      <c r="AM487" s="254"/>
    </row>
    <row r="488" spans="1:39" ht="15" outlineLevel="1">
      <c r="A488" s="451">
        <v>26</v>
      </c>
      <c r="B488" s="281" t="s">
        <v>16</v>
      </c>
      <c r="C488" s="253" t="s">
        <v>25</v>
      </c>
      <c r="D488" s="257"/>
      <c r="E488" s="257"/>
      <c r="F488" s="257"/>
      <c r="G488" s="257"/>
      <c r="H488" s="257"/>
      <c r="I488" s="257"/>
      <c r="J488" s="257"/>
      <c r="K488" s="257"/>
      <c r="L488" s="257"/>
      <c r="M488" s="257"/>
      <c r="N488" s="257">
        <v>12</v>
      </c>
      <c r="O488" s="257"/>
      <c r="P488" s="257"/>
      <c r="Q488" s="257"/>
      <c r="R488" s="257"/>
      <c r="S488" s="257"/>
      <c r="T488" s="257"/>
      <c r="U488" s="257"/>
      <c r="V488" s="257"/>
      <c r="W488" s="257"/>
      <c r="X488" s="257"/>
      <c r="Y488" s="377"/>
      <c r="Z488" s="659"/>
      <c r="AA488" s="659"/>
      <c r="AB488" s="659"/>
      <c r="AC488" s="659"/>
      <c r="AD488" s="659"/>
      <c r="AE488" s="659"/>
      <c r="AF488" s="368"/>
      <c r="AG488" s="368"/>
      <c r="AH488" s="368"/>
      <c r="AI488" s="368"/>
      <c r="AJ488" s="368"/>
      <c r="AK488" s="368"/>
      <c r="AL488" s="368"/>
      <c r="AM488" s="258">
        <f>SUM(Y488:AL488)</f>
        <v>0</v>
      </c>
    </row>
    <row r="489" spans="1:39" ht="15" outlineLevel="1">
      <c r="B489" s="256" t="s">
        <v>259</v>
      </c>
      <c r="C489" s="253" t="s">
        <v>163</v>
      </c>
      <c r="D489" s="257"/>
      <c r="E489" s="257"/>
      <c r="F489" s="257"/>
      <c r="G489" s="257"/>
      <c r="H489" s="257"/>
      <c r="I489" s="257"/>
      <c r="J489" s="257"/>
      <c r="K489" s="257"/>
      <c r="L489" s="257"/>
      <c r="M489" s="257"/>
      <c r="N489" s="257">
        <f>N488</f>
        <v>12</v>
      </c>
      <c r="O489" s="257"/>
      <c r="P489" s="257"/>
      <c r="Q489" s="257"/>
      <c r="R489" s="257"/>
      <c r="S489" s="257"/>
      <c r="T489" s="257"/>
      <c r="U489" s="257"/>
      <c r="V489" s="257"/>
      <c r="W489" s="257"/>
      <c r="X489" s="257"/>
      <c r="Y489" s="364">
        <f>Y488</f>
        <v>0</v>
      </c>
      <c r="Z489" s="364">
        <f>Z488</f>
        <v>0</v>
      </c>
      <c r="AA489" s="364">
        <f t="shared" ref="AA489:AE489" si="267">AA488</f>
        <v>0</v>
      </c>
      <c r="AB489" s="364">
        <f t="shared" si="267"/>
        <v>0</v>
      </c>
      <c r="AC489" s="364">
        <f t="shared" si="267"/>
        <v>0</v>
      </c>
      <c r="AD489" s="364">
        <f t="shared" si="267"/>
        <v>0</v>
      </c>
      <c r="AE489" s="364">
        <f t="shared" si="267"/>
        <v>0</v>
      </c>
      <c r="AF489" s="364">
        <f t="shared" ref="AF489:AL489" si="268">AF488</f>
        <v>0</v>
      </c>
      <c r="AG489" s="364">
        <f t="shared" si="268"/>
        <v>0</v>
      </c>
      <c r="AH489" s="364">
        <f t="shared" si="268"/>
        <v>0</v>
      </c>
      <c r="AI489" s="364">
        <f t="shared" si="268"/>
        <v>0</v>
      </c>
      <c r="AJ489" s="364">
        <f t="shared" si="268"/>
        <v>0</v>
      </c>
      <c r="AK489" s="364">
        <f t="shared" si="268"/>
        <v>0</v>
      </c>
      <c r="AL489" s="364">
        <f t="shared" si="268"/>
        <v>0</v>
      </c>
      <c r="AM489" s="268"/>
    </row>
    <row r="490" spans="1:39" ht="15" outlineLevel="1">
      <c r="B490" s="282"/>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374"/>
      <c r="Z490" s="375"/>
      <c r="AA490" s="375"/>
      <c r="AB490" s="375"/>
      <c r="AC490" s="375"/>
      <c r="AD490" s="375"/>
      <c r="AE490" s="375"/>
      <c r="AF490" s="375"/>
      <c r="AG490" s="375"/>
      <c r="AH490" s="375"/>
      <c r="AI490" s="375"/>
      <c r="AJ490" s="375"/>
      <c r="AK490" s="375"/>
      <c r="AL490" s="375"/>
      <c r="AM490" s="259"/>
    </row>
    <row r="491" spans="1:39" ht="15" outlineLevel="1">
      <c r="A491" s="451">
        <v>27</v>
      </c>
      <c r="B491" s="281" t="s">
        <v>17</v>
      </c>
      <c r="C491" s="253" t="s">
        <v>25</v>
      </c>
      <c r="D491" s="257">
        <f>'7.  Persistence Report'!AT88</f>
        <v>126131.6814</v>
      </c>
      <c r="E491" s="257">
        <f>'7.  Persistence Report'!AU88</f>
        <v>126131.6814</v>
      </c>
      <c r="F491" s="257">
        <f>'7.  Persistence Report'!AV88</f>
        <v>126131.6814</v>
      </c>
      <c r="G491" s="257">
        <f>'7.  Persistence Report'!AW88</f>
        <v>126131.6814</v>
      </c>
      <c r="H491" s="257">
        <f>'7.  Persistence Report'!AX88</f>
        <v>126131.6814</v>
      </c>
      <c r="I491" s="257">
        <f>'7.  Persistence Report'!AY88</f>
        <v>126131.6814</v>
      </c>
      <c r="J491" s="257">
        <f>'7.  Persistence Report'!AZ88</f>
        <v>126131.6814</v>
      </c>
      <c r="K491" s="257">
        <f>'7.  Persistence Report'!BA88</f>
        <v>126131.6814</v>
      </c>
      <c r="L491" s="257">
        <f>'7.  Persistence Report'!BB88</f>
        <v>104362.7694</v>
      </c>
      <c r="M491" s="257">
        <f>'7.  Persistence Report'!BC88</f>
        <v>104362.7694</v>
      </c>
      <c r="N491" s="257">
        <v>12</v>
      </c>
      <c r="O491" s="257">
        <f>'7.  Persistence Report'!O88</f>
        <v>24.329093839999999</v>
      </c>
      <c r="P491" s="257">
        <f>'7.  Persistence Report'!P88</f>
        <v>24.329093839999999</v>
      </c>
      <c r="Q491" s="257">
        <f>'7.  Persistence Report'!Q88</f>
        <v>24.329093839999999</v>
      </c>
      <c r="R491" s="257">
        <f>'7.  Persistence Report'!R88</f>
        <v>24.329093839999999</v>
      </c>
      <c r="S491" s="257">
        <f>'7.  Persistence Report'!S88</f>
        <v>24.329093839999999</v>
      </c>
      <c r="T491" s="257">
        <f>'7.  Persistence Report'!T88</f>
        <v>24.329093839999999</v>
      </c>
      <c r="U491" s="257">
        <f>'7.  Persistence Report'!U88</f>
        <v>24.329093839999999</v>
      </c>
      <c r="V491" s="257">
        <f>'7.  Persistence Report'!V88</f>
        <v>24.329093839999999</v>
      </c>
      <c r="W491" s="257">
        <f>'7.  Persistence Report'!W88</f>
        <v>17.742821840000001</v>
      </c>
      <c r="X491" s="257">
        <f>'7.  Persistence Report'!X88</f>
        <v>17.742821840000001</v>
      </c>
      <c r="Y491" s="377"/>
      <c r="Z491" s="659"/>
      <c r="AA491" s="659"/>
      <c r="AB491" s="659">
        <v>1</v>
      </c>
      <c r="AC491" s="659"/>
      <c r="AD491" s="659"/>
      <c r="AE491" s="659"/>
      <c r="AF491" s="368"/>
      <c r="AG491" s="368"/>
      <c r="AH491" s="368"/>
      <c r="AI491" s="368"/>
      <c r="AJ491" s="368"/>
      <c r="AK491" s="368"/>
      <c r="AL491" s="368"/>
      <c r="AM491" s="258">
        <f>SUM(Y491:AL491)</f>
        <v>1</v>
      </c>
    </row>
    <row r="492" spans="1:39" ht="15" outlineLevel="1">
      <c r="B492" s="256" t="s">
        <v>259</v>
      </c>
      <c r="C492" s="253" t="s">
        <v>163</v>
      </c>
      <c r="D492" s="257"/>
      <c r="E492" s="257"/>
      <c r="F492" s="257"/>
      <c r="G492" s="257"/>
      <c r="H492" s="257"/>
      <c r="I492" s="257"/>
      <c r="J492" s="257"/>
      <c r="K492" s="257"/>
      <c r="L492" s="257"/>
      <c r="M492" s="257"/>
      <c r="N492" s="257">
        <f>N491</f>
        <v>12</v>
      </c>
      <c r="O492" s="257"/>
      <c r="P492" s="257"/>
      <c r="Q492" s="257"/>
      <c r="R492" s="257"/>
      <c r="S492" s="257"/>
      <c r="T492" s="257"/>
      <c r="U492" s="257"/>
      <c r="V492" s="257"/>
      <c r="W492" s="257"/>
      <c r="X492" s="257"/>
      <c r="Y492" s="364">
        <f>Y491</f>
        <v>0</v>
      </c>
      <c r="Z492" s="364">
        <f>Z491</f>
        <v>0</v>
      </c>
      <c r="AA492" s="364">
        <f t="shared" ref="AA492:AE492" si="269">AA491</f>
        <v>0</v>
      </c>
      <c r="AB492" s="364">
        <f t="shared" si="269"/>
        <v>1</v>
      </c>
      <c r="AC492" s="364">
        <f t="shared" si="269"/>
        <v>0</v>
      </c>
      <c r="AD492" s="364">
        <f t="shared" si="269"/>
        <v>0</v>
      </c>
      <c r="AE492" s="364">
        <f t="shared" si="269"/>
        <v>0</v>
      </c>
      <c r="AF492" s="364">
        <f t="shared" ref="AF492:AL492" si="270">AF491</f>
        <v>0</v>
      </c>
      <c r="AG492" s="364">
        <f t="shared" si="270"/>
        <v>0</v>
      </c>
      <c r="AH492" s="364">
        <f t="shared" si="270"/>
        <v>0</v>
      </c>
      <c r="AI492" s="364">
        <f t="shared" si="270"/>
        <v>0</v>
      </c>
      <c r="AJ492" s="364">
        <f t="shared" si="270"/>
        <v>0</v>
      </c>
      <c r="AK492" s="364">
        <f t="shared" si="270"/>
        <v>0</v>
      </c>
      <c r="AL492" s="364">
        <f t="shared" si="270"/>
        <v>0</v>
      </c>
      <c r="AM492" s="268"/>
    </row>
    <row r="493" spans="1:39" ht="15.6" outlineLevel="1">
      <c r="B493" s="283"/>
      <c r="C493" s="262"/>
      <c r="D493" s="253"/>
      <c r="E493" s="253"/>
      <c r="F493" s="253"/>
      <c r="G493" s="253"/>
      <c r="H493" s="253"/>
      <c r="I493" s="253"/>
      <c r="J493" s="253"/>
      <c r="K493" s="253"/>
      <c r="L493" s="253"/>
      <c r="M493" s="253"/>
      <c r="N493" s="262"/>
      <c r="O493" s="253"/>
      <c r="P493" s="253"/>
      <c r="Q493" s="253"/>
      <c r="R493" s="253"/>
      <c r="S493" s="253"/>
      <c r="T493" s="253"/>
      <c r="U493" s="253"/>
      <c r="V493" s="253"/>
      <c r="W493" s="253"/>
      <c r="X493" s="253"/>
      <c r="Y493" s="365"/>
      <c r="Z493" s="365"/>
      <c r="AA493" s="365"/>
      <c r="AB493" s="365"/>
      <c r="AC493" s="365"/>
      <c r="AD493" s="365"/>
      <c r="AE493" s="365"/>
      <c r="AF493" s="365"/>
      <c r="AG493" s="365"/>
      <c r="AH493" s="365"/>
      <c r="AI493" s="365"/>
      <c r="AJ493" s="365"/>
      <c r="AK493" s="365"/>
      <c r="AL493" s="365"/>
      <c r="AM493" s="268"/>
    </row>
    <row r="494" spans="1:39" ht="15" outlineLevel="1">
      <c r="A494" s="451">
        <v>28</v>
      </c>
      <c r="B494" s="281" t="s">
        <v>18</v>
      </c>
      <c r="C494" s="253" t="s">
        <v>25</v>
      </c>
      <c r="D494" s="257"/>
      <c r="E494" s="257"/>
      <c r="F494" s="257"/>
      <c r="G494" s="257"/>
      <c r="H494" s="257"/>
      <c r="I494" s="257"/>
      <c r="J494" s="257"/>
      <c r="K494" s="257"/>
      <c r="L494" s="257"/>
      <c r="M494" s="257"/>
      <c r="N494" s="257">
        <v>0</v>
      </c>
      <c r="O494" s="257"/>
      <c r="P494" s="257"/>
      <c r="Q494" s="257"/>
      <c r="R494" s="257"/>
      <c r="S494" s="257"/>
      <c r="T494" s="257"/>
      <c r="U494" s="257"/>
      <c r="V494" s="257"/>
      <c r="W494" s="257"/>
      <c r="X494" s="257"/>
      <c r="Y494" s="377"/>
      <c r="Z494" s="659"/>
      <c r="AA494" s="659"/>
      <c r="AB494" s="659"/>
      <c r="AC494" s="659"/>
      <c r="AD494" s="659"/>
      <c r="AE494" s="659"/>
      <c r="AF494" s="368"/>
      <c r="AG494" s="368"/>
      <c r="AH494" s="368"/>
      <c r="AI494" s="368"/>
      <c r="AJ494" s="368"/>
      <c r="AK494" s="368"/>
      <c r="AL494" s="368"/>
      <c r="AM494" s="258">
        <f>SUM(Y494:AL494)</f>
        <v>0</v>
      </c>
    </row>
    <row r="495" spans="1:39" ht="15" outlineLevel="1">
      <c r="B495" s="256" t="s">
        <v>259</v>
      </c>
      <c r="C495" s="253" t="s">
        <v>163</v>
      </c>
      <c r="D495" s="257"/>
      <c r="E495" s="257"/>
      <c r="F495" s="257"/>
      <c r="G495" s="257"/>
      <c r="H495" s="257"/>
      <c r="I495" s="257"/>
      <c r="J495" s="257"/>
      <c r="K495" s="257"/>
      <c r="L495" s="257"/>
      <c r="M495" s="257"/>
      <c r="N495" s="257">
        <f>N494</f>
        <v>0</v>
      </c>
      <c r="O495" s="257"/>
      <c r="P495" s="257"/>
      <c r="Q495" s="257"/>
      <c r="R495" s="257"/>
      <c r="S495" s="257"/>
      <c r="T495" s="257"/>
      <c r="U495" s="257"/>
      <c r="V495" s="257"/>
      <c r="W495" s="257"/>
      <c r="X495" s="257"/>
      <c r="Y495" s="364">
        <f>Y494</f>
        <v>0</v>
      </c>
      <c r="Z495" s="364">
        <f>Z494</f>
        <v>0</v>
      </c>
      <c r="AA495" s="364">
        <f t="shared" ref="AA495:AE495" si="271">AA494</f>
        <v>0</v>
      </c>
      <c r="AB495" s="364">
        <f t="shared" si="271"/>
        <v>0</v>
      </c>
      <c r="AC495" s="364">
        <f t="shared" si="271"/>
        <v>0</v>
      </c>
      <c r="AD495" s="364">
        <f t="shared" si="271"/>
        <v>0</v>
      </c>
      <c r="AE495" s="364">
        <f t="shared" si="271"/>
        <v>0</v>
      </c>
      <c r="AF495" s="364">
        <f t="shared" ref="AF495:AL495" si="272">AF494</f>
        <v>0</v>
      </c>
      <c r="AG495" s="364">
        <f t="shared" si="272"/>
        <v>0</v>
      </c>
      <c r="AH495" s="364">
        <f t="shared" si="272"/>
        <v>0</v>
      </c>
      <c r="AI495" s="364">
        <f t="shared" si="272"/>
        <v>0</v>
      </c>
      <c r="AJ495" s="364">
        <f t="shared" si="272"/>
        <v>0</v>
      </c>
      <c r="AK495" s="364">
        <f t="shared" si="272"/>
        <v>0</v>
      </c>
      <c r="AL495" s="364">
        <f t="shared" si="272"/>
        <v>0</v>
      </c>
      <c r="AM495" s="259"/>
    </row>
    <row r="496" spans="1:39" ht="15" outlineLevel="1">
      <c r="B496" s="282"/>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365"/>
      <c r="Z496" s="365"/>
      <c r="AA496" s="365"/>
      <c r="AB496" s="365"/>
      <c r="AC496" s="365"/>
      <c r="AD496" s="365"/>
      <c r="AE496" s="365"/>
      <c r="AF496" s="365"/>
      <c r="AG496" s="365"/>
      <c r="AH496" s="365"/>
      <c r="AI496" s="365"/>
      <c r="AJ496" s="365"/>
      <c r="AK496" s="365"/>
      <c r="AL496" s="365"/>
      <c r="AM496" s="268"/>
    </row>
    <row r="497" spans="1:39" ht="15" outlineLevel="1">
      <c r="A497" s="451">
        <v>29</v>
      </c>
      <c r="B497" s="284" t="s">
        <v>19</v>
      </c>
      <c r="C497" s="253" t="s">
        <v>25</v>
      </c>
      <c r="D497" s="257"/>
      <c r="E497" s="257"/>
      <c r="F497" s="257"/>
      <c r="G497" s="257"/>
      <c r="H497" s="257"/>
      <c r="I497" s="257"/>
      <c r="J497" s="257"/>
      <c r="K497" s="257"/>
      <c r="L497" s="257"/>
      <c r="M497" s="257"/>
      <c r="N497" s="257">
        <v>0</v>
      </c>
      <c r="O497" s="257"/>
      <c r="P497" s="257"/>
      <c r="Q497" s="257"/>
      <c r="R497" s="257"/>
      <c r="S497" s="257"/>
      <c r="T497" s="257"/>
      <c r="U497" s="257"/>
      <c r="V497" s="257"/>
      <c r="W497" s="257"/>
      <c r="X497" s="257"/>
      <c r="Y497" s="377"/>
      <c r="Z497" s="659"/>
      <c r="AA497" s="659"/>
      <c r="AB497" s="659"/>
      <c r="AC497" s="659"/>
      <c r="AD497" s="659"/>
      <c r="AE497" s="659"/>
      <c r="AF497" s="368"/>
      <c r="AG497" s="368"/>
      <c r="AH497" s="368"/>
      <c r="AI497" s="368"/>
      <c r="AJ497" s="368"/>
      <c r="AK497" s="368"/>
      <c r="AL497" s="368"/>
      <c r="AM497" s="258">
        <f>SUM(Y497:AL497)</f>
        <v>0</v>
      </c>
    </row>
    <row r="498" spans="1:39" ht="15" outlineLevel="1">
      <c r="B498" s="284" t="s">
        <v>259</v>
      </c>
      <c r="C498" s="253" t="s">
        <v>163</v>
      </c>
      <c r="D498" s="257"/>
      <c r="E498" s="257"/>
      <c r="F498" s="257"/>
      <c r="G498" s="257"/>
      <c r="H498" s="257"/>
      <c r="I498" s="257"/>
      <c r="J498" s="257"/>
      <c r="K498" s="257"/>
      <c r="L498" s="257"/>
      <c r="M498" s="257"/>
      <c r="N498" s="257">
        <f>N497</f>
        <v>0</v>
      </c>
      <c r="O498" s="257"/>
      <c r="P498" s="257"/>
      <c r="Q498" s="257"/>
      <c r="R498" s="257"/>
      <c r="S498" s="257"/>
      <c r="T498" s="257"/>
      <c r="U498" s="257"/>
      <c r="V498" s="257"/>
      <c r="W498" s="257"/>
      <c r="X498" s="257"/>
      <c r="Y498" s="364">
        <f>Y497</f>
        <v>0</v>
      </c>
      <c r="Z498" s="364">
        <f t="shared" ref="Z498:AE498" si="273">Z497</f>
        <v>0</v>
      </c>
      <c r="AA498" s="364">
        <f t="shared" si="273"/>
        <v>0</v>
      </c>
      <c r="AB498" s="364">
        <f t="shared" si="273"/>
        <v>0</v>
      </c>
      <c r="AC498" s="364">
        <f t="shared" si="273"/>
        <v>0</v>
      </c>
      <c r="AD498" s="364">
        <f t="shared" si="273"/>
        <v>0</v>
      </c>
      <c r="AE498" s="364">
        <f t="shared" si="273"/>
        <v>0</v>
      </c>
      <c r="AF498" s="364">
        <f t="shared" ref="AF498:AL498" si="274">AF497</f>
        <v>0</v>
      </c>
      <c r="AG498" s="364">
        <f t="shared" si="274"/>
        <v>0</v>
      </c>
      <c r="AH498" s="364">
        <f t="shared" si="274"/>
        <v>0</v>
      </c>
      <c r="AI498" s="364">
        <f t="shared" si="274"/>
        <v>0</v>
      </c>
      <c r="AJ498" s="364">
        <f t="shared" si="274"/>
        <v>0</v>
      </c>
      <c r="AK498" s="364">
        <f t="shared" si="274"/>
        <v>0</v>
      </c>
      <c r="AL498" s="364">
        <f t="shared" si="274"/>
        <v>0</v>
      </c>
      <c r="AM498" s="259"/>
    </row>
    <row r="499" spans="1:39" ht="15" outlineLevel="1">
      <c r="B499" s="284"/>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374"/>
      <c r="Z499" s="374"/>
      <c r="AA499" s="374"/>
      <c r="AB499" s="374"/>
      <c r="AC499" s="374"/>
      <c r="AD499" s="374"/>
      <c r="AE499" s="374"/>
      <c r="AF499" s="374"/>
      <c r="AG499" s="374"/>
      <c r="AH499" s="374"/>
      <c r="AI499" s="374"/>
      <c r="AJ499" s="374"/>
      <c r="AK499" s="374"/>
      <c r="AL499" s="374"/>
      <c r="AM499" s="274"/>
    </row>
    <row r="500" spans="1:39" s="245" customFormat="1" ht="15" outlineLevel="1">
      <c r="A500" s="451">
        <v>30</v>
      </c>
      <c r="B500" s="275" t="s">
        <v>488</v>
      </c>
      <c r="C500" s="253" t="s">
        <v>25</v>
      </c>
      <c r="D500" s="257"/>
      <c r="E500" s="257"/>
      <c r="F500" s="257"/>
      <c r="G500" s="257"/>
      <c r="H500" s="257"/>
      <c r="I500" s="257"/>
      <c r="J500" s="257"/>
      <c r="K500" s="257"/>
      <c r="L500" s="257"/>
      <c r="M500" s="257"/>
      <c r="N500" s="257">
        <v>0</v>
      </c>
      <c r="O500" s="257"/>
      <c r="P500" s="257"/>
      <c r="Q500" s="257"/>
      <c r="R500" s="257"/>
      <c r="S500" s="257"/>
      <c r="T500" s="257"/>
      <c r="U500" s="257"/>
      <c r="V500" s="257"/>
      <c r="W500" s="257"/>
      <c r="X500" s="257"/>
      <c r="Y500" s="363"/>
      <c r="Z500" s="363"/>
      <c r="AA500" s="363"/>
      <c r="AB500" s="363"/>
      <c r="AC500" s="363"/>
      <c r="AD500" s="363"/>
      <c r="AE500" s="363"/>
      <c r="AF500" s="363"/>
      <c r="AG500" s="363"/>
      <c r="AH500" s="363"/>
      <c r="AI500" s="363"/>
      <c r="AJ500" s="363"/>
      <c r="AK500" s="363"/>
      <c r="AL500" s="363"/>
      <c r="AM500" s="258">
        <f>SUM(Y500:AL500)</f>
        <v>0</v>
      </c>
    </row>
    <row r="501" spans="1:39" s="245" customFormat="1" ht="15" outlineLevel="1">
      <c r="A501" s="451"/>
      <c r="B501" s="284" t="s">
        <v>259</v>
      </c>
      <c r="C501" s="253" t="s">
        <v>163</v>
      </c>
      <c r="D501" s="257"/>
      <c r="E501" s="257"/>
      <c r="F501" s="257"/>
      <c r="G501" s="257"/>
      <c r="H501" s="257"/>
      <c r="I501" s="257"/>
      <c r="J501" s="257"/>
      <c r="K501" s="257"/>
      <c r="L501" s="257"/>
      <c r="M501" s="257"/>
      <c r="N501" s="257">
        <f>N500</f>
        <v>0</v>
      </c>
      <c r="O501" s="257"/>
      <c r="P501" s="257"/>
      <c r="Q501" s="257"/>
      <c r="R501" s="257"/>
      <c r="S501" s="257"/>
      <c r="T501" s="257"/>
      <c r="U501" s="257"/>
      <c r="V501" s="257"/>
      <c r="W501" s="257"/>
      <c r="X501" s="257"/>
      <c r="Y501" s="364">
        <f>Y500</f>
        <v>0</v>
      </c>
      <c r="Z501" s="364">
        <f t="shared" ref="Z501:AE501" si="275">Z500</f>
        <v>0</v>
      </c>
      <c r="AA501" s="364">
        <f t="shared" si="275"/>
        <v>0</v>
      </c>
      <c r="AB501" s="364">
        <f t="shared" si="275"/>
        <v>0</v>
      </c>
      <c r="AC501" s="364">
        <f t="shared" si="275"/>
        <v>0</v>
      </c>
      <c r="AD501" s="364">
        <f t="shared" si="275"/>
        <v>0</v>
      </c>
      <c r="AE501" s="364">
        <f t="shared" si="275"/>
        <v>0</v>
      </c>
      <c r="AF501" s="364">
        <f t="shared" ref="AF501:AL501" si="276">AF500</f>
        <v>0</v>
      </c>
      <c r="AG501" s="364">
        <f t="shared" si="276"/>
        <v>0</v>
      </c>
      <c r="AH501" s="364">
        <f t="shared" si="276"/>
        <v>0</v>
      </c>
      <c r="AI501" s="364">
        <f t="shared" si="276"/>
        <v>0</v>
      </c>
      <c r="AJ501" s="364">
        <f t="shared" si="276"/>
        <v>0</v>
      </c>
      <c r="AK501" s="364">
        <f t="shared" si="276"/>
        <v>0</v>
      </c>
      <c r="AL501" s="364">
        <f t="shared" si="276"/>
        <v>0</v>
      </c>
      <c r="AM501" s="259"/>
    </row>
    <row r="502" spans="1:39" s="245" customFormat="1" ht="15" outlineLevel="1">
      <c r="A502" s="451"/>
      <c r="B502" s="284"/>
      <c r="C502" s="253"/>
      <c r="D502" s="253"/>
      <c r="E502" s="253"/>
      <c r="F502" s="253"/>
      <c r="G502" s="253"/>
      <c r="H502" s="253"/>
      <c r="I502" s="253"/>
      <c r="J502" s="253"/>
      <c r="K502" s="253"/>
      <c r="L502" s="253"/>
      <c r="M502" s="253"/>
      <c r="N502" s="253"/>
      <c r="O502" s="253"/>
      <c r="P502" s="253"/>
      <c r="Q502" s="253"/>
      <c r="R502" s="253"/>
      <c r="S502" s="253"/>
      <c r="T502" s="253"/>
      <c r="U502" s="253"/>
      <c r="V502" s="253"/>
      <c r="W502" s="253"/>
      <c r="X502" s="253"/>
      <c r="Y502" s="365"/>
      <c r="Z502" s="365"/>
      <c r="AA502" s="365"/>
      <c r="AB502" s="365"/>
      <c r="AC502" s="365"/>
      <c r="AD502" s="365"/>
      <c r="AE502" s="365"/>
      <c r="AF502" s="365"/>
      <c r="AG502" s="365"/>
      <c r="AH502" s="365"/>
      <c r="AI502" s="365"/>
      <c r="AJ502" s="365"/>
      <c r="AK502" s="365"/>
      <c r="AL502" s="365"/>
      <c r="AM502" s="274"/>
    </row>
    <row r="503" spans="1:39" s="245" customFormat="1" ht="15.6" outlineLevel="1">
      <c r="A503" s="451"/>
      <c r="B503" s="250" t="s">
        <v>489</v>
      </c>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365"/>
      <c r="Z503" s="365"/>
      <c r="AA503" s="365"/>
      <c r="AB503" s="365"/>
      <c r="AC503" s="365"/>
      <c r="AD503" s="365"/>
      <c r="AE503" s="365"/>
      <c r="AF503" s="365"/>
      <c r="AG503" s="365"/>
      <c r="AH503" s="365"/>
      <c r="AI503" s="365"/>
      <c r="AJ503" s="365"/>
      <c r="AK503" s="365"/>
      <c r="AL503" s="365"/>
      <c r="AM503" s="274"/>
    </row>
    <row r="504" spans="1:39" s="245" customFormat="1" ht="15" outlineLevel="1">
      <c r="A504" s="451">
        <v>31</v>
      </c>
      <c r="B504" s="284" t="s">
        <v>490</v>
      </c>
      <c r="C504" s="253" t="s">
        <v>25</v>
      </c>
      <c r="D504" s="257"/>
      <c r="E504" s="257"/>
      <c r="F504" s="257"/>
      <c r="G504" s="257"/>
      <c r="H504" s="257"/>
      <c r="I504" s="257"/>
      <c r="J504" s="257"/>
      <c r="K504" s="257"/>
      <c r="L504" s="257"/>
      <c r="M504" s="257"/>
      <c r="N504" s="257">
        <v>0</v>
      </c>
      <c r="O504" s="257"/>
      <c r="P504" s="257"/>
      <c r="Q504" s="257"/>
      <c r="R504" s="257"/>
      <c r="S504" s="257"/>
      <c r="T504" s="257"/>
      <c r="U504" s="257"/>
      <c r="V504" s="257"/>
      <c r="W504" s="257"/>
      <c r="X504" s="257"/>
      <c r="Y504" s="363"/>
      <c r="Z504" s="363"/>
      <c r="AA504" s="363"/>
      <c r="AB504" s="363"/>
      <c r="AC504" s="363"/>
      <c r="AD504" s="363"/>
      <c r="AE504" s="363"/>
      <c r="AF504" s="363"/>
      <c r="AG504" s="363"/>
      <c r="AH504" s="363"/>
      <c r="AI504" s="363"/>
      <c r="AJ504" s="363"/>
      <c r="AK504" s="363"/>
      <c r="AL504" s="363"/>
      <c r="AM504" s="258">
        <f>SUM(Y504:AL504)</f>
        <v>0</v>
      </c>
    </row>
    <row r="505" spans="1:39" s="245" customFormat="1" ht="15" outlineLevel="1">
      <c r="A505" s="451"/>
      <c r="B505" s="284" t="s">
        <v>259</v>
      </c>
      <c r="C505" s="253" t="s">
        <v>163</v>
      </c>
      <c r="D505" s="257"/>
      <c r="E505" s="257"/>
      <c r="F505" s="257"/>
      <c r="G505" s="257"/>
      <c r="H505" s="257"/>
      <c r="I505" s="257"/>
      <c r="J505" s="257"/>
      <c r="K505" s="257"/>
      <c r="L505" s="257"/>
      <c r="M505" s="257"/>
      <c r="N505" s="257">
        <f>N504</f>
        <v>0</v>
      </c>
      <c r="O505" s="257"/>
      <c r="P505" s="257"/>
      <c r="Q505" s="257"/>
      <c r="R505" s="257"/>
      <c r="S505" s="257"/>
      <c r="T505" s="257"/>
      <c r="U505" s="257"/>
      <c r="V505" s="257"/>
      <c r="W505" s="257"/>
      <c r="X505" s="257"/>
      <c r="Y505" s="364">
        <f>Y504</f>
        <v>0</v>
      </c>
      <c r="Z505" s="364">
        <f t="shared" ref="Z505:AE505" si="277">Z504</f>
        <v>0</v>
      </c>
      <c r="AA505" s="364">
        <f t="shared" si="277"/>
        <v>0</v>
      </c>
      <c r="AB505" s="364">
        <f t="shared" si="277"/>
        <v>0</v>
      </c>
      <c r="AC505" s="364">
        <f t="shared" si="277"/>
        <v>0</v>
      </c>
      <c r="AD505" s="364">
        <f t="shared" si="277"/>
        <v>0</v>
      </c>
      <c r="AE505" s="364">
        <f t="shared" si="277"/>
        <v>0</v>
      </c>
      <c r="AF505" s="364">
        <f t="shared" ref="AF505:AL505" si="278">AF504</f>
        <v>0</v>
      </c>
      <c r="AG505" s="364">
        <f t="shared" si="278"/>
        <v>0</v>
      </c>
      <c r="AH505" s="364">
        <f t="shared" si="278"/>
        <v>0</v>
      </c>
      <c r="AI505" s="364">
        <f t="shared" si="278"/>
        <v>0</v>
      </c>
      <c r="AJ505" s="364">
        <f t="shared" si="278"/>
        <v>0</v>
      </c>
      <c r="AK505" s="364">
        <f t="shared" si="278"/>
        <v>0</v>
      </c>
      <c r="AL505" s="364">
        <f t="shared" si="278"/>
        <v>0</v>
      </c>
      <c r="AM505" s="259"/>
    </row>
    <row r="506" spans="1:39" s="245" customFormat="1" ht="15" outlineLevel="1">
      <c r="A506" s="451"/>
      <c r="B506" s="2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365"/>
      <c r="Z506" s="365"/>
      <c r="AA506" s="365"/>
      <c r="AB506" s="365"/>
      <c r="AC506" s="365"/>
      <c r="AD506" s="365"/>
      <c r="AE506" s="365"/>
      <c r="AF506" s="365"/>
      <c r="AG506" s="365"/>
      <c r="AH506" s="365"/>
      <c r="AI506" s="365"/>
      <c r="AJ506" s="365"/>
      <c r="AK506" s="365"/>
      <c r="AL506" s="365"/>
      <c r="AM506" s="274"/>
    </row>
    <row r="507" spans="1:39" s="245" customFormat="1" ht="15" outlineLevel="1">
      <c r="A507" s="451">
        <v>32</v>
      </c>
      <c r="B507" s="284" t="s">
        <v>491</v>
      </c>
      <c r="C507" s="253" t="s">
        <v>25</v>
      </c>
      <c r="D507" s="257">
        <f>'7.  Persistence Report'!AT100</f>
        <v>0</v>
      </c>
      <c r="E507" s="257">
        <f>'7.  Persistence Report'!AU100</f>
        <v>0</v>
      </c>
      <c r="F507" s="257">
        <f>'7.  Persistence Report'!AV100</f>
        <v>0</v>
      </c>
      <c r="G507" s="257">
        <f>'7.  Persistence Report'!AW100</f>
        <v>0</v>
      </c>
      <c r="H507" s="257">
        <f>'7.  Persistence Report'!AX100</f>
        <v>0</v>
      </c>
      <c r="I507" s="257">
        <f>'7.  Persistence Report'!AY100</f>
        <v>0</v>
      </c>
      <c r="J507" s="257">
        <f>'7.  Persistence Report'!AZ100</f>
        <v>0</v>
      </c>
      <c r="K507" s="257">
        <f>'7.  Persistence Report'!BA100</f>
        <v>0</v>
      </c>
      <c r="L507" s="257">
        <f>'7.  Persistence Report'!BB100</f>
        <v>0</v>
      </c>
      <c r="M507" s="257">
        <f>'7.  Persistence Report'!BC100</f>
        <v>0</v>
      </c>
      <c r="N507" s="257">
        <v>0</v>
      </c>
      <c r="O507" s="257">
        <f>'7.  Persistence Report'!O100</f>
        <v>253.36968239999996</v>
      </c>
      <c r="P507" s="257">
        <f>'7.  Persistence Report'!P100</f>
        <v>0</v>
      </c>
      <c r="Q507" s="257">
        <f>'7.  Persistence Report'!Q100</f>
        <v>0</v>
      </c>
      <c r="R507" s="257">
        <f>'7.  Persistence Report'!R100</f>
        <v>0</v>
      </c>
      <c r="S507" s="257">
        <f>'7.  Persistence Report'!S100</f>
        <v>0</v>
      </c>
      <c r="T507" s="257">
        <f>'7.  Persistence Report'!T100</f>
        <v>0</v>
      </c>
      <c r="U507" s="257">
        <f>'7.  Persistence Report'!U100</f>
        <v>0</v>
      </c>
      <c r="V507" s="257">
        <f>'7.  Persistence Report'!V100</f>
        <v>0</v>
      </c>
      <c r="W507" s="257">
        <f>'7.  Persistence Report'!W100</f>
        <v>0</v>
      </c>
      <c r="X507" s="257">
        <f>'7.  Persistence Report'!X100</f>
        <v>0</v>
      </c>
      <c r="Y507" s="363"/>
      <c r="Z507" s="363"/>
      <c r="AA507" s="363"/>
      <c r="AB507" s="363"/>
      <c r="AC507" s="363"/>
      <c r="AD507" s="363"/>
      <c r="AE507" s="363"/>
      <c r="AF507" s="363"/>
      <c r="AG507" s="363"/>
      <c r="AH507" s="363"/>
      <c r="AI507" s="363"/>
      <c r="AJ507" s="363"/>
      <c r="AK507" s="363"/>
      <c r="AL507" s="363"/>
      <c r="AM507" s="258">
        <f>SUM(Y507:AL507)</f>
        <v>0</v>
      </c>
    </row>
    <row r="508" spans="1:39" s="245" customFormat="1" ht="15" outlineLevel="1">
      <c r="A508" s="451"/>
      <c r="B508" s="284" t="s">
        <v>259</v>
      </c>
      <c r="C508" s="253" t="s">
        <v>163</v>
      </c>
      <c r="D508" s="257"/>
      <c r="E508" s="257"/>
      <c r="F508" s="257"/>
      <c r="G508" s="257"/>
      <c r="H508" s="257"/>
      <c r="I508" s="257"/>
      <c r="J508" s="257"/>
      <c r="K508" s="257"/>
      <c r="L508" s="257"/>
      <c r="M508" s="257"/>
      <c r="N508" s="257">
        <f>N507</f>
        <v>0</v>
      </c>
      <c r="O508" s="257"/>
      <c r="P508" s="257"/>
      <c r="Q508" s="257"/>
      <c r="R508" s="257"/>
      <c r="S508" s="257"/>
      <c r="T508" s="257"/>
      <c r="U508" s="257"/>
      <c r="V508" s="257"/>
      <c r="W508" s="257"/>
      <c r="X508" s="257"/>
      <c r="Y508" s="364">
        <f>Y507</f>
        <v>0</v>
      </c>
      <c r="Z508" s="364">
        <f t="shared" ref="Z508:AE508" si="279">Z507</f>
        <v>0</v>
      </c>
      <c r="AA508" s="364">
        <f t="shared" si="279"/>
        <v>0</v>
      </c>
      <c r="AB508" s="364">
        <f t="shared" si="279"/>
        <v>0</v>
      </c>
      <c r="AC508" s="364">
        <f t="shared" si="279"/>
        <v>0</v>
      </c>
      <c r="AD508" s="364">
        <f t="shared" si="279"/>
        <v>0</v>
      </c>
      <c r="AE508" s="364">
        <f t="shared" si="279"/>
        <v>0</v>
      </c>
      <c r="AF508" s="364">
        <f t="shared" ref="AF508:AL508" si="280">AF507</f>
        <v>0</v>
      </c>
      <c r="AG508" s="364">
        <f t="shared" si="280"/>
        <v>0</v>
      </c>
      <c r="AH508" s="364">
        <f t="shared" si="280"/>
        <v>0</v>
      </c>
      <c r="AI508" s="364">
        <f t="shared" si="280"/>
        <v>0</v>
      </c>
      <c r="AJ508" s="364">
        <f t="shared" si="280"/>
        <v>0</v>
      </c>
      <c r="AK508" s="364">
        <f t="shared" si="280"/>
        <v>0</v>
      </c>
      <c r="AL508" s="364">
        <f t="shared" si="280"/>
        <v>0</v>
      </c>
      <c r="AM508" s="259"/>
    </row>
    <row r="509" spans="1:39" s="245" customFormat="1" ht="15" outlineLevel="1">
      <c r="A509" s="451"/>
      <c r="B509" s="2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365"/>
      <c r="Z509" s="365"/>
      <c r="AA509" s="365"/>
      <c r="AB509" s="365"/>
      <c r="AC509" s="365"/>
      <c r="AD509" s="365"/>
      <c r="AE509" s="365"/>
      <c r="AF509" s="365"/>
      <c r="AG509" s="365"/>
      <c r="AH509" s="365"/>
      <c r="AI509" s="365"/>
      <c r="AJ509" s="365"/>
      <c r="AK509" s="365"/>
      <c r="AL509" s="365"/>
      <c r="AM509" s="274"/>
    </row>
    <row r="510" spans="1:39" s="245" customFormat="1" ht="15" outlineLevel="1">
      <c r="A510" s="451">
        <v>33</v>
      </c>
      <c r="B510" s="284" t="s">
        <v>492</v>
      </c>
      <c r="C510" s="253" t="s">
        <v>25</v>
      </c>
      <c r="D510" s="257"/>
      <c r="E510" s="257"/>
      <c r="F510" s="257"/>
      <c r="G510" s="257"/>
      <c r="H510" s="257"/>
      <c r="I510" s="257"/>
      <c r="J510" s="257"/>
      <c r="K510" s="257"/>
      <c r="L510" s="257"/>
      <c r="M510" s="257"/>
      <c r="N510" s="257">
        <v>12</v>
      </c>
      <c r="O510" s="257"/>
      <c r="P510" s="257"/>
      <c r="Q510" s="257"/>
      <c r="R510" s="257"/>
      <c r="S510" s="257"/>
      <c r="T510" s="257"/>
      <c r="U510" s="257"/>
      <c r="V510" s="257"/>
      <c r="W510" s="257"/>
      <c r="X510" s="257"/>
      <c r="Y510" s="363"/>
      <c r="Z510" s="363"/>
      <c r="AA510" s="363"/>
      <c r="AB510" s="363"/>
      <c r="AC510" s="363"/>
      <c r="AD510" s="363"/>
      <c r="AE510" s="363"/>
      <c r="AF510" s="363"/>
      <c r="AG510" s="363"/>
      <c r="AH510" s="363"/>
      <c r="AI510" s="363"/>
      <c r="AJ510" s="363"/>
      <c r="AK510" s="363"/>
      <c r="AL510" s="363"/>
      <c r="AM510" s="258">
        <f>SUM(Y510:AL510)</f>
        <v>0</v>
      </c>
    </row>
    <row r="511" spans="1:39" s="245" customFormat="1" ht="15" outlineLevel="1">
      <c r="A511" s="451"/>
      <c r="B511" s="284" t="s">
        <v>259</v>
      </c>
      <c r="C511" s="253" t="s">
        <v>163</v>
      </c>
      <c r="D511" s="257"/>
      <c r="E511" s="257"/>
      <c r="F511" s="257"/>
      <c r="G511" s="257"/>
      <c r="H511" s="257"/>
      <c r="I511" s="257"/>
      <c r="J511" s="257"/>
      <c r="K511" s="257"/>
      <c r="L511" s="257"/>
      <c r="M511" s="257"/>
      <c r="N511" s="257">
        <f>N510</f>
        <v>12</v>
      </c>
      <c r="O511" s="257"/>
      <c r="P511" s="257"/>
      <c r="Q511" s="257"/>
      <c r="R511" s="257"/>
      <c r="S511" s="257"/>
      <c r="T511" s="257"/>
      <c r="U511" s="257"/>
      <c r="V511" s="257"/>
      <c r="W511" s="257"/>
      <c r="X511" s="257"/>
      <c r="Y511" s="364">
        <f>Y510</f>
        <v>0</v>
      </c>
      <c r="Z511" s="364">
        <f t="shared" ref="Z511:AE511" si="281">Z510</f>
        <v>0</v>
      </c>
      <c r="AA511" s="364">
        <f t="shared" si="281"/>
        <v>0</v>
      </c>
      <c r="AB511" s="364">
        <f t="shared" si="281"/>
        <v>0</v>
      </c>
      <c r="AC511" s="364">
        <f t="shared" si="281"/>
        <v>0</v>
      </c>
      <c r="AD511" s="364">
        <f t="shared" si="281"/>
        <v>0</v>
      </c>
      <c r="AE511" s="364">
        <f t="shared" si="281"/>
        <v>0</v>
      </c>
      <c r="AF511" s="364">
        <f t="shared" ref="AF511:AK511" si="282">AF510</f>
        <v>0</v>
      </c>
      <c r="AG511" s="364">
        <f t="shared" si="282"/>
        <v>0</v>
      </c>
      <c r="AH511" s="364">
        <f t="shared" si="282"/>
        <v>0</v>
      </c>
      <c r="AI511" s="364">
        <f t="shared" si="282"/>
        <v>0</v>
      </c>
      <c r="AJ511" s="364">
        <f t="shared" si="282"/>
        <v>0</v>
      </c>
      <c r="AK511" s="364">
        <f t="shared" si="282"/>
        <v>0</v>
      </c>
      <c r="AL511" s="364">
        <f>AL510</f>
        <v>0</v>
      </c>
      <c r="AM511" s="259"/>
    </row>
    <row r="512" spans="1:39" ht="15" outlineLevel="1">
      <c r="B512" s="276"/>
      <c r="C512" s="285"/>
      <c r="D512" s="253"/>
      <c r="E512" s="253"/>
      <c r="F512" s="253"/>
      <c r="G512" s="253"/>
      <c r="H512" s="253"/>
      <c r="I512" s="253"/>
      <c r="J512" s="253"/>
      <c r="K512" s="253"/>
      <c r="L512" s="253"/>
      <c r="M512" s="253"/>
      <c r="N512" s="262"/>
      <c r="O512" s="253"/>
      <c r="P512" s="286"/>
      <c r="Q512" s="286"/>
      <c r="R512" s="286"/>
      <c r="S512" s="286"/>
      <c r="T512" s="286"/>
      <c r="U512" s="286"/>
      <c r="V512" s="286"/>
      <c r="W512" s="286"/>
      <c r="X512" s="286"/>
      <c r="Y512" s="263"/>
      <c r="Z512" s="263"/>
      <c r="AA512" s="263"/>
      <c r="AB512" s="263"/>
      <c r="AC512" s="263"/>
      <c r="AD512" s="263"/>
      <c r="AE512" s="263"/>
      <c r="AF512" s="263"/>
      <c r="AG512" s="263"/>
      <c r="AH512" s="263"/>
      <c r="AI512" s="263"/>
      <c r="AJ512" s="263"/>
      <c r="AK512" s="263"/>
      <c r="AL512" s="263"/>
      <c r="AM512" s="268"/>
    </row>
    <row r="513" spans="2:41" ht="15.6">
      <c r="B513" s="287" t="s">
        <v>260</v>
      </c>
      <c r="C513" s="289"/>
      <c r="D513" s="289">
        <f>SUM(D408:D511)</f>
        <v>3124600.3824996725</v>
      </c>
      <c r="E513" s="289"/>
      <c r="F513" s="289"/>
      <c r="G513" s="289"/>
      <c r="H513" s="289"/>
      <c r="I513" s="289"/>
      <c r="J513" s="289"/>
      <c r="K513" s="289"/>
      <c r="L513" s="289"/>
      <c r="M513" s="289"/>
      <c r="N513" s="289"/>
      <c r="O513" s="289">
        <f>SUM(O408:O511)</f>
        <v>793.03098925559561</v>
      </c>
      <c r="P513" s="289"/>
      <c r="Q513" s="289"/>
      <c r="R513" s="289"/>
      <c r="S513" s="289"/>
      <c r="T513" s="289"/>
      <c r="U513" s="289"/>
      <c r="V513" s="289"/>
      <c r="W513" s="289"/>
      <c r="X513" s="289"/>
      <c r="Y513" s="289">
        <f>IF(Y407="kWh",SUMPRODUCT(D408:D511,Y408:Y511))</f>
        <v>1237902.9111696722</v>
      </c>
      <c r="Z513" s="289">
        <f>IF(Z407="kWh",SUMPRODUCT(D408:D511,Z408:Z511))</f>
        <v>541812.35390750004</v>
      </c>
      <c r="AA513" s="289">
        <f>IF(AA407="kW",SUMPRODUCT(N408:N511,O408:O511,AA408:AA511),SUMPRODUCT(D408:D511,AA408:AA511))</f>
        <v>2329.6945061472002</v>
      </c>
      <c r="AB513" s="289">
        <f>IF(AB407="kW",SUMPRODUCT(N408:N511,O408:O511,AB408:AB511),SUMPRODUCT(D408:D511,AB408:AB511))</f>
        <v>563.85029888279996</v>
      </c>
      <c r="AC513" s="289">
        <f>IF(AC407="kW",SUMPRODUCT(N408:N511,O408:O511,AC408:AC511),SUMPRODUCT(D408:D511,AC408:AC511))</f>
        <v>0</v>
      </c>
      <c r="AD513" s="289">
        <f>IF(AD407="kW",SUMPRODUCT(N408:N511,O408:O511,AD408:AD511),SUMPRODUCT(D408:D511,AD408:AD511))</f>
        <v>0</v>
      </c>
      <c r="AE513" s="289">
        <f>IF(AE407="kW",SUMPRODUCT(N408:N511,O408:O511,AE408:AE511),SUMPRODUCT(D408:D511,AE408:AE511))</f>
        <v>0</v>
      </c>
      <c r="AF513" s="289">
        <f>IF(AF407="kW",SUMPRODUCT(N408:N511,O408:O511,AF408:AF511),SUMPRODUCT(D408:D511,AF408:AF511))</f>
        <v>0</v>
      </c>
      <c r="AG513" s="289">
        <f>IF(AG407="kW",SUMPRODUCT(N408:N511,O408:O511,AG408:AG511),SUMPRODUCT(D408:D511,AG408:AG511))</f>
        <v>0</v>
      </c>
      <c r="AH513" s="289">
        <f>IF(AH407="kW",SUMPRODUCT(N408:N511,O408:O511,AH408:AH511),SUMPRODUCT(D408:D511,AH408:AH511))</f>
        <v>0</v>
      </c>
      <c r="AI513" s="289">
        <f>IF(AI407="kW",SUMPRODUCT(N408:N511,O408:O511,AI408:AI511),SUMPRODUCT(D408:D511,AI408:AI511))</f>
        <v>0</v>
      </c>
      <c r="AJ513" s="289">
        <f>IF(AJ407="kW",SUMPRODUCT(N408:N511,O408:O511,AJ408:AJ511),SUMPRODUCT(D408:D511,AJ408:AJ511))</f>
        <v>0</v>
      </c>
      <c r="AK513" s="289">
        <f>IF(AK407="kW",SUMPRODUCT(N408:N511,O408:O511,AK408:AK511),SUMPRODUCT(D408:D511,AK408:AK511))</f>
        <v>0</v>
      </c>
      <c r="AL513" s="289">
        <f>IF(AL407="kW",SUMPRODUCT(N408:N511,O408:O511,AL408:AL511),SUMPRODUCT(D408:D511,AL408:AL511))</f>
        <v>0</v>
      </c>
      <c r="AM513" s="290"/>
    </row>
    <row r="514" spans="2:41" ht="15.6">
      <c r="B514" s="345" t="s">
        <v>261</v>
      </c>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288">
        <f>HLOOKUP(Y406,'2. LRAMVA Threshold'!$B$42:$Q$53,6,FALSE)</f>
        <v>0</v>
      </c>
      <c r="Z514" s="288">
        <f>HLOOKUP(Z406,'2. LRAMVA Threshold'!$B$42:$Q$53,6,FALSE)</f>
        <v>0</v>
      </c>
      <c r="AA514" s="288">
        <f>HLOOKUP(AA406,'2. LRAMVA Threshold'!$B$42:$Q$53,6,FALSE)</f>
        <v>0</v>
      </c>
      <c r="AB514" s="288">
        <f>HLOOKUP(AB406,'2. LRAMVA Threshold'!$B$42:$Q$53,6,FALSE)</f>
        <v>0</v>
      </c>
      <c r="AC514" s="288">
        <f>HLOOKUP(AC406,'2. LRAMVA Threshold'!$B$42:$Q$53,6,FALSE)</f>
        <v>0</v>
      </c>
      <c r="AD514" s="288">
        <f>HLOOKUP(AD406,'2. LRAMVA Threshold'!$B$42:$Q$53,6,FALSE)</f>
        <v>0</v>
      </c>
      <c r="AE514" s="288">
        <f>HLOOKUP(AE406,'2. LRAMVA Threshold'!$B$42:$Q$53,6,FALSE)</f>
        <v>0</v>
      </c>
      <c r="AF514" s="288">
        <f>HLOOKUP(AF406,'2. LRAMVA Threshold'!$B$42:$Q$53,6,FALSE)</f>
        <v>0</v>
      </c>
      <c r="AG514" s="288">
        <f>HLOOKUP(AG406,'2. LRAMVA Threshold'!$B$42:$Q$53,6,FALSE)</f>
        <v>0</v>
      </c>
      <c r="AH514" s="288">
        <f>HLOOKUP(AH406,'2. LRAMVA Threshold'!$B$42:$Q$53,6,FALSE)</f>
        <v>0</v>
      </c>
      <c r="AI514" s="288">
        <f>HLOOKUP(AI406,'2. LRAMVA Threshold'!$B$42:$Q$53,6,FALSE)</f>
        <v>0</v>
      </c>
      <c r="AJ514" s="288">
        <f>HLOOKUP(AJ406,'2. LRAMVA Threshold'!$B$42:$Q$53,6,FALSE)</f>
        <v>0</v>
      </c>
      <c r="AK514" s="288">
        <f>HLOOKUP(AK406,'2. LRAMVA Threshold'!$B$42:$Q$53,6,FALSE)</f>
        <v>0</v>
      </c>
      <c r="AL514" s="288">
        <f>HLOOKUP(AL406,'2. LRAMVA Threshold'!$B$42:$Q$53,6,FALSE)</f>
        <v>0</v>
      </c>
      <c r="AM514" s="347"/>
    </row>
    <row r="515" spans="2:41" ht="15">
      <c r="B515" s="348"/>
      <c r="C515" s="349"/>
      <c r="D515" s="350"/>
      <c r="E515" s="350"/>
      <c r="F515" s="350"/>
      <c r="G515" s="350"/>
      <c r="H515" s="350"/>
      <c r="I515" s="350"/>
      <c r="J515" s="350"/>
      <c r="K515" s="350"/>
      <c r="L515" s="350"/>
      <c r="M515" s="350"/>
      <c r="N515" s="350"/>
      <c r="O515" s="351"/>
      <c r="P515" s="350"/>
      <c r="Q515" s="350"/>
      <c r="R515" s="350"/>
      <c r="S515" s="352"/>
      <c r="T515" s="352"/>
      <c r="U515" s="352"/>
      <c r="V515" s="352"/>
      <c r="W515" s="350"/>
      <c r="X515" s="350"/>
      <c r="Y515" s="353"/>
      <c r="Z515" s="353"/>
      <c r="AA515" s="353"/>
      <c r="AB515" s="353"/>
      <c r="AC515" s="353"/>
      <c r="AD515" s="353"/>
      <c r="AE515" s="353"/>
      <c r="AF515" s="353"/>
      <c r="AG515" s="353"/>
      <c r="AH515" s="353"/>
      <c r="AI515" s="353"/>
      <c r="AJ515" s="353"/>
      <c r="AK515" s="353"/>
      <c r="AL515" s="353"/>
      <c r="AM515" s="354"/>
    </row>
    <row r="516" spans="2:41" ht="15">
      <c r="B516" s="284" t="s">
        <v>167</v>
      </c>
      <c r="C516" s="297"/>
      <c r="D516" s="297"/>
      <c r="E516" s="331"/>
      <c r="F516" s="331"/>
      <c r="G516" s="331"/>
      <c r="H516" s="331"/>
      <c r="I516" s="331"/>
      <c r="J516" s="331"/>
      <c r="K516" s="331"/>
      <c r="L516" s="331"/>
      <c r="M516" s="331"/>
      <c r="N516" s="331"/>
      <c r="O516" s="253"/>
      <c r="P516" s="299"/>
      <c r="Q516" s="299"/>
      <c r="R516" s="299"/>
      <c r="S516" s="298"/>
      <c r="T516" s="298"/>
      <c r="U516" s="298"/>
      <c r="V516" s="298"/>
      <c r="W516" s="299"/>
      <c r="X516" s="299"/>
      <c r="Y516" s="300"/>
      <c r="Z516" s="300"/>
      <c r="AA516" s="300"/>
      <c r="AB516" s="300"/>
      <c r="AC516" s="300"/>
      <c r="AD516" s="300"/>
      <c r="AE516" s="300"/>
      <c r="AF516" s="300"/>
      <c r="AG516" s="300"/>
      <c r="AH516" s="300"/>
      <c r="AI516" s="300"/>
      <c r="AJ516" s="300"/>
      <c r="AK516" s="300"/>
      <c r="AL516" s="300"/>
      <c r="AM516" s="355"/>
    </row>
    <row r="517" spans="2:41" ht="15">
      <c r="B517" s="284" t="s">
        <v>159</v>
      </c>
      <c r="C517" s="302"/>
      <c r="D517" s="245"/>
      <c r="E517" s="242"/>
      <c r="F517" s="242"/>
      <c r="G517" s="242"/>
      <c r="H517" s="242"/>
      <c r="I517" s="242"/>
      <c r="J517" s="242"/>
      <c r="K517" s="242"/>
      <c r="L517" s="242"/>
      <c r="M517" s="242"/>
      <c r="N517" s="242"/>
      <c r="O517" s="253"/>
      <c r="P517" s="242"/>
      <c r="Q517" s="242"/>
      <c r="R517" s="242"/>
      <c r="S517" s="245"/>
      <c r="T517" s="245"/>
      <c r="U517" s="245"/>
      <c r="V517" s="245"/>
      <c r="W517" s="242"/>
      <c r="X517" s="242"/>
      <c r="Y517" s="333">
        <f>Y137*Y516</f>
        <v>0</v>
      </c>
      <c r="Z517" s="333">
        <f t="shared" ref="Z517:AL517" si="283">Z137*Z516</f>
        <v>0</v>
      </c>
      <c r="AA517" s="333">
        <f t="shared" si="283"/>
        <v>0</v>
      </c>
      <c r="AB517" s="333">
        <f t="shared" si="283"/>
        <v>0</v>
      </c>
      <c r="AC517" s="333">
        <f t="shared" si="283"/>
        <v>0</v>
      </c>
      <c r="AD517" s="333">
        <f t="shared" si="283"/>
        <v>0</v>
      </c>
      <c r="AE517" s="333">
        <f t="shared" si="283"/>
        <v>0</v>
      </c>
      <c r="AF517" s="333">
        <f t="shared" si="283"/>
        <v>0</v>
      </c>
      <c r="AG517" s="333">
        <f t="shared" si="283"/>
        <v>0</v>
      </c>
      <c r="AH517" s="333">
        <f t="shared" si="283"/>
        <v>0</v>
      </c>
      <c r="AI517" s="333">
        <f t="shared" si="283"/>
        <v>0</v>
      </c>
      <c r="AJ517" s="333">
        <f t="shared" si="283"/>
        <v>0</v>
      </c>
      <c r="AK517" s="333">
        <f t="shared" si="283"/>
        <v>0</v>
      </c>
      <c r="AL517" s="333">
        <f t="shared" si="283"/>
        <v>0</v>
      </c>
      <c r="AM517" s="547">
        <f>SUM(Y517:AL517)</f>
        <v>0</v>
      </c>
      <c r="AO517" s="245"/>
    </row>
    <row r="518" spans="2:41" ht="15">
      <c r="B518" s="284" t="s">
        <v>160</v>
      </c>
      <c r="C518" s="302"/>
      <c r="D518" s="245"/>
      <c r="E518" s="242"/>
      <c r="F518" s="242"/>
      <c r="G518" s="242"/>
      <c r="H518" s="242"/>
      <c r="I518" s="242"/>
      <c r="J518" s="242"/>
      <c r="K518" s="242"/>
      <c r="L518" s="242"/>
      <c r="M518" s="242"/>
      <c r="N518" s="242"/>
      <c r="O518" s="253"/>
      <c r="P518" s="242"/>
      <c r="Q518" s="242"/>
      <c r="R518" s="242"/>
      <c r="S518" s="245"/>
      <c r="T518" s="245"/>
      <c r="U518" s="245"/>
      <c r="V518" s="245"/>
      <c r="W518" s="242"/>
      <c r="X518" s="242"/>
      <c r="Y518" s="333">
        <f>Y266*Y516</f>
        <v>0</v>
      </c>
      <c r="Z518" s="333">
        <f t="shared" ref="Z518:AL518" si="284">Z266*Z516</f>
        <v>0</v>
      </c>
      <c r="AA518" s="333">
        <f t="shared" si="284"/>
        <v>0</v>
      </c>
      <c r="AB518" s="333">
        <f t="shared" si="284"/>
        <v>0</v>
      </c>
      <c r="AC518" s="333">
        <f t="shared" si="284"/>
        <v>0</v>
      </c>
      <c r="AD518" s="333">
        <f t="shared" si="284"/>
        <v>0</v>
      </c>
      <c r="AE518" s="333">
        <f t="shared" si="284"/>
        <v>0</v>
      </c>
      <c r="AF518" s="333">
        <f t="shared" si="284"/>
        <v>0</v>
      </c>
      <c r="AG518" s="333">
        <f t="shared" si="284"/>
        <v>0</v>
      </c>
      <c r="AH518" s="333">
        <f t="shared" si="284"/>
        <v>0</v>
      </c>
      <c r="AI518" s="333">
        <f t="shared" si="284"/>
        <v>0</v>
      </c>
      <c r="AJ518" s="333">
        <f t="shared" si="284"/>
        <v>0</v>
      </c>
      <c r="AK518" s="333">
        <f t="shared" si="284"/>
        <v>0</v>
      </c>
      <c r="AL518" s="333">
        <f t="shared" si="284"/>
        <v>0</v>
      </c>
      <c r="AM518" s="547">
        <f>SUM(Y518:AL518)</f>
        <v>0</v>
      </c>
    </row>
    <row r="519" spans="2:41" ht="15">
      <c r="B519" s="284" t="s">
        <v>161</v>
      </c>
      <c r="C519" s="302"/>
      <c r="D519" s="245"/>
      <c r="E519" s="242"/>
      <c r="F519" s="242"/>
      <c r="G519" s="242"/>
      <c r="H519" s="242"/>
      <c r="I519" s="242"/>
      <c r="J519" s="242"/>
      <c r="K519" s="242"/>
      <c r="L519" s="242"/>
      <c r="M519" s="242"/>
      <c r="N519" s="242"/>
      <c r="O519" s="253"/>
      <c r="P519" s="242"/>
      <c r="Q519" s="242"/>
      <c r="R519" s="242"/>
      <c r="S519" s="245"/>
      <c r="T519" s="245"/>
      <c r="U519" s="245"/>
      <c r="V519" s="245"/>
      <c r="W519" s="242"/>
      <c r="X519" s="242"/>
      <c r="Y519" s="333">
        <f>Y395*Y516</f>
        <v>0</v>
      </c>
      <c r="Z519" s="333">
        <f t="shared" ref="Z519:AL519" si="285">Z395*Z516</f>
        <v>0</v>
      </c>
      <c r="AA519" s="333">
        <f t="shared" si="285"/>
        <v>0</v>
      </c>
      <c r="AB519" s="333">
        <f t="shared" si="285"/>
        <v>0</v>
      </c>
      <c r="AC519" s="333">
        <f t="shared" si="285"/>
        <v>0</v>
      </c>
      <c r="AD519" s="333">
        <f t="shared" si="285"/>
        <v>0</v>
      </c>
      <c r="AE519" s="333">
        <f t="shared" si="285"/>
        <v>0</v>
      </c>
      <c r="AF519" s="333">
        <f t="shared" si="285"/>
        <v>0</v>
      </c>
      <c r="AG519" s="333">
        <f t="shared" si="285"/>
        <v>0</v>
      </c>
      <c r="AH519" s="333">
        <f t="shared" si="285"/>
        <v>0</v>
      </c>
      <c r="AI519" s="333">
        <f t="shared" si="285"/>
        <v>0</v>
      </c>
      <c r="AJ519" s="333">
        <f t="shared" si="285"/>
        <v>0</v>
      </c>
      <c r="AK519" s="333">
        <f t="shared" si="285"/>
        <v>0</v>
      </c>
      <c r="AL519" s="333">
        <f t="shared" si="285"/>
        <v>0</v>
      </c>
      <c r="AM519" s="547">
        <f>SUM(Y519:AL519)</f>
        <v>0</v>
      </c>
    </row>
    <row r="520" spans="2:41" ht="15">
      <c r="B520" s="284" t="s">
        <v>162</v>
      </c>
      <c r="C520" s="302"/>
      <c r="D520" s="245"/>
      <c r="E520" s="242"/>
      <c r="F520" s="242"/>
      <c r="G520" s="242"/>
      <c r="H520" s="242"/>
      <c r="I520" s="242"/>
      <c r="J520" s="242"/>
      <c r="K520" s="242"/>
      <c r="L520" s="242"/>
      <c r="M520" s="242"/>
      <c r="N520" s="242"/>
      <c r="O520" s="253"/>
      <c r="P520" s="242"/>
      <c r="Q520" s="242"/>
      <c r="R520" s="242"/>
      <c r="S520" s="245"/>
      <c r="T520" s="245"/>
      <c r="U520" s="245"/>
      <c r="V520" s="245"/>
      <c r="W520" s="242"/>
      <c r="X520" s="242"/>
      <c r="Y520" s="333">
        <f>Y513*Y516</f>
        <v>0</v>
      </c>
      <c r="Z520" s="333">
        <f t="shared" ref="Z520:AK520" si="286">Z513*Z516</f>
        <v>0</v>
      </c>
      <c r="AA520" s="333">
        <f t="shared" si="286"/>
        <v>0</v>
      </c>
      <c r="AB520" s="333">
        <f t="shared" si="286"/>
        <v>0</v>
      </c>
      <c r="AC520" s="333">
        <f t="shared" si="286"/>
        <v>0</v>
      </c>
      <c r="AD520" s="333">
        <f t="shared" si="286"/>
        <v>0</v>
      </c>
      <c r="AE520" s="333">
        <f t="shared" si="286"/>
        <v>0</v>
      </c>
      <c r="AF520" s="333">
        <f t="shared" si="286"/>
        <v>0</v>
      </c>
      <c r="AG520" s="333">
        <f t="shared" si="286"/>
        <v>0</v>
      </c>
      <c r="AH520" s="333">
        <f t="shared" si="286"/>
        <v>0</v>
      </c>
      <c r="AI520" s="333">
        <f>AI513*AI516</f>
        <v>0</v>
      </c>
      <c r="AJ520" s="333">
        <f t="shared" si="286"/>
        <v>0</v>
      </c>
      <c r="AK520" s="333">
        <f t="shared" si="286"/>
        <v>0</v>
      </c>
      <c r="AL520" s="333">
        <f>AL513*AL516</f>
        <v>0</v>
      </c>
      <c r="AM520" s="547">
        <f>SUM(Y520:AL520)</f>
        <v>0</v>
      </c>
    </row>
    <row r="521" spans="2:41" ht="15.6">
      <c r="B521" s="306" t="s">
        <v>262</v>
      </c>
      <c r="C521" s="302"/>
      <c r="D521" s="265"/>
      <c r="E521" s="294"/>
      <c r="F521" s="294"/>
      <c r="G521" s="294"/>
      <c r="H521" s="294"/>
      <c r="I521" s="294"/>
      <c r="J521" s="294"/>
      <c r="K521" s="294"/>
      <c r="L521" s="294"/>
      <c r="M521" s="294"/>
      <c r="N521" s="294"/>
      <c r="O521" s="262"/>
      <c r="P521" s="294"/>
      <c r="Q521" s="294"/>
      <c r="R521" s="294"/>
      <c r="S521" s="265"/>
      <c r="T521" s="265"/>
      <c r="U521" s="265"/>
      <c r="V521" s="265"/>
      <c r="W521" s="294"/>
      <c r="X521" s="294"/>
      <c r="Y521" s="303">
        <f>SUM(Y517:Y520)</f>
        <v>0</v>
      </c>
      <c r="Z521" s="303">
        <f t="shared" ref="Z521:AK521" si="287">SUM(Z517:Z520)</f>
        <v>0</v>
      </c>
      <c r="AA521" s="303">
        <f t="shared" si="287"/>
        <v>0</v>
      </c>
      <c r="AB521" s="303">
        <f t="shared" si="287"/>
        <v>0</v>
      </c>
      <c r="AC521" s="303">
        <f t="shared" si="287"/>
        <v>0</v>
      </c>
      <c r="AD521" s="303">
        <f t="shared" si="287"/>
        <v>0</v>
      </c>
      <c r="AE521" s="303">
        <f t="shared" si="287"/>
        <v>0</v>
      </c>
      <c r="AF521" s="303">
        <f t="shared" si="287"/>
        <v>0</v>
      </c>
      <c r="AG521" s="303">
        <f t="shared" si="287"/>
        <v>0</v>
      </c>
      <c r="AH521" s="303">
        <f t="shared" si="287"/>
        <v>0</v>
      </c>
      <c r="AI521" s="303">
        <f t="shared" si="287"/>
        <v>0</v>
      </c>
      <c r="AJ521" s="303">
        <f t="shared" si="287"/>
        <v>0</v>
      </c>
      <c r="AK521" s="303">
        <f t="shared" si="287"/>
        <v>0</v>
      </c>
      <c r="AL521" s="303">
        <f>SUM(AL517:AL520)</f>
        <v>0</v>
      </c>
      <c r="AM521" s="361">
        <f>SUM(AM517:AM520)</f>
        <v>0</v>
      </c>
    </row>
    <row r="522" spans="2:41" ht="15.6">
      <c r="B522" s="306" t="s">
        <v>263</v>
      </c>
      <c r="C522" s="302"/>
      <c r="D522" s="307"/>
      <c r="E522" s="294"/>
      <c r="F522" s="294"/>
      <c r="G522" s="294"/>
      <c r="H522" s="294"/>
      <c r="I522" s="294"/>
      <c r="J522" s="294"/>
      <c r="K522" s="294"/>
      <c r="L522" s="294"/>
      <c r="M522" s="294"/>
      <c r="N522" s="294"/>
      <c r="O522" s="262"/>
      <c r="P522" s="294"/>
      <c r="Q522" s="294"/>
      <c r="R522" s="294"/>
      <c r="S522" s="265"/>
      <c r="T522" s="265"/>
      <c r="U522" s="265"/>
      <c r="V522" s="265"/>
      <c r="W522" s="294"/>
      <c r="X522" s="294"/>
      <c r="Y522" s="304">
        <f>Y514*Y516</f>
        <v>0</v>
      </c>
      <c r="Z522" s="304">
        <f t="shared" ref="Z522:AJ522" si="288">Z514*Z516</f>
        <v>0</v>
      </c>
      <c r="AA522" s="304">
        <f>AA514*AA516</f>
        <v>0</v>
      </c>
      <c r="AB522" s="304">
        <f t="shared" si="288"/>
        <v>0</v>
      </c>
      <c r="AC522" s="304">
        <f t="shared" si="288"/>
        <v>0</v>
      </c>
      <c r="AD522" s="304">
        <f>AD514*AD516</f>
        <v>0</v>
      </c>
      <c r="AE522" s="304">
        <f t="shared" si="288"/>
        <v>0</v>
      </c>
      <c r="AF522" s="304">
        <f t="shared" si="288"/>
        <v>0</v>
      </c>
      <c r="AG522" s="304">
        <f t="shared" si="288"/>
        <v>0</v>
      </c>
      <c r="AH522" s="304">
        <f t="shared" si="288"/>
        <v>0</v>
      </c>
      <c r="AI522" s="304">
        <f t="shared" si="288"/>
        <v>0</v>
      </c>
      <c r="AJ522" s="304">
        <f t="shared" si="288"/>
        <v>0</v>
      </c>
      <c r="AK522" s="304">
        <f>AK514*AK516</f>
        <v>0</v>
      </c>
      <c r="AL522" s="304">
        <f>AL514*AL516</f>
        <v>0</v>
      </c>
      <c r="AM522" s="361">
        <f>SUM(Y522:AL522)</f>
        <v>0</v>
      </c>
    </row>
    <row r="523" spans="2:41" ht="15.6">
      <c r="B523" s="306" t="s">
        <v>265</v>
      </c>
      <c r="C523" s="302"/>
      <c r="D523" s="307"/>
      <c r="E523" s="294"/>
      <c r="F523" s="294"/>
      <c r="G523" s="294"/>
      <c r="H523" s="294"/>
      <c r="I523" s="294"/>
      <c r="J523" s="294"/>
      <c r="K523" s="294"/>
      <c r="L523" s="294"/>
      <c r="M523" s="294"/>
      <c r="N523" s="294"/>
      <c r="O523" s="262"/>
      <c r="P523" s="294"/>
      <c r="Q523" s="294"/>
      <c r="R523" s="294"/>
      <c r="S523" s="307"/>
      <c r="T523" s="307"/>
      <c r="U523" s="307"/>
      <c r="V523" s="307"/>
      <c r="W523" s="294"/>
      <c r="X523" s="294"/>
      <c r="Y523" s="308"/>
      <c r="Z523" s="308"/>
      <c r="AA523" s="308"/>
      <c r="AB523" s="308"/>
      <c r="AC523" s="308"/>
      <c r="AD523" s="308"/>
      <c r="AE523" s="308"/>
      <c r="AF523" s="308"/>
      <c r="AG523" s="308"/>
      <c r="AH523" s="308"/>
      <c r="AI523" s="308"/>
      <c r="AJ523" s="308"/>
      <c r="AK523" s="308"/>
      <c r="AL523" s="308"/>
      <c r="AM523" s="361">
        <f>AM521-AM522</f>
        <v>0</v>
      </c>
    </row>
    <row r="524" spans="2:41" ht="15.6">
      <c r="B524" s="306"/>
      <c r="C524" s="302"/>
      <c r="D524" s="307"/>
      <c r="E524" s="294"/>
      <c r="F524" s="294"/>
      <c r="G524" s="294"/>
      <c r="H524" s="294"/>
      <c r="I524" s="294"/>
      <c r="J524" s="294"/>
      <c r="K524" s="294"/>
      <c r="L524" s="294"/>
      <c r="M524" s="294"/>
      <c r="N524" s="294"/>
      <c r="O524" s="262"/>
      <c r="P524" s="294"/>
      <c r="Q524" s="294"/>
      <c r="R524" s="294"/>
      <c r="S524" s="307"/>
      <c r="T524" s="307"/>
      <c r="U524" s="307"/>
      <c r="V524" s="307"/>
      <c r="W524" s="294"/>
      <c r="X524" s="294"/>
      <c r="Y524" s="308"/>
      <c r="Z524" s="308"/>
      <c r="AA524" s="308"/>
      <c r="AB524" s="308"/>
      <c r="AC524" s="308"/>
      <c r="AD524" s="308"/>
      <c r="AE524" s="308"/>
      <c r="AF524" s="308"/>
      <c r="AG524" s="308"/>
      <c r="AH524" s="308"/>
      <c r="AI524" s="308"/>
      <c r="AJ524" s="308"/>
      <c r="AK524" s="308"/>
      <c r="AL524" s="308"/>
      <c r="AM524" s="361"/>
    </row>
    <row r="525" spans="2:41" ht="15.6">
      <c r="B525" s="306"/>
      <c r="C525" s="302"/>
      <c r="D525" s="307"/>
      <c r="E525" s="294"/>
      <c r="F525" s="294"/>
      <c r="G525" s="294"/>
      <c r="H525" s="294"/>
      <c r="I525" s="294"/>
      <c r="J525" s="294"/>
      <c r="K525" s="294"/>
      <c r="L525" s="294"/>
      <c r="M525" s="294"/>
      <c r="N525" s="294"/>
      <c r="O525" s="262"/>
      <c r="P525" s="294"/>
      <c r="Q525" s="294"/>
      <c r="R525" s="294"/>
      <c r="S525" s="307"/>
      <c r="T525" s="307"/>
      <c r="U525" s="307"/>
      <c r="V525" s="307"/>
      <c r="W525" s="294"/>
      <c r="X525" s="294"/>
      <c r="Y525" s="308"/>
      <c r="Z525" s="308"/>
      <c r="AA525" s="308"/>
      <c r="AB525" s="308"/>
      <c r="AC525" s="308"/>
      <c r="AD525" s="308"/>
      <c r="AE525" s="308"/>
      <c r="AF525" s="308"/>
      <c r="AG525" s="308"/>
      <c r="AH525" s="308"/>
      <c r="AI525" s="308"/>
      <c r="AJ525" s="308"/>
      <c r="AK525" s="308"/>
      <c r="AL525" s="308"/>
      <c r="AM525" s="362"/>
    </row>
    <row r="526" spans="2:41" ht="15">
      <c r="B526" s="284" t="s">
        <v>201</v>
      </c>
      <c r="C526" s="307"/>
      <c r="D526" s="307"/>
      <c r="E526" s="294"/>
      <c r="F526" s="294"/>
      <c r="G526" s="294"/>
      <c r="H526" s="294"/>
      <c r="I526" s="294"/>
      <c r="J526" s="294"/>
      <c r="K526" s="294"/>
      <c r="L526" s="294"/>
      <c r="M526" s="294"/>
      <c r="N526" s="294"/>
      <c r="O526" s="262"/>
      <c r="P526" s="294"/>
      <c r="Q526" s="294"/>
      <c r="R526" s="294"/>
      <c r="S526" s="307"/>
      <c r="T526" s="302"/>
      <c r="U526" s="307"/>
      <c r="V526" s="307"/>
      <c r="W526" s="294"/>
      <c r="X526" s="294"/>
      <c r="Y526" s="253"/>
      <c r="Z526" s="253"/>
      <c r="AA526" s="253"/>
      <c r="AB526" s="253"/>
      <c r="AC526" s="253"/>
      <c r="AD526" s="253"/>
      <c r="AE526" s="253"/>
      <c r="AF526" s="253"/>
      <c r="AG526" s="253"/>
      <c r="AH526" s="253"/>
      <c r="AI526" s="253"/>
      <c r="AJ526" s="253"/>
      <c r="AK526" s="253"/>
      <c r="AL526" s="253"/>
      <c r="AM526" s="310"/>
    </row>
    <row r="527" spans="2:41" ht="15">
      <c r="B527" s="284" t="s">
        <v>202</v>
      </c>
      <c r="C527" s="312"/>
      <c r="D527" s="242"/>
      <c r="E527" s="242"/>
      <c r="F527" s="242"/>
      <c r="G527" s="242"/>
      <c r="H527" s="242"/>
      <c r="I527" s="242"/>
      <c r="J527" s="242"/>
      <c r="K527" s="242"/>
      <c r="L527" s="242"/>
      <c r="M527" s="242"/>
      <c r="N527" s="242"/>
      <c r="O527" s="313"/>
      <c r="P527" s="242"/>
      <c r="Q527" s="242"/>
      <c r="R527" s="242"/>
      <c r="S527" s="266"/>
      <c r="T527" s="245"/>
      <c r="U527" s="245"/>
      <c r="V527" s="242"/>
      <c r="W527" s="242"/>
      <c r="X527" s="245"/>
      <c r="Y527" s="253"/>
      <c r="Z527" s="253"/>
      <c r="AA527" s="253"/>
      <c r="AB527" s="253"/>
      <c r="AC527" s="253"/>
      <c r="AD527" s="253"/>
      <c r="AE527" s="253"/>
      <c r="AF527" s="253"/>
      <c r="AG527" s="253"/>
      <c r="AH527" s="253"/>
      <c r="AI527" s="253"/>
      <c r="AJ527" s="253"/>
      <c r="AK527" s="253"/>
      <c r="AL527" s="253"/>
      <c r="AM527" s="296"/>
    </row>
    <row r="528" spans="2:41" ht="15">
      <c r="B528" s="284" t="s">
        <v>203</v>
      </c>
      <c r="C528" s="312"/>
      <c r="D528" s="242"/>
      <c r="E528" s="242"/>
      <c r="F528" s="242"/>
      <c r="G528" s="242"/>
      <c r="H528" s="242"/>
      <c r="I528" s="242"/>
      <c r="J528" s="242"/>
      <c r="K528" s="242"/>
      <c r="L528" s="242"/>
      <c r="M528" s="242"/>
      <c r="N528" s="242"/>
      <c r="O528" s="313"/>
      <c r="P528" s="242"/>
      <c r="Q528" s="242"/>
      <c r="R528" s="242"/>
      <c r="S528" s="266"/>
      <c r="T528" s="245"/>
      <c r="U528" s="245"/>
      <c r="V528" s="242"/>
      <c r="W528" s="242"/>
      <c r="X528" s="245"/>
      <c r="Y528" s="253"/>
      <c r="Z528" s="253"/>
      <c r="AA528" s="253"/>
      <c r="AB528" s="253"/>
      <c r="AC528" s="253"/>
      <c r="AD528" s="253"/>
      <c r="AE528" s="253"/>
      <c r="AF528" s="253"/>
      <c r="AG528" s="253"/>
      <c r="AH528" s="253"/>
      <c r="AI528" s="253"/>
      <c r="AJ528" s="253"/>
      <c r="AK528" s="253"/>
      <c r="AL528" s="253"/>
      <c r="AM528" s="296"/>
    </row>
    <row r="529" spans="2:39" ht="15">
      <c r="B529" s="284" t="s">
        <v>204</v>
      </c>
      <c r="C529" s="312"/>
      <c r="D529" s="242"/>
      <c r="E529" s="242"/>
      <c r="F529" s="242"/>
      <c r="G529" s="242"/>
      <c r="H529" s="242"/>
      <c r="I529" s="242"/>
      <c r="J529" s="242"/>
      <c r="K529" s="242"/>
      <c r="L529" s="242"/>
      <c r="M529" s="242"/>
      <c r="N529" s="242"/>
      <c r="O529" s="313"/>
      <c r="P529" s="242"/>
      <c r="Q529" s="242"/>
      <c r="R529" s="242"/>
      <c r="S529" s="266"/>
      <c r="T529" s="245"/>
      <c r="U529" s="245"/>
      <c r="V529" s="242"/>
      <c r="W529" s="242"/>
      <c r="X529" s="245"/>
      <c r="Y529" s="253"/>
      <c r="Z529" s="253"/>
      <c r="AA529" s="253"/>
      <c r="AB529" s="253"/>
      <c r="AC529" s="253"/>
      <c r="AD529" s="253"/>
      <c r="AE529" s="253"/>
      <c r="AF529" s="253"/>
      <c r="AG529" s="253"/>
      <c r="AH529" s="253"/>
      <c r="AI529" s="253"/>
      <c r="AJ529" s="253"/>
      <c r="AK529" s="253"/>
      <c r="AL529" s="253"/>
      <c r="AM529" s="296"/>
    </row>
    <row r="530" spans="2:39" ht="15">
      <c r="B530" s="284" t="s">
        <v>205</v>
      </c>
      <c r="C530" s="312"/>
      <c r="D530" s="242"/>
      <c r="E530" s="242"/>
      <c r="F530" s="242"/>
      <c r="G530" s="242"/>
      <c r="H530" s="242"/>
      <c r="I530" s="242"/>
      <c r="J530" s="242"/>
      <c r="K530" s="242"/>
      <c r="L530" s="242"/>
      <c r="M530" s="242"/>
      <c r="N530" s="242"/>
      <c r="O530" s="313"/>
      <c r="P530" s="242"/>
      <c r="Q530" s="242"/>
      <c r="R530" s="242"/>
      <c r="S530" s="266"/>
      <c r="T530" s="245"/>
      <c r="U530" s="245"/>
      <c r="V530" s="242"/>
      <c r="W530" s="242"/>
      <c r="X530" s="245"/>
      <c r="Y530" s="253"/>
      <c r="Z530" s="253"/>
      <c r="AA530" s="253"/>
      <c r="AB530" s="253"/>
      <c r="AC530" s="253"/>
      <c r="AD530" s="253"/>
      <c r="AE530" s="253"/>
      <c r="AF530" s="253"/>
      <c r="AG530" s="253"/>
      <c r="AH530" s="253"/>
      <c r="AI530" s="253"/>
      <c r="AJ530" s="253"/>
      <c r="AK530" s="253"/>
      <c r="AL530" s="253"/>
      <c r="AM530" s="296"/>
    </row>
    <row r="531" spans="2:39" ht="15">
      <c r="B531" s="336" t="s">
        <v>206</v>
      </c>
      <c r="C531" s="315"/>
      <c r="D531" s="339"/>
      <c r="E531" s="339"/>
      <c r="F531" s="339"/>
      <c r="G531" s="339"/>
      <c r="H531" s="339"/>
      <c r="I531" s="339"/>
      <c r="J531" s="339"/>
      <c r="K531" s="339"/>
      <c r="L531" s="339"/>
      <c r="M531" s="339"/>
      <c r="N531" s="339"/>
      <c r="O531" s="338"/>
      <c r="P531" s="339"/>
      <c r="Q531" s="339"/>
      <c r="R531" s="339"/>
      <c r="S531" s="320"/>
      <c r="T531" s="340"/>
      <c r="U531" s="340"/>
      <c r="V531" s="339"/>
      <c r="W531" s="339"/>
      <c r="X531" s="340"/>
      <c r="Y531" s="286"/>
      <c r="Z531" s="286"/>
      <c r="AA531" s="286"/>
      <c r="AB531" s="286"/>
      <c r="AC531" s="286"/>
      <c r="AD531" s="286"/>
      <c r="AE531" s="286"/>
      <c r="AF531" s="286"/>
      <c r="AG531" s="286"/>
      <c r="AH531" s="286"/>
      <c r="AI531" s="286"/>
      <c r="AJ531" s="286"/>
      <c r="AK531" s="286"/>
      <c r="AL531" s="286"/>
      <c r="AM531" s="341"/>
    </row>
    <row r="532" spans="2:39" ht="22.5" customHeight="1">
      <c r="B532" s="324" t="s">
        <v>585</v>
      </c>
      <c r="C532" s="342"/>
      <c r="D532" s="343"/>
      <c r="E532" s="343"/>
      <c r="F532" s="343"/>
      <c r="G532" s="343"/>
      <c r="H532" s="343"/>
      <c r="I532" s="343"/>
      <c r="J532" s="343"/>
      <c r="K532" s="343"/>
      <c r="L532" s="343"/>
      <c r="M532" s="343"/>
      <c r="N532" s="343"/>
      <c r="O532" s="343"/>
      <c r="P532" s="343"/>
      <c r="Q532" s="343"/>
      <c r="R532" s="343"/>
      <c r="S532" s="327"/>
      <c r="T532" s="328"/>
      <c r="U532" s="343"/>
      <c r="V532" s="343"/>
      <c r="W532" s="343"/>
      <c r="X532" s="343"/>
      <c r="Y532" s="344"/>
      <c r="Z532" s="344"/>
      <c r="AA532" s="344"/>
      <c r="AB532" s="344"/>
      <c r="AC532" s="344"/>
      <c r="AD532" s="344"/>
      <c r="AE532" s="344"/>
      <c r="AF532" s="344"/>
      <c r="AG532" s="344"/>
      <c r="AH532" s="344"/>
      <c r="AI532" s="344"/>
      <c r="AJ532" s="344"/>
      <c r="AK532" s="344"/>
      <c r="AL532" s="344"/>
      <c r="AM532" s="344"/>
    </row>
    <row r="534" spans="2:39" ht="14.4">
      <c r="B534" s="517"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5"/>
  <sheetViews>
    <sheetView topLeftCell="A688" zoomScale="70" zoomScaleNormal="70" workbookViewId="0">
      <pane xSplit="2" topLeftCell="C1" activePane="topRight" state="frozen"/>
      <selection activeCell="D157" sqref="D157"/>
      <selection pane="topRight" activeCell="Y492" sqref="Y492"/>
    </sheetView>
  </sheetViews>
  <sheetFormatPr defaultColWidth="9" defaultRowHeight="14.4" outlineLevelRow="1" outlineLevelCol="1"/>
  <cols>
    <col min="1" max="1" width="4.5546875" style="460" customWidth="1"/>
    <col min="2" max="2" width="44" style="378" customWidth="1"/>
    <col min="3" max="3" width="13.44140625" style="378" customWidth="1"/>
    <col min="4" max="4" width="17" style="378" customWidth="1"/>
    <col min="5" max="13" width="11.109375" style="378" bestFit="1" customWidth="1" outlineLevel="1"/>
    <col min="14" max="14" width="13.5546875" style="378" customWidth="1" outlineLevel="1"/>
    <col min="15" max="15" width="15.5546875" style="378" customWidth="1"/>
    <col min="16" max="24" width="9" style="378" customWidth="1" outlineLevel="1"/>
    <col min="25" max="25" width="16.5546875" style="378" customWidth="1"/>
    <col min="26" max="27" width="15" style="378" customWidth="1"/>
    <col min="28" max="28" width="17.5546875" style="378" customWidth="1"/>
    <col min="29" max="29" width="19.5546875" style="378" customWidth="1"/>
    <col min="30" max="30" width="18.5546875" style="378" customWidth="1"/>
    <col min="31" max="35" width="15" style="378" customWidth="1"/>
    <col min="36" max="38" width="17.33203125" style="378" customWidth="1"/>
    <col min="39" max="39" width="14.5546875" style="378" customWidth="1"/>
    <col min="40" max="40" width="11.5546875" style="378" customWidth="1"/>
    <col min="41" max="16384" width="9" style="378"/>
  </cols>
  <sheetData>
    <row r="13" spans="2:39" ht="15" thickBot="1"/>
    <row r="14" spans="2:39" ht="26.25" customHeight="1" thickBot="1">
      <c r="B14" s="864" t="s">
        <v>171</v>
      </c>
      <c r="C14" s="222" t="s">
        <v>175</v>
      </c>
      <c r="D14" s="44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row>
    <row r="15" spans="2:39" ht="26.25" customHeight="1" thickBot="1">
      <c r="B15" s="864"/>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row>
    <row r="16" spans="2:39" ht="28.5" customHeight="1" thickBot="1">
      <c r="B16" s="864"/>
      <c r="C16" s="862" t="s">
        <v>550</v>
      </c>
      <c r="D16" s="863"/>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row>
    <row r="17" spans="2:39" ht="15.6">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row>
    <row r="18" spans="2:39" ht="71.25" customHeight="1">
      <c r="B18" s="864" t="s">
        <v>504</v>
      </c>
      <c r="C18" s="865" t="s">
        <v>689</v>
      </c>
      <c r="D18" s="865"/>
      <c r="E18" s="865"/>
      <c r="F18" s="865"/>
      <c r="G18" s="865"/>
      <c r="H18" s="865"/>
      <c r="I18" s="865"/>
      <c r="J18" s="865"/>
      <c r="K18" s="865"/>
      <c r="L18" s="865"/>
      <c r="M18" s="865"/>
      <c r="N18" s="865"/>
      <c r="O18" s="865"/>
      <c r="P18" s="865"/>
      <c r="Q18" s="865"/>
      <c r="R18" s="865"/>
      <c r="S18" s="865"/>
      <c r="T18" s="865"/>
      <c r="U18" s="865"/>
      <c r="V18" s="865"/>
      <c r="W18" s="865"/>
      <c r="X18" s="865"/>
      <c r="Y18" s="527"/>
      <c r="Z18" s="527"/>
      <c r="AA18" s="527"/>
      <c r="AB18" s="527"/>
      <c r="AC18" s="527"/>
      <c r="AD18" s="527"/>
      <c r="AE18" s="233"/>
      <c r="AF18" s="229"/>
      <c r="AG18" s="229"/>
      <c r="AH18" s="229"/>
      <c r="AI18" s="229"/>
      <c r="AJ18" s="229"/>
      <c r="AK18" s="229"/>
      <c r="AL18" s="229"/>
      <c r="AM18" s="229"/>
    </row>
    <row r="19" spans="2:39" ht="45.75" customHeight="1">
      <c r="B19" s="864"/>
      <c r="C19" s="865" t="s">
        <v>568</v>
      </c>
      <c r="D19" s="865"/>
      <c r="E19" s="865"/>
      <c r="F19" s="865"/>
      <c r="G19" s="865"/>
      <c r="H19" s="865"/>
      <c r="I19" s="865"/>
      <c r="J19" s="865"/>
      <c r="K19" s="865"/>
      <c r="L19" s="865"/>
      <c r="M19" s="865"/>
      <c r="N19" s="865"/>
      <c r="O19" s="865"/>
      <c r="P19" s="865"/>
      <c r="Q19" s="865"/>
      <c r="R19" s="865"/>
      <c r="S19" s="865"/>
      <c r="T19" s="865"/>
      <c r="U19" s="865"/>
      <c r="V19" s="865"/>
      <c r="W19" s="865"/>
      <c r="X19" s="865"/>
      <c r="Y19" s="527"/>
      <c r="Z19" s="527"/>
      <c r="AA19" s="527"/>
      <c r="AB19" s="527"/>
      <c r="AC19" s="527"/>
      <c r="AD19" s="527"/>
      <c r="AE19" s="233"/>
      <c r="AF19" s="229"/>
      <c r="AG19" s="229"/>
      <c r="AH19" s="229"/>
      <c r="AI19" s="229"/>
      <c r="AJ19" s="229"/>
      <c r="AK19" s="229"/>
      <c r="AL19" s="229"/>
      <c r="AM19" s="229"/>
    </row>
    <row r="20" spans="2:39" ht="62.25" customHeight="1">
      <c r="B20" s="236"/>
      <c r="C20" s="865" t="s">
        <v>566</v>
      </c>
      <c r="D20" s="865"/>
      <c r="E20" s="865"/>
      <c r="F20" s="865"/>
      <c r="G20" s="865"/>
      <c r="H20" s="865"/>
      <c r="I20" s="865"/>
      <c r="J20" s="865"/>
      <c r="K20" s="865"/>
      <c r="L20" s="865"/>
      <c r="M20" s="865"/>
      <c r="N20" s="865"/>
      <c r="O20" s="865"/>
      <c r="P20" s="865"/>
      <c r="Q20" s="865"/>
      <c r="R20" s="865"/>
      <c r="S20" s="865"/>
      <c r="T20" s="865"/>
      <c r="U20" s="865"/>
      <c r="V20" s="865"/>
      <c r="W20" s="865"/>
      <c r="X20" s="865"/>
      <c r="Y20" s="527"/>
      <c r="Z20" s="527"/>
      <c r="AA20" s="527"/>
      <c r="AB20" s="527"/>
      <c r="AC20" s="527"/>
      <c r="AD20" s="527"/>
      <c r="AE20" s="379"/>
      <c r="AF20" s="229"/>
      <c r="AG20" s="229"/>
      <c r="AH20" s="229"/>
      <c r="AI20" s="229"/>
      <c r="AJ20" s="229"/>
      <c r="AK20" s="229"/>
      <c r="AL20" s="229"/>
      <c r="AM20" s="229"/>
    </row>
    <row r="21" spans="2:39" ht="37.5" customHeight="1">
      <c r="B21" s="236"/>
      <c r="C21" s="865" t="s">
        <v>632</v>
      </c>
      <c r="D21" s="865"/>
      <c r="E21" s="865"/>
      <c r="F21" s="865"/>
      <c r="G21" s="865"/>
      <c r="H21" s="865"/>
      <c r="I21" s="865"/>
      <c r="J21" s="865"/>
      <c r="K21" s="865"/>
      <c r="L21" s="865"/>
      <c r="M21" s="865"/>
      <c r="N21" s="865"/>
      <c r="O21" s="865"/>
      <c r="P21" s="865"/>
      <c r="Q21" s="865"/>
      <c r="R21" s="865"/>
      <c r="S21" s="865"/>
      <c r="T21" s="865"/>
      <c r="U21" s="865"/>
      <c r="V21" s="865"/>
      <c r="W21" s="865"/>
      <c r="X21" s="865"/>
      <c r="Y21" s="527"/>
      <c r="Z21" s="527"/>
      <c r="AA21" s="527"/>
      <c r="AB21" s="527"/>
      <c r="AC21" s="527"/>
      <c r="AD21" s="527"/>
      <c r="AE21" s="239"/>
      <c r="AF21" s="229"/>
      <c r="AG21" s="229"/>
      <c r="AH21" s="229"/>
      <c r="AI21" s="229"/>
      <c r="AJ21" s="229"/>
      <c r="AK21" s="229"/>
      <c r="AL21" s="229"/>
      <c r="AM21" s="229"/>
    </row>
    <row r="22" spans="2:39" ht="54.75" customHeight="1">
      <c r="B22" s="236"/>
      <c r="C22" s="865" t="s">
        <v>616</v>
      </c>
      <c r="D22" s="865"/>
      <c r="E22" s="865"/>
      <c r="F22" s="865"/>
      <c r="G22" s="865"/>
      <c r="H22" s="865"/>
      <c r="I22" s="865"/>
      <c r="J22" s="865"/>
      <c r="K22" s="865"/>
      <c r="L22" s="865"/>
      <c r="M22" s="865"/>
      <c r="N22" s="865"/>
      <c r="O22" s="865"/>
      <c r="P22" s="865"/>
      <c r="Q22" s="865"/>
      <c r="R22" s="865"/>
      <c r="S22" s="865"/>
      <c r="T22" s="865"/>
      <c r="U22" s="865"/>
      <c r="V22" s="865"/>
      <c r="W22" s="865"/>
      <c r="X22" s="865"/>
      <c r="Y22" s="527"/>
      <c r="Z22" s="527"/>
      <c r="AA22" s="527"/>
      <c r="AB22" s="527"/>
      <c r="AC22" s="527"/>
      <c r="AD22" s="527"/>
      <c r="AE22" s="379"/>
      <c r="AF22" s="229"/>
      <c r="AG22" s="229"/>
      <c r="AH22" s="229"/>
      <c r="AI22" s="229"/>
      <c r="AJ22" s="229"/>
      <c r="AK22" s="229"/>
      <c r="AL22" s="229"/>
      <c r="AM22" s="229"/>
    </row>
    <row r="23" spans="2:39" ht="15.6">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29"/>
      <c r="AG23" s="229"/>
      <c r="AH23" s="229"/>
      <c r="AI23" s="229"/>
      <c r="AJ23" s="229"/>
      <c r="AK23" s="229"/>
      <c r="AL23" s="229"/>
      <c r="AM23" s="229"/>
    </row>
    <row r="24" spans="2:39" ht="15.6">
      <c r="B24" s="864" t="s">
        <v>526</v>
      </c>
      <c r="C24" s="518" t="s">
        <v>528</v>
      </c>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29"/>
      <c r="AG24" s="229"/>
      <c r="AH24" s="229"/>
      <c r="AI24" s="229"/>
      <c r="AJ24" s="229"/>
      <c r="AK24" s="229"/>
      <c r="AL24" s="229"/>
      <c r="AM24" s="229"/>
    </row>
    <row r="25" spans="2:39" ht="15.6">
      <c r="B25" s="864"/>
      <c r="C25" s="518" t="s">
        <v>529</v>
      </c>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29"/>
      <c r="AG25" s="229"/>
      <c r="AH25" s="229"/>
      <c r="AI25" s="229"/>
      <c r="AJ25" s="229"/>
      <c r="AK25" s="229"/>
      <c r="AL25" s="229"/>
      <c r="AM25" s="229"/>
    </row>
    <row r="26" spans="2:39" ht="15.6">
      <c r="B26" s="236"/>
      <c r="C26" s="518" t="s">
        <v>530</v>
      </c>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29"/>
      <c r="AG26" s="229"/>
      <c r="AH26" s="229"/>
      <c r="AI26" s="229"/>
      <c r="AJ26" s="229"/>
      <c r="AK26" s="229"/>
      <c r="AL26" s="229"/>
      <c r="AM26" s="229"/>
    </row>
    <row r="27" spans="2:39" ht="15.6">
      <c r="B27" s="236"/>
      <c r="C27" s="518" t="s">
        <v>531</v>
      </c>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29"/>
      <c r="AG27" s="229"/>
      <c r="AH27" s="229"/>
      <c r="AI27" s="229"/>
      <c r="AJ27" s="229"/>
      <c r="AK27" s="229"/>
      <c r="AL27" s="229"/>
      <c r="AM27" s="229"/>
    </row>
    <row r="28" spans="2:39" ht="15.6">
      <c r="B28" s="236"/>
      <c r="C28" s="518" t="s">
        <v>532</v>
      </c>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29"/>
      <c r="AG28" s="229"/>
      <c r="AH28" s="229"/>
      <c r="AI28" s="229"/>
      <c r="AJ28" s="229"/>
      <c r="AK28" s="229"/>
      <c r="AL28" s="229"/>
      <c r="AM28" s="229"/>
    </row>
    <row r="29" spans="2:39" ht="15.6">
      <c r="B29" s="236"/>
      <c r="C29" s="518" t="s">
        <v>533</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29"/>
      <c r="AG29" s="229"/>
      <c r="AH29" s="229"/>
      <c r="AI29" s="229"/>
      <c r="AJ29" s="229"/>
      <c r="AK29" s="229"/>
      <c r="AL29" s="229"/>
      <c r="AM29" s="229"/>
    </row>
    <row r="30" spans="2:39" ht="15.6">
      <c r="B30" s="236"/>
      <c r="C30" s="518" t="s">
        <v>870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29"/>
      <c r="AG30" s="229"/>
      <c r="AH30" s="229"/>
      <c r="AI30" s="229"/>
      <c r="AJ30" s="229"/>
      <c r="AK30" s="229"/>
      <c r="AL30" s="229"/>
      <c r="AM30" s="229"/>
    </row>
    <row r="31" spans="2:39" ht="15.6">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29"/>
      <c r="AG31" s="229"/>
      <c r="AH31" s="229"/>
      <c r="AI31" s="229"/>
      <c r="AJ31" s="229"/>
      <c r="AK31" s="229"/>
      <c r="AL31" s="229"/>
      <c r="AM31" s="229"/>
    </row>
    <row r="32" spans="2:3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row>
    <row r="33" spans="1:39" ht="15.6">
      <c r="B33" s="243" t="s">
        <v>266</v>
      </c>
      <c r="C33" s="244"/>
      <c r="D33" s="512"/>
      <c r="E33" s="219"/>
      <c r="F33" s="219"/>
      <c r="G33" s="219"/>
      <c r="H33" s="219"/>
      <c r="I33" s="219"/>
      <c r="J33" s="219"/>
      <c r="K33" s="219"/>
      <c r="L33" s="219"/>
      <c r="M33" s="219"/>
      <c r="N33" s="219"/>
      <c r="O33" s="244"/>
      <c r="P33" s="219"/>
      <c r="Q33" s="219"/>
      <c r="R33" s="219"/>
      <c r="S33" s="219"/>
      <c r="T33" s="219"/>
      <c r="U33" s="219"/>
      <c r="V33" s="219"/>
      <c r="W33" s="219"/>
      <c r="X33" s="219"/>
      <c r="Y33" s="233"/>
      <c r="Z33" s="231"/>
      <c r="AA33" s="231"/>
      <c r="AB33" s="231"/>
      <c r="AC33" s="231"/>
      <c r="AD33" s="231"/>
      <c r="AE33" s="231"/>
      <c r="AF33" s="231"/>
      <c r="AG33" s="231"/>
      <c r="AH33" s="231"/>
      <c r="AI33" s="231"/>
      <c r="AJ33" s="231"/>
      <c r="AK33" s="231"/>
      <c r="AL33" s="231"/>
      <c r="AM33" s="231"/>
    </row>
    <row r="34" spans="1:39" ht="36.75" customHeight="1">
      <c r="B34" s="866" t="s">
        <v>211</v>
      </c>
      <c r="C34" s="868" t="s">
        <v>33</v>
      </c>
      <c r="D34" s="246" t="s">
        <v>421</v>
      </c>
      <c r="E34" s="870" t="s">
        <v>209</v>
      </c>
      <c r="F34" s="871"/>
      <c r="G34" s="871"/>
      <c r="H34" s="871"/>
      <c r="I34" s="871"/>
      <c r="J34" s="871"/>
      <c r="K34" s="871"/>
      <c r="L34" s="871"/>
      <c r="M34" s="872"/>
      <c r="N34" s="876" t="s">
        <v>213</v>
      </c>
      <c r="O34" s="246" t="s">
        <v>422</v>
      </c>
      <c r="P34" s="870" t="s">
        <v>212</v>
      </c>
      <c r="Q34" s="871"/>
      <c r="R34" s="871"/>
      <c r="S34" s="871"/>
      <c r="T34" s="871"/>
      <c r="U34" s="871"/>
      <c r="V34" s="871"/>
      <c r="W34" s="871"/>
      <c r="X34" s="872"/>
      <c r="Y34" s="873" t="s">
        <v>243</v>
      </c>
      <c r="Z34" s="874"/>
      <c r="AA34" s="874"/>
      <c r="AB34" s="874"/>
      <c r="AC34" s="874"/>
      <c r="AD34" s="874"/>
      <c r="AE34" s="874"/>
      <c r="AF34" s="874"/>
      <c r="AG34" s="874"/>
      <c r="AH34" s="874"/>
      <c r="AI34" s="874"/>
      <c r="AJ34" s="874"/>
      <c r="AK34" s="874"/>
      <c r="AL34" s="874"/>
      <c r="AM34" s="875"/>
    </row>
    <row r="35" spans="1:39" ht="65.25" customHeight="1">
      <c r="B35" s="867"/>
      <c r="C35" s="869"/>
      <c r="D35" s="247">
        <v>2015</v>
      </c>
      <c r="E35" s="247">
        <v>2016</v>
      </c>
      <c r="F35" s="247">
        <v>2017</v>
      </c>
      <c r="G35" s="247">
        <v>2018</v>
      </c>
      <c r="H35" s="247">
        <v>2019</v>
      </c>
      <c r="I35" s="247">
        <v>2020</v>
      </c>
      <c r="J35" s="247">
        <v>2021</v>
      </c>
      <c r="K35" s="247">
        <v>2022</v>
      </c>
      <c r="L35" s="247">
        <v>2023</v>
      </c>
      <c r="M35" s="380">
        <v>2024</v>
      </c>
      <c r="N35" s="877"/>
      <c r="O35" s="247">
        <v>2015</v>
      </c>
      <c r="P35" s="247">
        <v>2016</v>
      </c>
      <c r="Q35" s="247">
        <v>2017</v>
      </c>
      <c r="R35" s="247">
        <v>2018</v>
      </c>
      <c r="S35" s="247">
        <v>2019</v>
      </c>
      <c r="T35" s="247">
        <v>2020</v>
      </c>
      <c r="U35" s="247">
        <v>2021</v>
      </c>
      <c r="V35" s="247">
        <v>2022</v>
      </c>
      <c r="W35" s="247">
        <v>2023</v>
      </c>
      <c r="X35" s="380">
        <v>2024</v>
      </c>
      <c r="Y35" s="247" t="str">
        <f>'1.  LRAMVA Summary'!D52</f>
        <v>Residential</v>
      </c>
      <c r="Z35" s="247" t="str">
        <f>'1.  LRAMVA Summary'!E52</f>
        <v>GS&lt;50 kW</v>
      </c>
      <c r="AA35" s="247" t="str">
        <f>'1.  LRAMVA Summary'!F52</f>
        <v>GS 50 - 999 kW</v>
      </c>
      <c r="AB35" s="247" t="str">
        <f>'1.  LRAMVA Summary'!G52</f>
        <v>GS 1,000 - 4,999 kW</v>
      </c>
      <c r="AC35" s="247" t="str">
        <f>'1.  LRAMVA Summary'!H52</f>
        <v>USL</v>
      </c>
      <c r="AD35" s="247" t="str">
        <f>'1.  LRAMVA Summary'!I52</f>
        <v>Sentinel Lighting</v>
      </c>
      <c r="AE35" s="247" t="str">
        <f>'1.  LRAMVA Summary'!J52</f>
        <v>Street Lighting</v>
      </c>
      <c r="AF35" s="247" t="str">
        <f>'1.  LRAMVA Summary'!K52</f>
        <v/>
      </c>
      <c r="AG35" s="247" t="str">
        <f>'1.  LRAMVA Summary'!L52</f>
        <v/>
      </c>
      <c r="AH35" s="247" t="str">
        <f>'1.  LRAMVA Summary'!M52</f>
        <v/>
      </c>
      <c r="AI35" s="247" t="str">
        <f>'1.  LRAMVA Summary'!N52</f>
        <v/>
      </c>
      <c r="AJ35" s="247" t="str">
        <f>'1.  LRAMVA Summary'!O52</f>
        <v/>
      </c>
      <c r="AK35" s="247" t="str">
        <f>'1.  LRAMVA Summary'!P52</f>
        <v/>
      </c>
      <c r="AL35" s="247" t="str">
        <f>'1.  LRAMVA Summary'!Q52</f>
        <v/>
      </c>
      <c r="AM35" s="249" t="str">
        <f>'1.  LRAMVA Summary'!R52</f>
        <v>Total</v>
      </c>
    </row>
    <row r="36" spans="1:39" ht="16.5" customHeight="1">
      <c r="B36" s="457" t="s">
        <v>503</v>
      </c>
      <c r="C36" s="251"/>
      <c r="D36" s="251"/>
      <c r="E36" s="251"/>
      <c r="F36" s="251"/>
      <c r="G36" s="251"/>
      <c r="H36" s="251"/>
      <c r="I36" s="251"/>
      <c r="J36" s="251"/>
      <c r="K36" s="251"/>
      <c r="L36" s="251"/>
      <c r="M36" s="251"/>
      <c r="N36" s="252"/>
      <c r="O36" s="251"/>
      <c r="P36" s="251"/>
      <c r="Q36" s="251"/>
      <c r="R36" s="251"/>
      <c r="S36" s="251"/>
      <c r="T36" s="251"/>
      <c r="U36" s="251"/>
      <c r="V36" s="251"/>
      <c r="W36" s="251"/>
      <c r="X36" s="251"/>
      <c r="Y36" s="253" t="str">
        <f>'1.  LRAMVA Summary'!D53</f>
        <v>kWh</v>
      </c>
      <c r="Z36" s="253" t="str">
        <f>'1.  LRAMVA Summary'!E53</f>
        <v>kWh</v>
      </c>
      <c r="AA36" s="253" t="str">
        <f>'1.  LRAMVA Summary'!F53</f>
        <v>kW</v>
      </c>
      <c r="AB36" s="253" t="str">
        <f>'1.  LRAMVA Summary'!G53</f>
        <v>kW</v>
      </c>
      <c r="AC36" s="253" t="str">
        <f>'1.  LRAMVA Summary'!H53</f>
        <v>kWh</v>
      </c>
      <c r="AD36" s="253" t="str">
        <f>'1.  LRAMVA Summary'!I53</f>
        <v>kW</v>
      </c>
      <c r="AE36" s="253" t="str">
        <f>'1.  LRAMVA Summary'!J53</f>
        <v>kW</v>
      </c>
      <c r="AF36" s="253">
        <f>'1.  LRAMVA Summary'!K53</f>
        <v>0</v>
      </c>
      <c r="AG36" s="253">
        <f>'1.  LRAMVA Summary'!L53</f>
        <v>0</v>
      </c>
      <c r="AH36" s="253">
        <f>'1.  LRAMVA Summary'!M53</f>
        <v>0</v>
      </c>
      <c r="AI36" s="253">
        <f>'1.  LRAMVA Summary'!N53</f>
        <v>0</v>
      </c>
      <c r="AJ36" s="253">
        <f>'1.  LRAMVA Summary'!O53</f>
        <v>0</v>
      </c>
      <c r="AK36" s="253">
        <f>'1.  LRAMVA Summary'!P53</f>
        <v>0</v>
      </c>
      <c r="AL36" s="253">
        <f>'1.  LRAMVA Summary'!Q53</f>
        <v>0</v>
      </c>
      <c r="AM36" s="254"/>
    </row>
    <row r="37" spans="1:39" ht="16.5" customHeight="1" outlineLevel="1">
      <c r="B37" s="250" t="s">
        <v>496</v>
      </c>
      <c r="C37" s="251"/>
      <c r="D37" s="251"/>
      <c r="E37" s="251"/>
      <c r="F37" s="251"/>
      <c r="G37" s="251"/>
      <c r="H37" s="251"/>
      <c r="I37" s="251"/>
      <c r="J37" s="251"/>
      <c r="K37" s="251"/>
      <c r="L37" s="251"/>
      <c r="M37" s="251"/>
      <c r="N37" s="252"/>
      <c r="O37" s="251"/>
      <c r="P37" s="251"/>
      <c r="Q37" s="251"/>
      <c r="R37" s="251"/>
      <c r="S37" s="251"/>
      <c r="T37" s="251"/>
      <c r="U37" s="251"/>
      <c r="V37" s="251"/>
      <c r="W37" s="251"/>
      <c r="X37" s="251"/>
      <c r="Y37" s="253"/>
      <c r="Z37" s="253"/>
      <c r="AA37" s="253"/>
      <c r="AB37" s="253"/>
      <c r="AC37" s="253"/>
      <c r="AD37" s="253"/>
      <c r="AE37" s="253"/>
      <c r="AF37" s="253"/>
      <c r="AG37" s="253"/>
      <c r="AH37" s="253"/>
      <c r="AI37" s="253"/>
      <c r="AJ37" s="253"/>
      <c r="AK37" s="253"/>
      <c r="AL37" s="253"/>
      <c r="AM37" s="254"/>
    </row>
    <row r="38" spans="1:39" ht="15" outlineLevel="1">
      <c r="A38" s="460">
        <v>1</v>
      </c>
      <c r="B38" s="275" t="s">
        <v>95</v>
      </c>
      <c r="C38" s="253" t="s">
        <v>25</v>
      </c>
      <c r="D38" s="257">
        <f>'7.  Persistence Report'!AU105</f>
        <v>290873</v>
      </c>
      <c r="E38" s="257">
        <f>'7.  Persistence Report'!AV105</f>
        <v>288223</v>
      </c>
      <c r="F38" s="257">
        <f>'7.  Persistence Report'!AW105</f>
        <v>288223</v>
      </c>
      <c r="G38" s="257">
        <f>'7.  Persistence Report'!AX105</f>
        <v>288223</v>
      </c>
      <c r="H38" s="257">
        <f>'7.  Persistence Report'!AY105</f>
        <v>288223</v>
      </c>
      <c r="I38" s="257">
        <f>'7.  Persistence Report'!AZ105</f>
        <v>288223</v>
      </c>
      <c r="J38" s="257">
        <f>'7.  Persistence Report'!BA105</f>
        <v>288223</v>
      </c>
      <c r="K38" s="257">
        <f>'7.  Persistence Report'!BB105</f>
        <v>288160</v>
      </c>
      <c r="L38" s="257">
        <f>'7.  Persistence Report'!BC105</f>
        <v>288160</v>
      </c>
      <c r="M38" s="257">
        <f>'7.  Persistence Report'!BD105</f>
        <v>288160</v>
      </c>
      <c r="N38" s="253"/>
      <c r="O38" s="257">
        <f>'7.  Persistence Report'!P105</f>
        <v>19</v>
      </c>
      <c r="P38" s="257">
        <f>'7.  Persistence Report'!Q105</f>
        <v>19</v>
      </c>
      <c r="Q38" s="257">
        <f>'7.  Persistence Report'!R105</f>
        <v>19</v>
      </c>
      <c r="R38" s="257">
        <f>'7.  Persistence Report'!S105</f>
        <v>19</v>
      </c>
      <c r="S38" s="257">
        <f>'7.  Persistence Report'!T105</f>
        <v>19</v>
      </c>
      <c r="T38" s="257">
        <f>'7.  Persistence Report'!U105</f>
        <v>19</v>
      </c>
      <c r="U38" s="257">
        <f>'7.  Persistence Report'!V105</f>
        <v>19</v>
      </c>
      <c r="V38" s="257">
        <f>'7.  Persistence Report'!W105</f>
        <v>19</v>
      </c>
      <c r="W38" s="257">
        <f>'7.  Persistence Report'!X105</f>
        <v>19</v>
      </c>
      <c r="X38" s="257">
        <f>'7.  Persistence Report'!Y105</f>
        <v>19</v>
      </c>
      <c r="Y38" s="363">
        <v>1</v>
      </c>
      <c r="Z38" s="363"/>
      <c r="AA38" s="363"/>
      <c r="AB38" s="363"/>
      <c r="AC38" s="363"/>
      <c r="AD38" s="363"/>
      <c r="AE38" s="363"/>
      <c r="AF38" s="363"/>
      <c r="AG38" s="363"/>
      <c r="AH38" s="363"/>
      <c r="AI38" s="363"/>
      <c r="AJ38" s="363"/>
      <c r="AK38" s="363"/>
      <c r="AL38" s="363"/>
      <c r="AM38" s="258">
        <f>SUM(Y38:AL38)</f>
        <v>1</v>
      </c>
    </row>
    <row r="39" spans="1:39" ht="15" outlineLevel="1">
      <c r="B39" s="256" t="s">
        <v>267</v>
      </c>
      <c r="C39" s="253" t="s">
        <v>163</v>
      </c>
      <c r="D39" s="257">
        <f>'7.  Persistence Report'!AU111</f>
        <v>50161</v>
      </c>
      <c r="E39" s="257">
        <f>'7.  Persistence Report'!AV111</f>
        <v>49436</v>
      </c>
      <c r="F39" s="257">
        <f>'7.  Persistence Report'!AW111</f>
        <v>49436</v>
      </c>
      <c r="G39" s="257">
        <f>'7.  Persistence Report'!AX111</f>
        <v>49436</v>
      </c>
      <c r="H39" s="257">
        <f>'7.  Persistence Report'!AY111</f>
        <v>49436</v>
      </c>
      <c r="I39" s="257">
        <f>'7.  Persistence Report'!AZ111</f>
        <v>49436</v>
      </c>
      <c r="J39" s="257">
        <f>'7.  Persistence Report'!BA111</f>
        <v>49436</v>
      </c>
      <c r="K39" s="257">
        <f>'7.  Persistence Report'!BB111</f>
        <v>49417</v>
      </c>
      <c r="L39" s="257">
        <f>'7.  Persistence Report'!BC111</f>
        <v>49417</v>
      </c>
      <c r="M39" s="257">
        <f>'7.  Persistence Report'!BD111</f>
        <v>49417</v>
      </c>
      <c r="N39" s="412"/>
      <c r="O39" s="257">
        <f>'7.  Persistence Report'!P111</f>
        <v>3</v>
      </c>
      <c r="P39" s="257">
        <f>'7.  Persistence Report'!Q111</f>
        <v>3</v>
      </c>
      <c r="Q39" s="257">
        <f>'7.  Persistence Report'!R111</f>
        <v>3</v>
      </c>
      <c r="R39" s="257">
        <f>'7.  Persistence Report'!S111</f>
        <v>3</v>
      </c>
      <c r="S39" s="257">
        <f>'7.  Persistence Report'!T111</f>
        <v>3</v>
      </c>
      <c r="T39" s="257">
        <f>'7.  Persistence Report'!U111</f>
        <v>3</v>
      </c>
      <c r="U39" s="257">
        <f>'7.  Persistence Report'!V111</f>
        <v>3</v>
      </c>
      <c r="V39" s="257">
        <f>'7.  Persistence Report'!W111</f>
        <v>3</v>
      </c>
      <c r="W39" s="257">
        <f>'7.  Persistence Report'!X111</f>
        <v>3</v>
      </c>
      <c r="X39" s="257">
        <f>'7.  Persistence Report'!Y111</f>
        <v>3</v>
      </c>
      <c r="Y39" s="364">
        <f>Y38</f>
        <v>1</v>
      </c>
      <c r="Z39" s="364">
        <f t="shared" ref="Z39:AF39" si="0">Z38</f>
        <v>0</v>
      </c>
      <c r="AA39" s="364">
        <f t="shared" si="0"/>
        <v>0</v>
      </c>
      <c r="AB39" s="364">
        <f t="shared" si="0"/>
        <v>0</v>
      </c>
      <c r="AC39" s="364">
        <f t="shared" si="0"/>
        <v>0</v>
      </c>
      <c r="AD39" s="364">
        <f t="shared" si="0"/>
        <v>0</v>
      </c>
      <c r="AE39" s="364">
        <f t="shared" si="0"/>
        <v>0</v>
      </c>
      <c r="AF39" s="364">
        <f t="shared" si="0"/>
        <v>0</v>
      </c>
      <c r="AG39" s="364">
        <f t="shared" ref="AG39:AL39" si="1">AG38</f>
        <v>0</v>
      </c>
      <c r="AH39" s="364">
        <f t="shared" si="1"/>
        <v>0</v>
      </c>
      <c r="AI39" s="364">
        <f t="shared" si="1"/>
        <v>0</v>
      </c>
      <c r="AJ39" s="364">
        <f t="shared" si="1"/>
        <v>0</v>
      </c>
      <c r="AK39" s="364">
        <f t="shared" si="1"/>
        <v>0</v>
      </c>
      <c r="AL39" s="364">
        <f t="shared" si="1"/>
        <v>0</v>
      </c>
      <c r="AM39" s="259"/>
    </row>
    <row r="40" spans="1:39" ht="15.6" outlineLevel="1">
      <c r="B40" s="260"/>
      <c r="C40" s="261"/>
      <c r="D40" s="261"/>
      <c r="E40" s="261"/>
      <c r="F40" s="261"/>
      <c r="G40" s="261"/>
      <c r="H40" s="261"/>
      <c r="I40" s="261"/>
      <c r="J40" s="261"/>
      <c r="K40" s="261"/>
      <c r="L40" s="261"/>
      <c r="M40" s="261"/>
      <c r="N40" s="262"/>
      <c r="O40" s="261"/>
      <c r="P40" s="261"/>
      <c r="Q40" s="261"/>
      <c r="R40" s="261"/>
      <c r="S40" s="261"/>
      <c r="T40" s="261"/>
      <c r="U40" s="261"/>
      <c r="V40" s="261"/>
      <c r="W40" s="261"/>
      <c r="X40" s="261"/>
      <c r="Y40" s="365"/>
      <c r="Z40" s="366"/>
      <c r="AA40" s="366"/>
      <c r="AB40" s="366"/>
      <c r="AC40" s="366"/>
      <c r="AD40" s="366"/>
      <c r="AE40" s="366"/>
      <c r="AF40" s="366"/>
      <c r="AG40" s="366"/>
      <c r="AH40" s="366"/>
      <c r="AI40" s="366"/>
      <c r="AJ40" s="366"/>
      <c r="AK40" s="366"/>
      <c r="AL40" s="366"/>
      <c r="AM40" s="264"/>
    </row>
    <row r="41" spans="1:39" ht="15" outlineLevel="1">
      <c r="A41" s="460">
        <v>2</v>
      </c>
      <c r="B41" s="275" t="s">
        <v>96</v>
      </c>
      <c r="C41" s="253" t="s">
        <v>25</v>
      </c>
      <c r="D41" s="257">
        <f>'7.  Persistence Report'!AU106</f>
        <v>537244</v>
      </c>
      <c r="E41" s="257">
        <f>'7.  Persistence Report'!AV106</f>
        <v>527696</v>
      </c>
      <c r="F41" s="257">
        <f>'7.  Persistence Report'!AW106</f>
        <v>527696</v>
      </c>
      <c r="G41" s="257">
        <f>'7.  Persistence Report'!AX106</f>
        <v>527696</v>
      </c>
      <c r="H41" s="257">
        <f>'7.  Persistence Report'!AY106</f>
        <v>527696</v>
      </c>
      <c r="I41" s="257">
        <f>'7.  Persistence Report'!AZ106</f>
        <v>527696</v>
      </c>
      <c r="J41" s="257">
        <f>'7.  Persistence Report'!BA106</f>
        <v>527696</v>
      </c>
      <c r="K41" s="257">
        <f>'7.  Persistence Report'!BB106</f>
        <v>527419</v>
      </c>
      <c r="L41" s="257">
        <f>'7.  Persistence Report'!BC106</f>
        <v>527419</v>
      </c>
      <c r="M41" s="257">
        <f>'7.  Persistence Report'!BD106</f>
        <v>527419</v>
      </c>
      <c r="N41" s="253"/>
      <c r="O41" s="257">
        <f>'7.  Persistence Report'!P106</f>
        <v>36</v>
      </c>
      <c r="P41" s="257">
        <f>'7.  Persistence Report'!Q106</f>
        <v>36</v>
      </c>
      <c r="Q41" s="257">
        <f>'7.  Persistence Report'!R106</f>
        <v>36</v>
      </c>
      <c r="R41" s="257">
        <f>'7.  Persistence Report'!S106</f>
        <v>36</v>
      </c>
      <c r="S41" s="257">
        <f>'7.  Persistence Report'!T106</f>
        <v>36</v>
      </c>
      <c r="T41" s="257">
        <f>'7.  Persistence Report'!U106</f>
        <v>36</v>
      </c>
      <c r="U41" s="257">
        <f>'7.  Persistence Report'!V106</f>
        <v>36</v>
      </c>
      <c r="V41" s="257">
        <f>'7.  Persistence Report'!W106</f>
        <v>36</v>
      </c>
      <c r="W41" s="257">
        <f>'7.  Persistence Report'!X106</f>
        <v>36</v>
      </c>
      <c r="X41" s="257">
        <f>'7.  Persistence Report'!Y106</f>
        <v>36</v>
      </c>
      <c r="Y41" s="363">
        <v>1</v>
      </c>
      <c r="Z41" s="363"/>
      <c r="AA41" s="363"/>
      <c r="AB41" s="363"/>
      <c r="AC41" s="363"/>
      <c r="AD41" s="363"/>
      <c r="AE41" s="363"/>
      <c r="AF41" s="363"/>
      <c r="AG41" s="363"/>
      <c r="AH41" s="363"/>
      <c r="AI41" s="363"/>
      <c r="AJ41" s="363"/>
      <c r="AK41" s="363"/>
      <c r="AL41" s="363"/>
      <c r="AM41" s="258">
        <f>SUM(Y41:AL41)</f>
        <v>1</v>
      </c>
    </row>
    <row r="42" spans="1:39" ht="15" outlineLevel="1">
      <c r="B42" s="256" t="s">
        <v>267</v>
      </c>
      <c r="C42" s="253" t="s">
        <v>163</v>
      </c>
      <c r="D42" s="257">
        <f>'7.  Persistence Report'!AU112</f>
        <v>5557</v>
      </c>
      <c r="E42" s="257">
        <f>'7.  Persistence Report'!AV112</f>
        <v>5492</v>
      </c>
      <c r="F42" s="257">
        <f>'7.  Persistence Report'!AW112</f>
        <v>5492</v>
      </c>
      <c r="G42" s="257">
        <f>'7.  Persistence Report'!AX112</f>
        <v>5492</v>
      </c>
      <c r="H42" s="257">
        <f>'7.  Persistence Report'!AY112</f>
        <v>5492</v>
      </c>
      <c r="I42" s="257">
        <f>'7.  Persistence Report'!AZ112</f>
        <v>5492</v>
      </c>
      <c r="J42" s="257">
        <f>'7.  Persistence Report'!BA112</f>
        <v>5492</v>
      </c>
      <c r="K42" s="257">
        <f>'7.  Persistence Report'!BB112</f>
        <v>5478</v>
      </c>
      <c r="L42" s="257">
        <f>'7.  Persistence Report'!BC112</f>
        <v>5478</v>
      </c>
      <c r="M42" s="257">
        <f>'7.  Persistence Report'!BD112</f>
        <v>5478</v>
      </c>
      <c r="N42" s="412"/>
      <c r="O42" s="257">
        <f>'7.  Persistence Report'!P112</f>
        <v>0</v>
      </c>
      <c r="P42" s="257">
        <f>'7.  Persistence Report'!Q112</f>
        <v>0</v>
      </c>
      <c r="Q42" s="257">
        <f>'7.  Persistence Report'!R112</f>
        <v>0</v>
      </c>
      <c r="R42" s="257">
        <f>'7.  Persistence Report'!S112</f>
        <v>0</v>
      </c>
      <c r="S42" s="257">
        <f>'7.  Persistence Report'!T112</f>
        <v>0</v>
      </c>
      <c r="T42" s="257">
        <f>'7.  Persistence Report'!U112</f>
        <v>0</v>
      </c>
      <c r="U42" s="257">
        <f>'7.  Persistence Report'!V112</f>
        <v>0</v>
      </c>
      <c r="V42" s="257">
        <f>'7.  Persistence Report'!W112</f>
        <v>0</v>
      </c>
      <c r="W42" s="257">
        <f>'7.  Persistence Report'!X112</f>
        <v>0</v>
      </c>
      <c r="X42" s="257">
        <f>'7.  Persistence Report'!Y112</f>
        <v>0</v>
      </c>
      <c r="Y42" s="364">
        <f>Y41</f>
        <v>1</v>
      </c>
      <c r="Z42" s="364">
        <f t="shared" ref="Z42:AF42" si="2">Z41</f>
        <v>0</v>
      </c>
      <c r="AA42" s="364">
        <f t="shared" si="2"/>
        <v>0</v>
      </c>
      <c r="AB42" s="364">
        <f t="shared" si="2"/>
        <v>0</v>
      </c>
      <c r="AC42" s="364">
        <f t="shared" si="2"/>
        <v>0</v>
      </c>
      <c r="AD42" s="364">
        <f t="shared" si="2"/>
        <v>0</v>
      </c>
      <c r="AE42" s="364">
        <f t="shared" si="2"/>
        <v>0</v>
      </c>
      <c r="AF42" s="364">
        <f t="shared" si="2"/>
        <v>0</v>
      </c>
      <c r="AG42" s="364">
        <f t="shared" ref="AG42" si="3">AG41</f>
        <v>0</v>
      </c>
      <c r="AH42" s="364">
        <f t="shared" ref="AH42" si="4">AH41</f>
        <v>0</v>
      </c>
      <c r="AI42" s="364">
        <f t="shared" ref="AI42" si="5">AI41</f>
        <v>0</v>
      </c>
      <c r="AJ42" s="364">
        <f t="shared" ref="AJ42" si="6">AJ41</f>
        <v>0</v>
      </c>
      <c r="AK42" s="364">
        <f t="shared" ref="AK42" si="7">AK41</f>
        <v>0</v>
      </c>
      <c r="AL42" s="364">
        <f t="shared" ref="AL42" si="8">AL41</f>
        <v>0</v>
      </c>
      <c r="AM42" s="259"/>
    </row>
    <row r="43" spans="1:39" ht="15.6" outlineLevel="1">
      <c r="B43" s="260"/>
      <c r="C43" s="261"/>
      <c r="D43" s="266"/>
      <c r="E43" s="266"/>
      <c r="F43" s="266"/>
      <c r="G43" s="266"/>
      <c r="H43" s="266"/>
      <c r="I43" s="266"/>
      <c r="J43" s="266"/>
      <c r="K43" s="266"/>
      <c r="L43" s="266"/>
      <c r="M43" s="266"/>
      <c r="N43" s="262"/>
      <c r="O43" s="266"/>
      <c r="P43" s="266"/>
      <c r="Q43" s="266"/>
      <c r="R43" s="266"/>
      <c r="S43" s="266"/>
      <c r="T43" s="266"/>
      <c r="U43" s="266"/>
      <c r="V43" s="266"/>
      <c r="W43" s="266"/>
      <c r="X43" s="266"/>
      <c r="Y43" s="365"/>
      <c r="Z43" s="366"/>
      <c r="AA43" s="366"/>
      <c r="AB43" s="366"/>
      <c r="AC43" s="366"/>
      <c r="AD43" s="366"/>
      <c r="AE43" s="366"/>
      <c r="AF43" s="366"/>
      <c r="AG43" s="366"/>
      <c r="AH43" s="366"/>
      <c r="AI43" s="366"/>
      <c r="AJ43" s="366"/>
      <c r="AK43" s="366"/>
      <c r="AL43" s="366"/>
      <c r="AM43" s="264"/>
    </row>
    <row r="44" spans="1:39" ht="15" outlineLevel="1">
      <c r="A44" s="460">
        <v>3</v>
      </c>
      <c r="B44" s="275" t="s">
        <v>97</v>
      </c>
      <c r="C44" s="253" t="s">
        <v>25</v>
      </c>
      <c r="D44" s="257">
        <f>'7.  Persistence Report'!AU104</f>
        <v>13955</v>
      </c>
      <c r="E44" s="257">
        <f>'7.  Persistence Report'!AV104</f>
        <v>13955</v>
      </c>
      <c r="F44" s="257">
        <f>'7.  Persistence Report'!AW104</f>
        <v>13955</v>
      </c>
      <c r="G44" s="257">
        <f>'7.  Persistence Report'!AX104</f>
        <v>13955</v>
      </c>
      <c r="H44" s="257">
        <f>'7.  Persistence Report'!AY104</f>
        <v>6512</v>
      </c>
      <c r="I44" s="257">
        <f>'7.  Persistence Report'!AZ104</f>
        <v>0</v>
      </c>
      <c r="J44" s="257">
        <f>'7.  Persistence Report'!BA104</f>
        <v>0</v>
      </c>
      <c r="K44" s="257">
        <f>'7.  Persistence Report'!BB104</f>
        <v>0</v>
      </c>
      <c r="L44" s="257">
        <f>'7.  Persistence Report'!BC104</f>
        <v>0</v>
      </c>
      <c r="M44" s="257">
        <f>'7.  Persistence Report'!BD104</f>
        <v>0</v>
      </c>
      <c r="N44" s="253"/>
      <c r="O44" s="257">
        <f>'7.  Persistence Report'!P104</f>
        <v>2</v>
      </c>
      <c r="P44" s="257">
        <f>'7.  Persistence Report'!Q104</f>
        <v>2</v>
      </c>
      <c r="Q44" s="257">
        <f>'7.  Persistence Report'!R104</f>
        <v>2</v>
      </c>
      <c r="R44" s="257">
        <f>'7.  Persistence Report'!S104</f>
        <v>2</v>
      </c>
      <c r="S44" s="257">
        <f>'7.  Persistence Report'!T104</f>
        <v>1</v>
      </c>
      <c r="T44" s="257">
        <f>'7.  Persistence Report'!U104</f>
        <v>0</v>
      </c>
      <c r="U44" s="257">
        <f>'7.  Persistence Report'!V104</f>
        <v>0</v>
      </c>
      <c r="V44" s="257">
        <f>'7.  Persistence Report'!W104</f>
        <v>0</v>
      </c>
      <c r="W44" s="257">
        <f>'7.  Persistence Report'!X104</f>
        <v>0</v>
      </c>
      <c r="X44" s="257">
        <f>'7.  Persistence Report'!Y104</f>
        <v>0</v>
      </c>
      <c r="Y44" s="363">
        <v>1</v>
      </c>
      <c r="Z44" s="363"/>
      <c r="AA44" s="363"/>
      <c r="AB44" s="363"/>
      <c r="AC44" s="363"/>
      <c r="AD44" s="363"/>
      <c r="AE44" s="363"/>
      <c r="AF44" s="363"/>
      <c r="AG44" s="363"/>
      <c r="AH44" s="363"/>
      <c r="AI44" s="363"/>
      <c r="AJ44" s="363"/>
      <c r="AK44" s="363"/>
      <c r="AL44" s="363"/>
      <c r="AM44" s="258">
        <f>SUM(Y44:AL44)</f>
        <v>1</v>
      </c>
    </row>
    <row r="45" spans="1:39" ht="15" outlineLevel="1">
      <c r="B45" s="256" t="s">
        <v>267</v>
      </c>
      <c r="C45" s="253" t="s">
        <v>163</v>
      </c>
      <c r="D45" s="257"/>
      <c r="E45" s="257"/>
      <c r="F45" s="257"/>
      <c r="G45" s="257"/>
      <c r="H45" s="257"/>
      <c r="I45" s="257"/>
      <c r="J45" s="257"/>
      <c r="K45" s="257"/>
      <c r="L45" s="257"/>
      <c r="M45" s="257"/>
      <c r="N45" s="412"/>
      <c r="O45" s="257"/>
      <c r="P45" s="257"/>
      <c r="Q45" s="257"/>
      <c r="R45" s="257"/>
      <c r="S45" s="257"/>
      <c r="T45" s="257"/>
      <c r="U45" s="257"/>
      <c r="V45" s="257"/>
      <c r="W45" s="257"/>
      <c r="X45" s="257"/>
      <c r="Y45" s="364">
        <f>Y44</f>
        <v>1</v>
      </c>
      <c r="Z45" s="364">
        <f t="shared" ref="Z45:AF45" si="9">Z44</f>
        <v>0</v>
      </c>
      <c r="AA45" s="364">
        <f t="shared" si="9"/>
        <v>0</v>
      </c>
      <c r="AB45" s="364">
        <f t="shared" si="9"/>
        <v>0</v>
      </c>
      <c r="AC45" s="364">
        <f t="shared" si="9"/>
        <v>0</v>
      </c>
      <c r="AD45" s="364">
        <f t="shared" si="9"/>
        <v>0</v>
      </c>
      <c r="AE45" s="364">
        <f t="shared" si="9"/>
        <v>0</v>
      </c>
      <c r="AF45" s="364">
        <f t="shared" si="9"/>
        <v>0</v>
      </c>
      <c r="AG45" s="364">
        <f t="shared" ref="AG45" si="10">AG44</f>
        <v>0</v>
      </c>
      <c r="AH45" s="364">
        <f t="shared" ref="AH45" si="11">AH44</f>
        <v>0</v>
      </c>
      <c r="AI45" s="364">
        <f t="shared" ref="AI45" si="12">AI44</f>
        <v>0</v>
      </c>
      <c r="AJ45" s="364">
        <f t="shared" ref="AJ45" si="13">AJ44</f>
        <v>0</v>
      </c>
      <c r="AK45" s="364">
        <f t="shared" ref="AK45" si="14">AK44</f>
        <v>0</v>
      </c>
      <c r="AL45" s="364">
        <f t="shared" ref="AL45" si="15">AL44</f>
        <v>0</v>
      </c>
      <c r="AM45" s="259"/>
    </row>
    <row r="46" spans="1:39" ht="1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365"/>
      <c r="Z46" s="365"/>
      <c r="AA46" s="365"/>
      <c r="AB46" s="365"/>
      <c r="AC46" s="365"/>
      <c r="AD46" s="365"/>
      <c r="AE46" s="365"/>
      <c r="AF46" s="365"/>
      <c r="AG46" s="365"/>
      <c r="AH46" s="365"/>
      <c r="AI46" s="365"/>
      <c r="AJ46" s="365"/>
      <c r="AK46" s="365"/>
      <c r="AL46" s="365"/>
      <c r="AM46" s="268"/>
    </row>
    <row r="47" spans="1:39" ht="15" outlineLevel="1">
      <c r="A47" s="460">
        <v>4</v>
      </c>
      <c r="B47" s="275" t="s">
        <v>675</v>
      </c>
      <c r="C47" s="253" t="s">
        <v>25</v>
      </c>
      <c r="D47" s="257">
        <f>'7.  Persistence Report'!AU107</f>
        <v>316186</v>
      </c>
      <c r="E47" s="257">
        <f>'7.  Persistence Report'!AV107</f>
        <v>316186</v>
      </c>
      <c r="F47" s="257">
        <f>'7.  Persistence Report'!AW107</f>
        <v>316186</v>
      </c>
      <c r="G47" s="257">
        <f>'7.  Persistence Report'!AX107</f>
        <v>316186</v>
      </c>
      <c r="H47" s="257">
        <f>'7.  Persistence Report'!AY107</f>
        <v>316186</v>
      </c>
      <c r="I47" s="257">
        <f>'7.  Persistence Report'!AZ107</f>
        <v>316186</v>
      </c>
      <c r="J47" s="257">
        <f>'7.  Persistence Report'!BA107</f>
        <v>316186</v>
      </c>
      <c r="K47" s="257">
        <f>'7.  Persistence Report'!BB107</f>
        <v>316186</v>
      </c>
      <c r="L47" s="257">
        <f>'7.  Persistence Report'!BC107</f>
        <v>316186</v>
      </c>
      <c r="M47" s="257">
        <f>'7.  Persistence Report'!BD107</f>
        <v>316186</v>
      </c>
      <c r="N47" s="253"/>
      <c r="O47" s="257">
        <f>'7.  Persistence Report'!P107</f>
        <v>165</v>
      </c>
      <c r="P47" s="257">
        <f>'7.  Persistence Report'!Q107</f>
        <v>165</v>
      </c>
      <c r="Q47" s="257">
        <f>'7.  Persistence Report'!R107</f>
        <v>165</v>
      </c>
      <c r="R47" s="257">
        <f>'7.  Persistence Report'!S107</f>
        <v>165</v>
      </c>
      <c r="S47" s="257">
        <f>'7.  Persistence Report'!T107</f>
        <v>165</v>
      </c>
      <c r="T47" s="257">
        <f>'7.  Persistence Report'!U107</f>
        <v>165</v>
      </c>
      <c r="U47" s="257">
        <f>'7.  Persistence Report'!V107</f>
        <v>165</v>
      </c>
      <c r="V47" s="257">
        <f>'7.  Persistence Report'!W107</f>
        <v>165</v>
      </c>
      <c r="W47" s="257">
        <f>'7.  Persistence Report'!X107</f>
        <v>165</v>
      </c>
      <c r="X47" s="257">
        <f>'7.  Persistence Report'!Y107</f>
        <v>165</v>
      </c>
      <c r="Y47" s="363">
        <v>1</v>
      </c>
      <c r="Z47" s="363"/>
      <c r="AA47" s="363"/>
      <c r="AB47" s="363"/>
      <c r="AC47" s="363"/>
      <c r="AD47" s="363"/>
      <c r="AE47" s="363"/>
      <c r="AF47" s="363"/>
      <c r="AG47" s="363"/>
      <c r="AH47" s="363"/>
      <c r="AI47" s="363"/>
      <c r="AJ47" s="363"/>
      <c r="AK47" s="363"/>
      <c r="AL47" s="363"/>
      <c r="AM47" s="258">
        <f>SUM(Y47:AL47)</f>
        <v>1</v>
      </c>
    </row>
    <row r="48" spans="1:39" ht="15" outlineLevel="1">
      <c r="B48" s="256" t="s">
        <v>267</v>
      </c>
      <c r="C48" s="253" t="s">
        <v>163</v>
      </c>
      <c r="D48" s="257">
        <f>'7.  Persistence Report'!AU113</f>
        <v>15881</v>
      </c>
      <c r="E48" s="257">
        <f>'7.  Persistence Report'!AV113</f>
        <v>15881</v>
      </c>
      <c r="F48" s="257">
        <f>'7.  Persistence Report'!AW113</f>
        <v>15881</v>
      </c>
      <c r="G48" s="257">
        <f>'7.  Persistence Report'!AX113</f>
        <v>15881</v>
      </c>
      <c r="H48" s="257">
        <f>'7.  Persistence Report'!AY113</f>
        <v>15881</v>
      </c>
      <c r="I48" s="257">
        <f>'7.  Persistence Report'!AZ113</f>
        <v>15881</v>
      </c>
      <c r="J48" s="257">
        <f>'7.  Persistence Report'!BA113</f>
        <v>15881</v>
      </c>
      <c r="K48" s="257">
        <f>'7.  Persistence Report'!BB113</f>
        <v>15881</v>
      </c>
      <c r="L48" s="257">
        <f>'7.  Persistence Report'!BC113</f>
        <v>15881</v>
      </c>
      <c r="M48" s="257">
        <f>'7.  Persistence Report'!BD113</f>
        <v>15881</v>
      </c>
      <c r="N48" s="412"/>
      <c r="O48" s="257">
        <f>'7.  Persistence Report'!P113</f>
        <v>8</v>
      </c>
      <c r="P48" s="257">
        <f>'7.  Persistence Report'!Q113</f>
        <v>8</v>
      </c>
      <c r="Q48" s="257">
        <f>'7.  Persistence Report'!R113</f>
        <v>8</v>
      </c>
      <c r="R48" s="257">
        <f>'7.  Persistence Report'!S113</f>
        <v>8</v>
      </c>
      <c r="S48" s="257">
        <f>'7.  Persistence Report'!T113</f>
        <v>8</v>
      </c>
      <c r="T48" s="257">
        <f>'7.  Persistence Report'!U113</f>
        <v>8</v>
      </c>
      <c r="U48" s="257">
        <f>'7.  Persistence Report'!V113</f>
        <v>8</v>
      </c>
      <c r="V48" s="257">
        <f>'7.  Persistence Report'!W113</f>
        <v>8</v>
      </c>
      <c r="W48" s="257">
        <f>'7.  Persistence Report'!X113</f>
        <v>8</v>
      </c>
      <c r="X48" s="257">
        <f>'7.  Persistence Report'!Y113</f>
        <v>8</v>
      </c>
      <c r="Y48" s="364">
        <f>Y47</f>
        <v>1</v>
      </c>
      <c r="Z48" s="364">
        <f t="shared" ref="Z48:AF48" si="16">Z47</f>
        <v>0</v>
      </c>
      <c r="AA48" s="364">
        <f t="shared" si="16"/>
        <v>0</v>
      </c>
      <c r="AB48" s="364">
        <f t="shared" si="16"/>
        <v>0</v>
      </c>
      <c r="AC48" s="364">
        <f t="shared" si="16"/>
        <v>0</v>
      </c>
      <c r="AD48" s="364">
        <f t="shared" si="16"/>
        <v>0</v>
      </c>
      <c r="AE48" s="364">
        <f t="shared" si="16"/>
        <v>0</v>
      </c>
      <c r="AF48" s="364">
        <f t="shared" si="16"/>
        <v>0</v>
      </c>
      <c r="AG48" s="364">
        <f t="shared" ref="AG48" si="17">AG47</f>
        <v>0</v>
      </c>
      <c r="AH48" s="364">
        <f t="shared" ref="AH48" si="18">AH47</f>
        <v>0</v>
      </c>
      <c r="AI48" s="364">
        <f t="shared" ref="AI48" si="19">AI47</f>
        <v>0</v>
      </c>
      <c r="AJ48" s="364">
        <f t="shared" ref="AJ48" si="20">AJ47</f>
        <v>0</v>
      </c>
      <c r="AK48" s="364">
        <f t="shared" ref="AK48" si="21">AK47</f>
        <v>0</v>
      </c>
      <c r="AL48" s="364">
        <f t="shared" ref="AL48" si="22">AL47</f>
        <v>0</v>
      </c>
      <c r="AM48" s="259"/>
    </row>
    <row r="49" spans="1:39" ht="15" outlineLevel="1">
      <c r="B49" s="256"/>
      <c r="C49" s="267"/>
      <c r="D49" s="266"/>
      <c r="E49" s="266"/>
      <c r="F49" s="266"/>
      <c r="G49" s="266"/>
      <c r="H49" s="266"/>
      <c r="I49" s="266"/>
      <c r="J49" s="266"/>
      <c r="K49" s="266"/>
      <c r="L49" s="266"/>
      <c r="M49" s="266"/>
      <c r="N49" s="253"/>
      <c r="O49" s="266"/>
      <c r="P49" s="266"/>
      <c r="Q49" s="266"/>
      <c r="R49" s="266"/>
      <c r="S49" s="266"/>
      <c r="T49" s="266"/>
      <c r="U49" s="266"/>
      <c r="V49" s="266"/>
      <c r="W49" s="266"/>
      <c r="X49" s="266"/>
      <c r="Y49" s="365"/>
      <c r="Z49" s="365"/>
      <c r="AA49" s="365"/>
      <c r="AB49" s="365"/>
      <c r="AC49" s="365"/>
      <c r="AD49" s="365"/>
      <c r="AE49" s="365"/>
      <c r="AF49" s="365"/>
      <c r="AG49" s="365"/>
      <c r="AH49" s="365"/>
      <c r="AI49" s="365"/>
      <c r="AJ49" s="365"/>
      <c r="AK49" s="365"/>
      <c r="AL49" s="365"/>
      <c r="AM49" s="268"/>
    </row>
    <row r="50" spans="1:39" ht="18" customHeight="1" outlineLevel="1">
      <c r="A50" s="460">
        <v>5</v>
      </c>
      <c r="B50" s="275" t="s">
        <v>98</v>
      </c>
      <c r="C50" s="253" t="s">
        <v>25</v>
      </c>
      <c r="D50" s="257"/>
      <c r="E50" s="257"/>
      <c r="F50" s="257"/>
      <c r="G50" s="257"/>
      <c r="H50" s="257"/>
      <c r="I50" s="257"/>
      <c r="J50" s="257"/>
      <c r="K50" s="257"/>
      <c r="L50" s="257"/>
      <c r="M50" s="257"/>
      <c r="N50" s="253"/>
      <c r="O50" s="257"/>
      <c r="P50" s="257"/>
      <c r="Q50" s="257"/>
      <c r="R50" s="257"/>
      <c r="S50" s="257"/>
      <c r="T50" s="257"/>
      <c r="U50" s="257"/>
      <c r="V50" s="257"/>
      <c r="W50" s="257"/>
      <c r="X50" s="257"/>
      <c r="Y50" s="363"/>
      <c r="Z50" s="363"/>
      <c r="AA50" s="363"/>
      <c r="AB50" s="363"/>
      <c r="AC50" s="363"/>
      <c r="AD50" s="363"/>
      <c r="AE50" s="363"/>
      <c r="AF50" s="363"/>
      <c r="AG50" s="363"/>
      <c r="AH50" s="363"/>
      <c r="AI50" s="363"/>
      <c r="AJ50" s="363"/>
      <c r="AK50" s="363"/>
      <c r="AL50" s="363"/>
      <c r="AM50" s="258">
        <f>SUM(Y50:AL50)</f>
        <v>0</v>
      </c>
    </row>
    <row r="51" spans="1:39" ht="15" outlineLevel="1">
      <c r="B51" s="256" t="s">
        <v>267</v>
      </c>
      <c r="C51" s="253" t="s">
        <v>163</v>
      </c>
      <c r="D51" s="257"/>
      <c r="E51" s="257"/>
      <c r="F51" s="257"/>
      <c r="G51" s="257"/>
      <c r="H51" s="257"/>
      <c r="I51" s="257"/>
      <c r="J51" s="257"/>
      <c r="K51" s="257"/>
      <c r="L51" s="257"/>
      <c r="M51" s="257"/>
      <c r="N51" s="412"/>
      <c r="O51" s="257"/>
      <c r="P51" s="257"/>
      <c r="Q51" s="257"/>
      <c r="R51" s="257"/>
      <c r="S51" s="257"/>
      <c r="T51" s="257"/>
      <c r="U51" s="257"/>
      <c r="V51" s="257"/>
      <c r="W51" s="257"/>
      <c r="X51" s="257"/>
      <c r="Y51" s="364">
        <f>Y50</f>
        <v>0</v>
      </c>
      <c r="Z51" s="364">
        <f t="shared" ref="Z51:AF51" si="23">Z50</f>
        <v>0</v>
      </c>
      <c r="AA51" s="364">
        <f t="shared" si="23"/>
        <v>0</v>
      </c>
      <c r="AB51" s="364">
        <f t="shared" si="23"/>
        <v>0</v>
      </c>
      <c r="AC51" s="364">
        <f t="shared" si="23"/>
        <v>0</v>
      </c>
      <c r="AD51" s="364">
        <f t="shared" si="23"/>
        <v>0</v>
      </c>
      <c r="AE51" s="364">
        <f t="shared" si="23"/>
        <v>0</v>
      </c>
      <c r="AF51" s="364">
        <f t="shared" si="23"/>
        <v>0</v>
      </c>
      <c r="AG51" s="364">
        <f t="shared" ref="AG51" si="24">AG50</f>
        <v>0</v>
      </c>
      <c r="AH51" s="364">
        <f t="shared" ref="AH51" si="25">AH50</f>
        <v>0</v>
      </c>
      <c r="AI51" s="364">
        <f t="shared" ref="AI51" si="26">AI50</f>
        <v>0</v>
      </c>
      <c r="AJ51" s="364">
        <f t="shared" ref="AJ51" si="27">AJ50</f>
        <v>0</v>
      </c>
      <c r="AK51" s="364">
        <f t="shared" ref="AK51" si="28">AK50</f>
        <v>0</v>
      </c>
      <c r="AL51" s="364">
        <f t="shared" ref="AL51" si="29">AL50</f>
        <v>0</v>
      </c>
      <c r="AM51" s="259"/>
    </row>
    <row r="52" spans="1:39" ht="1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373"/>
      <c r="Z52" s="374"/>
      <c r="AA52" s="374"/>
      <c r="AB52" s="374"/>
      <c r="AC52" s="374"/>
      <c r="AD52" s="374"/>
      <c r="AE52" s="374"/>
      <c r="AF52" s="374"/>
      <c r="AG52" s="374"/>
      <c r="AH52" s="374"/>
      <c r="AI52" s="374"/>
      <c r="AJ52" s="374"/>
      <c r="AK52" s="374"/>
      <c r="AL52" s="374"/>
      <c r="AM52" s="259"/>
    </row>
    <row r="53" spans="1:39" ht="16.5" customHeight="1" outlineLevel="1">
      <c r="B53" s="279" t="s">
        <v>497</v>
      </c>
      <c r="C53" s="251"/>
      <c r="D53" s="251"/>
      <c r="E53" s="251"/>
      <c r="F53" s="251"/>
      <c r="G53" s="251"/>
      <c r="H53" s="251"/>
      <c r="I53" s="251"/>
      <c r="J53" s="251"/>
      <c r="K53" s="251"/>
      <c r="L53" s="251"/>
      <c r="M53" s="251"/>
      <c r="N53" s="252"/>
      <c r="O53" s="251"/>
      <c r="P53" s="251"/>
      <c r="Q53" s="251"/>
      <c r="R53" s="251"/>
      <c r="S53" s="251"/>
      <c r="T53" s="251"/>
      <c r="U53" s="251"/>
      <c r="V53" s="251"/>
      <c r="W53" s="251"/>
      <c r="X53" s="251"/>
      <c r="Y53" s="367"/>
      <c r="Z53" s="367"/>
      <c r="AA53" s="367"/>
      <c r="AB53" s="367"/>
      <c r="AC53" s="367"/>
      <c r="AD53" s="367"/>
      <c r="AE53" s="367"/>
      <c r="AF53" s="367"/>
      <c r="AG53" s="367"/>
      <c r="AH53" s="367"/>
      <c r="AI53" s="367"/>
      <c r="AJ53" s="367"/>
      <c r="AK53" s="367"/>
      <c r="AL53" s="367"/>
      <c r="AM53" s="254"/>
    </row>
    <row r="54" spans="1:39" ht="15" outlineLevel="1">
      <c r="A54" s="460">
        <v>6</v>
      </c>
      <c r="B54" s="275" t="s">
        <v>99</v>
      </c>
      <c r="C54" s="253" t="s">
        <v>25</v>
      </c>
      <c r="D54" s="257"/>
      <c r="E54" s="257"/>
      <c r="F54" s="257"/>
      <c r="G54" s="257"/>
      <c r="H54" s="257"/>
      <c r="I54" s="257"/>
      <c r="J54" s="257"/>
      <c r="K54" s="257"/>
      <c r="L54" s="257"/>
      <c r="M54" s="257"/>
      <c r="N54" s="257">
        <v>12</v>
      </c>
      <c r="O54" s="257"/>
      <c r="P54" s="257"/>
      <c r="Q54" s="257"/>
      <c r="R54" s="257"/>
      <c r="S54" s="257"/>
      <c r="T54" s="257"/>
      <c r="U54" s="257"/>
      <c r="V54" s="257"/>
      <c r="W54" s="257"/>
      <c r="X54" s="257"/>
      <c r="Y54" s="659"/>
      <c r="Z54" s="363"/>
      <c r="AA54" s="363"/>
      <c r="AB54" s="363"/>
      <c r="AC54" s="363"/>
      <c r="AD54" s="363"/>
      <c r="AE54" s="363"/>
      <c r="AF54" s="659"/>
      <c r="AG54" s="368"/>
      <c r="AH54" s="368"/>
      <c r="AI54" s="368"/>
      <c r="AJ54" s="368"/>
      <c r="AK54" s="368"/>
      <c r="AL54" s="368"/>
      <c r="AM54" s="258">
        <f>SUM(Y54:AL54)</f>
        <v>0</v>
      </c>
    </row>
    <row r="55" spans="1:39" ht="15" outlineLevel="1">
      <c r="B55" s="256" t="s">
        <v>267</v>
      </c>
      <c r="C55" s="253" t="s">
        <v>163</v>
      </c>
      <c r="D55" s="257"/>
      <c r="E55" s="257"/>
      <c r="F55" s="257"/>
      <c r="G55" s="257"/>
      <c r="H55" s="257"/>
      <c r="I55" s="257"/>
      <c r="J55" s="257"/>
      <c r="K55" s="257"/>
      <c r="L55" s="257"/>
      <c r="M55" s="257"/>
      <c r="N55" s="257">
        <f>N54</f>
        <v>12</v>
      </c>
      <c r="O55" s="257"/>
      <c r="P55" s="257"/>
      <c r="Q55" s="257"/>
      <c r="R55" s="257"/>
      <c r="S55" s="257"/>
      <c r="T55" s="257"/>
      <c r="U55" s="257"/>
      <c r="V55" s="257"/>
      <c r="W55" s="257"/>
      <c r="X55" s="257"/>
      <c r="Y55" s="364">
        <f>Y54</f>
        <v>0</v>
      </c>
      <c r="Z55" s="364">
        <f t="shared" ref="Z55:AF55" si="30">Z54</f>
        <v>0</v>
      </c>
      <c r="AA55" s="364">
        <f t="shared" si="30"/>
        <v>0</v>
      </c>
      <c r="AB55" s="364">
        <f t="shared" si="30"/>
        <v>0</v>
      </c>
      <c r="AC55" s="364">
        <f t="shared" si="30"/>
        <v>0</v>
      </c>
      <c r="AD55" s="364">
        <f t="shared" si="30"/>
        <v>0</v>
      </c>
      <c r="AE55" s="364">
        <f t="shared" si="30"/>
        <v>0</v>
      </c>
      <c r="AF55" s="364">
        <f t="shared" si="30"/>
        <v>0</v>
      </c>
      <c r="AG55" s="364">
        <f t="shared" ref="AG55" si="31">AG54</f>
        <v>0</v>
      </c>
      <c r="AH55" s="364">
        <f t="shared" ref="AH55" si="32">AH54</f>
        <v>0</v>
      </c>
      <c r="AI55" s="364">
        <f t="shared" ref="AI55" si="33">AI54</f>
        <v>0</v>
      </c>
      <c r="AJ55" s="364">
        <f t="shared" ref="AJ55" si="34">AJ54</f>
        <v>0</v>
      </c>
      <c r="AK55" s="364">
        <f t="shared" ref="AK55" si="35">AK54</f>
        <v>0</v>
      </c>
      <c r="AL55" s="364">
        <f t="shared" ref="AL55" si="36">AL54</f>
        <v>0</v>
      </c>
      <c r="AM55" s="272"/>
    </row>
    <row r="56" spans="1:39" ht="1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660"/>
      <c r="Z56" s="660"/>
      <c r="AA56" s="660"/>
      <c r="AB56" s="660"/>
      <c r="AC56" s="660"/>
      <c r="AD56" s="660"/>
      <c r="AE56" s="660"/>
      <c r="AF56" s="660"/>
      <c r="AG56" s="369"/>
      <c r="AH56" s="369"/>
      <c r="AI56" s="369"/>
      <c r="AJ56" s="369"/>
      <c r="AK56" s="369"/>
      <c r="AL56" s="369"/>
      <c r="AM56" s="274"/>
    </row>
    <row r="57" spans="1:39" ht="28.5" customHeight="1" outlineLevel="1">
      <c r="A57" s="460">
        <v>7</v>
      </c>
      <c r="B57" s="275" t="s">
        <v>100</v>
      </c>
      <c r="C57" s="253" t="s">
        <v>25</v>
      </c>
      <c r="D57" s="257">
        <f>'7.  Persistence Report'!AU108</f>
        <v>4647879</v>
      </c>
      <c r="E57" s="257">
        <f>'7.  Persistence Report'!AV108</f>
        <v>4647879</v>
      </c>
      <c r="F57" s="257">
        <f>'7.  Persistence Report'!AW108</f>
        <v>4583665</v>
      </c>
      <c r="G57" s="257">
        <f>'7.  Persistence Report'!AX108</f>
        <v>4583558</v>
      </c>
      <c r="H57" s="257">
        <f>'7.  Persistence Report'!AY108</f>
        <v>4583558</v>
      </c>
      <c r="I57" s="257">
        <f>'7.  Persistence Report'!AZ108</f>
        <v>4359005</v>
      </c>
      <c r="J57" s="257">
        <f>'7.  Persistence Report'!BA108</f>
        <v>4302487</v>
      </c>
      <c r="K57" s="257">
        <f>'7.  Persistence Report'!BB108</f>
        <v>4302487</v>
      </c>
      <c r="L57" s="257">
        <f>'7.  Persistence Report'!BC108</f>
        <v>4266744</v>
      </c>
      <c r="M57" s="257">
        <f>'7.  Persistence Report'!BD108</f>
        <v>4071369</v>
      </c>
      <c r="N57" s="257">
        <v>12</v>
      </c>
      <c r="O57" s="257">
        <f>'7.  Persistence Report'!P108</f>
        <v>545</v>
      </c>
      <c r="P57" s="257">
        <f>'7.  Persistence Report'!Q108</f>
        <v>545</v>
      </c>
      <c r="Q57" s="257">
        <f>'7.  Persistence Report'!R108</f>
        <v>525</v>
      </c>
      <c r="R57" s="257">
        <f>'7.  Persistence Report'!S108</f>
        <v>524</v>
      </c>
      <c r="S57" s="257">
        <f>'7.  Persistence Report'!T108</f>
        <v>524</v>
      </c>
      <c r="T57" s="257">
        <f>'7.  Persistence Report'!U108</f>
        <v>456</v>
      </c>
      <c r="U57" s="257">
        <f>'7.  Persistence Report'!V108</f>
        <v>448</v>
      </c>
      <c r="V57" s="257">
        <f>'7.  Persistence Report'!W108</f>
        <v>448</v>
      </c>
      <c r="W57" s="257">
        <f>'7.  Persistence Report'!X108</f>
        <v>445</v>
      </c>
      <c r="X57" s="257">
        <f>'7.  Persistence Report'!Y108</f>
        <v>417</v>
      </c>
      <c r="Y57" s="668"/>
      <c r="Z57" s="668">
        <v>0.33</v>
      </c>
      <c r="AA57" s="668">
        <v>0.33</v>
      </c>
      <c r="AB57" s="363">
        <v>0.34</v>
      </c>
      <c r="AC57" s="668"/>
      <c r="AD57" s="363"/>
      <c r="AE57" s="363"/>
      <c r="AF57" s="659"/>
      <c r="AG57" s="368"/>
      <c r="AH57" s="368"/>
      <c r="AI57" s="368"/>
      <c r="AJ57" s="368"/>
      <c r="AK57" s="368"/>
      <c r="AL57" s="368"/>
      <c r="AM57" s="258">
        <f>SUM(Y57:AL57)</f>
        <v>1</v>
      </c>
    </row>
    <row r="58" spans="1:39" ht="15" outlineLevel="1">
      <c r="B58" s="256" t="s">
        <v>267</v>
      </c>
      <c r="C58" s="253" t="s">
        <v>163</v>
      </c>
      <c r="D58" s="257">
        <f>'7.  Persistence Report'!AU114+'7.  Persistence Report'!AU115+'7.  Persistence Report'!AU139</f>
        <v>146713.54171905172</v>
      </c>
      <c r="E58" s="257">
        <f>'7.  Persistence Report'!AV114+'7.  Persistence Report'!AV115+'7.  Persistence Report'!AV139</f>
        <v>29571.43198804665</v>
      </c>
      <c r="F58" s="257">
        <f>'7.  Persistence Report'!AW114+'7.  Persistence Report'!AW115+'7.  Persistence Report'!AW139</f>
        <v>93784.43198804665</v>
      </c>
      <c r="G58" s="257">
        <f>'7.  Persistence Report'!AX114+'7.  Persistence Report'!AX115+'7.  Persistence Report'!AX139</f>
        <v>93892.43198804665</v>
      </c>
      <c r="H58" s="257">
        <f>'7.  Persistence Report'!AY114+'7.  Persistence Report'!AY115+'7.  Persistence Report'!AY139</f>
        <v>93892.43198804665</v>
      </c>
      <c r="I58" s="257">
        <f>'7.  Persistence Report'!AZ114+'7.  Persistence Report'!AZ115+'7.  Persistence Report'!AZ139</f>
        <v>93892.43198804665</v>
      </c>
      <c r="J58" s="257">
        <f>'7.  Persistence Report'!BA114+'7.  Persistence Report'!BA115</f>
        <v>286992</v>
      </c>
      <c r="K58" s="257">
        <f>'7.  Persistence Report'!BB114+'7.  Persistence Report'!BB115</f>
        <v>286992</v>
      </c>
      <c r="L58" s="257">
        <f>'7.  Persistence Report'!BC114+'7.  Persistence Report'!BC115</f>
        <v>316280</v>
      </c>
      <c r="M58" s="257">
        <f>'7.  Persistence Report'!BD114+'7.  Persistence Report'!BD115</f>
        <v>276891</v>
      </c>
      <c r="N58" s="257">
        <f>N57</f>
        <v>12</v>
      </c>
      <c r="O58" s="257">
        <f>'7.  Persistence Report'!P114+'7.  Persistence Report'!P115+'7.  Persistence Report'!P139</f>
        <v>17.56601673126583</v>
      </c>
      <c r="P58" s="257">
        <f>'7.  Persistence Report'!Q114+'7.  Persistence Report'!Q115+'7.  Persistence Report'!Q139</f>
        <v>2.867788623292217</v>
      </c>
      <c r="Q58" s="257">
        <f>'7.  Persistence Report'!R114+'7.  Persistence Report'!R115+'7.  Persistence Report'!R139</f>
        <v>22.867788623292217</v>
      </c>
      <c r="R58" s="257">
        <f>'7.  Persistence Report'!S114+'7.  Persistence Report'!S115+'7.  Persistence Report'!S139</f>
        <v>22.867788623292217</v>
      </c>
      <c r="S58" s="257">
        <f>'7.  Persistence Report'!T114+'7.  Persistence Report'!T115+'7.  Persistence Report'!T139</f>
        <v>22.867788623292217</v>
      </c>
      <c r="T58" s="257">
        <f>'7.  Persistence Report'!U114+'7.  Persistence Report'!U115+'7.  Persistence Report'!U139</f>
        <v>23.093475625578275</v>
      </c>
      <c r="U58" s="257">
        <f>'7.  Persistence Report'!V114+'7.  Persistence Report'!V115</f>
        <v>49</v>
      </c>
      <c r="V58" s="257">
        <f>'7.  Persistence Report'!W114+'7.  Persistence Report'!W115</f>
        <v>49</v>
      </c>
      <c r="W58" s="257">
        <f>'7.  Persistence Report'!X114+'7.  Persistence Report'!X115</f>
        <v>49</v>
      </c>
      <c r="X58" s="257">
        <f>'7.  Persistence Report'!Y114+'7.  Persistence Report'!Y115</f>
        <v>40</v>
      </c>
      <c r="Y58" s="364">
        <f>Y57</f>
        <v>0</v>
      </c>
      <c r="Z58" s="364">
        <f>Z57</f>
        <v>0.33</v>
      </c>
      <c r="AA58" s="364">
        <f t="shared" ref="AA58:AF58" si="37">AA57</f>
        <v>0.33</v>
      </c>
      <c r="AB58" s="364">
        <f t="shared" si="37"/>
        <v>0.34</v>
      </c>
      <c r="AC58" s="364">
        <f t="shared" si="37"/>
        <v>0</v>
      </c>
      <c r="AD58" s="364">
        <f t="shared" si="37"/>
        <v>0</v>
      </c>
      <c r="AE58" s="364">
        <f t="shared" si="37"/>
        <v>0</v>
      </c>
      <c r="AF58" s="364">
        <f t="shared" si="37"/>
        <v>0</v>
      </c>
      <c r="AG58" s="364">
        <f t="shared" ref="AG58" si="38">AG57</f>
        <v>0</v>
      </c>
      <c r="AH58" s="364">
        <f t="shared" ref="AH58" si="39">AH57</f>
        <v>0</v>
      </c>
      <c r="AI58" s="364">
        <f t="shared" ref="AI58" si="40">AI57</f>
        <v>0</v>
      </c>
      <c r="AJ58" s="364">
        <f t="shared" ref="AJ58" si="41">AJ57</f>
        <v>0</v>
      </c>
      <c r="AK58" s="364">
        <f t="shared" ref="AK58" si="42">AK57</f>
        <v>0</v>
      </c>
      <c r="AL58" s="364">
        <f t="shared" ref="AL58" si="43">AL57</f>
        <v>0</v>
      </c>
      <c r="AM58" s="272"/>
    </row>
    <row r="59" spans="1:39" ht="1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660"/>
      <c r="Z59" s="661"/>
      <c r="AA59" s="660"/>
      <c r="AB59" s="660"/>
      <c r="AC59" s="660"/>
      <c r="AD59" s="660"/>
      <c r="AE59" s="660"/>
      <c r="AF59" s="660"/>
      <c r="AG59" s="369"/>
      <c r="AH59" s="369"/>
      <c r="AI59" s="369"/>
      <c r="AJ59" s="369"/>
      <c r="AK59" s="369"/>
      <c r="AL59" s="369"/>
      <c r="AM59" s="274"/>
    </row>
    <row r="60" spans="1:39" ht="30" outlineLevel="1">
      <c r="A60" s="460">
        <v>8</v>
      </c>
      <c r="B60" s="275" t="s">
        <v>101</v>
      </c>
      <c r="C60" s="253" t="s">
        <v>25</v>
      </c>
      <c r="D60" s="257">
        <f>'7.  Persistence Report'!AU109</f>
        <v>19224</v>
      </c>
      <c r="E60" s="257">
        <f>'7.  Persistence Report'!AV109</f>
        <v>18917</v>
      </c>
      <c r="F60" s="257">
        <f>'7.  Persistence Report'!AW109</f>
        <v>9456</v>
      </c>
      <c r="G60" s="257">
        <f>'7.  Persistence Report'!AX109</f>
        <v>9456</v>
      </c>
      <c r="H60" s="257">
        <f>'7.  Persistence Report'!AY109</f>
        <v>9456</v>
      </c>
      <c r="I60" s="257">
        <f>'7.  Persistence Report'!AZ109</f>
        <v>9456</v>
      </c>
      <c r="J60" s="257">
        <f>'7.  Persistence Report'!BA109</f>
        <v>9456</v>
      </c>
      <c r="K60" s="257">
        <f>'7.  Persistence Report'!BB109</f>
        <v>9456</v>
      </c>
      <c r="L60" s="257">
        <f>'7.  Persistence Report'!BC109</f>
        <v>9456</v>
      </c>
      <c r="M60" s="257">
        <f>'7.  Persistence Report'!BD109</f>
        <v>9456</v>
      </c>
      <c r="N60" s="257">
        <v>12</v>
      </c>
      <c r="O60" s="257">
        <f>'7.  Persistence Report'!P109</f>
        <v>5</v>
      </c>
      <c r="P60" s="257">
        <f>'7.  Persistence Report'!Q109</f>
        <v>5</v>
      </c>
      <c r="Q60" s="257">
        <f>'7.  Persistence Report'!R109</f>
        <v>2</v>
      </c>
      <c r="R60" s="257">
        <f>'7.  Persistence Report'!S109</f>
        <v>2</v>
      </c>
      <c r="S60" s="257">
        <f>'7.  Persistence Report'!T109</f>
        <v>2</v>
      </c>
      <c r="T60" s="257">
        <f>'7.  Persistence Report'!U109</f>
        <v>2</v>
      </c>
      <c r="U60" s="257">
        <f>'7.  Persistence Report'!V109</f>
        <v>2</v>
      </c>
      <c r="V60" s="257">
        <f>'7.  Persistence Report'!W109</f>
        <v>2</v>
      </c>
      <c r="W60" s="257">
        <f>'7.  Persistence Report'!X109</f>
        <v>2</v>
      </c>
      <c r="X60" s="257">
        <f>'7.  Persistence Report'!Y109</f>
        <v>2</v>
      </c>
      <c r="Y60" s="659"/>
      <c r="Z60" s="668">
        <v>1</v>
      </c>
      <c r="AA60" s="363"/>
      <c r="AB60" s="363"/>
      <c r="AC60" s="363"/>
      <c r="AD60" s="363"/>
      <c r="AE60" s="363"/>
      <c r="AF60" s="659"/>
      <c r="AG60" s="368"/>
      <c r="AH60" s="368"/>
      <c r="AI60" s="368"/>
      <c r="AJ60" s="368"/>
      <c r="AK60" s="368"/>
      <c r="AL60" s="368"/>
      <c r="AM60" s="258">
        <f>SUM(Y60:AL60)</f>
        <v>1</v>
      </c>
    </row>
    <row r="61" spans="1:39" ht="15" outlineLevel="1">
      <c r="B61" s="256" t="s">
        <v>267</v>
      </c>
      <c r="C61" s="253" t="s">
        <v>163</v>
      </c>
      <c r="D61" s="257">
        <f>'7.  Persistence Report'!AU116</f>
        <v>-6723</v>
      </c>
      <c r="E61" s="257">
        <f>'7.  Persistence Report'!AV116</f>
        <v>-6416</v>
      </c>
      <c r="F61" s="257">
        <f>'7.  Persistence Report'!AW116</f>
        <v>3045</v>
      </c>
      <c r="G61" s="257">
        <f>'7.  Persistence Report'!AX116</f>
        <v>3140</v>
      </c>
      <c r="H61" s="257">
        <f>'7.  Persistence Report'!AY116</f>
        <v>3140</v>
      </c>
      <c r="I61" s="257">
        <f>'7.  Persistence Report'!AZ116</f>
        <v>3140</v>
      </c>
      <c r="J61" s="257">
        <f>'7.  Persistence Report'!BA116</f>
        <v>3140</v>
      </c>
      <c r="K61" s="257">
        <f>'7.  Persistence Report'!BB116</f>
        <v>3140</v>
      </c>
      <c r="L61" s="257">
        <f>'7.  Persistence Report'!BC116</f>
        <v>3140</v>
      </c>
      <c r="M61" s="257">
        <f>'7.  Persistence Report'!BD116</f>
        <v>3140</v>
      </c>
      <c r="N61" s="257">
        <f>N60</f>
        <v>12</v>
      </c>
      <c r="O61" s="257">
        <f>'7.  Persistence Report'!P116</f>
        <v>-2</v>
      </c>
      <c r="P61" s="257">
        <f>'7.  Persistence Report'!Q116</f>
        <v>-2</v>
      </c>
      <c r="Q61" s="257">
        <f>'7.  Persistence Report'!R116</f>
        <v>1</v>
      </c>
      <c r="R61" s="257">
        <f>'7.  Persistence Report'!S116</f>
        <v>1</v>
      </c>
      <c r="S61" s="257">
        <f>'7.  Persistence Report'!T116</f>
        <v>1</v>
      </c>
      <c r="T61" s="257">
        <f>'7.  Persistence Report'!U116</f>
        <v>1</v>
      </c>
      <c r="U61" s="257">
        <f>'7.  Persistence Report'!V116</f>
        <v>1</v>
      </c>
      <c r="V61" s="257">
        <f>'7.  Persistence Report'!W116</f>
        <v>1</v>
      </c>
      <c r="W61" s="257">
        <f>'7.  Persistence Report'!X116</f>
        <v>1</v>
      </c>
      <c r="X61" s="257">
        <f>'7.  Persistence Report'!Y116</f>
        <v>1</v>
      </c>
      <c r="Y61" s="364">
        <f>Y60</f>
        <v>0</v>
      </c>
      <c r="Z61" s="364">
        <f t="shared" ref="Z61:AF61" si="44">Z60</f>
        <v>1</v>
      </c>
      <c r="AA61" s="364">
        <f t="shared" si="44"/>
        <v>0</v>
      </c>
      <c r="AB61" s="364">
        <f t="shared" si="44"/>
        <v>0</v>
      </c>
      <c r="AC61" s="364">
        <f t="shared" si="44"/>
        <v>0</v>
      </c>
      <c r="AD61" s="364">
        <f t="shared" si="44"/>
        <v>0</v>
      </c>
      <c r="AE61" s="364">
        <f t="shared" si="44"/>
        <v>0</v>
      </c>
      <c r="AF61" s="364">
        <f t="shared" si="44"/>
        <v>0</v>
      </c>
      <c r="AG61" s="364">
        <f t="shared" ref="AG61" si="45">AG60</f>
        <v>0</v>
      </c>
      <c r="AH61" s="364">
        <f t="shared" ref="AH61" si="46">AH60</f>
        <v>0</v>
      </c>
      <c r="AI61" s="364">
        <f t="shared" ref="AI61" si="47">AI60</f>
        <v>0</v>
      </c>
      <c r="AJ61" s="364">
        <f t="shared" ref="AJ61" si="48">AJ60</f>
        <v>0</v>
      </c>
      <c r="AK61" s="364">
        <f t="shared" ref="AK61" si="49">AK60</f>
        <v>0</v>
      </c>
      <c r="AL61" s="364">
        <f t="shared" ref="AL61" si="50">AL60</f>
        <v>0</v>
      </c>
      <c r="AM61" s="272"/>
    </row>
    <row r="62" spans="1:39" ht="15" outlineLevel="1">
      <c r="B62" s="275"/>
      <c r="C62" s="273"/>
      <c r="D62" s="277"/>
      <c r="E62" s="277"/>
      <c r="F62" s="277"/>
      <c r="G62" s="277"/>
      <c r="H62" s="277"/>
      <c r="I62" s="277"/>
      <c r="J62" s="277"/>
      <c r="K62" s="277"/>
      <c r="L62" s="277"/>
      <c r="M62" s="277"/>
      <c r="N62" s="253"/>
      <c r="O62" s="277"/>
      <c r="P62" s="277"/>
      <c r="Q62" s="277"/>
      <c r="R62" s="277"/>
      <c r="S62" s="277"/>
      <c r="T62" s="277"/>
      <c r="U62" s="277"/>
      <c r="V62" s="277"/>
      <c r="W62" s="277"/>
      <c r="X62" s="277"/>
      <c r="Y62" s="660"/>
      <c r="Z62" s="661"/>
      <c r="AA62" s="660"/>
      <c r="AB62" s="660"/>
      <c r="AC62" s="660"/>
      <c r="AD62" s="660"/>
      <c r="AE62" s="660"/>
      <c r="AF62" s="660"/>
      <c r="AG62" s="369"/>
      <c r="AH62" s="369"/>
      <c r="AI62" s="369"/>
      <c r="AJ62" s="369"/>
      <c r="AK62" s="369"/>
      <c r="AL62" s="369"/>
      <c r="AM62" s="274"/>
    </row>
    <row r="63" spans="1:39" ht="30" outlineLevel="1">
      <c r="A63" s="460">
        <v>9</v>
      </c>
      <c r="B63" s="275" t="s">
        <v>102</v>
      </c>
      <c r="C63" s="253" t="s">
        <v>25</v>
      </c>
      <c r="D63" s="257"/>
      <c r="E63" s="257"/>
      <c r="F63" s="257"/>
      <c r="G63" s="257"/>
      <c r="H63" s="257"/>
      <c r="I63" s="257"/>
      <c r="J63" s="257"/>
      <c r="K63" s="257"/>
      <c r="L63" s="257"/>
      <c r="M63" s="257"/>
      <c r="N63" s="257">
        <v>12</v>
      </c>
      <c r="O63" s="257"/>
      <c r="P63" s="257"/>
      <c r="Q63" s="257"/>
      <c r="R63" s="257"/>
      <c r="S63" s="257"/>
      <c r="T63" s="257"/>
      <c r="U63" s="257"/>
      <c r="V63" s="257"/>
      <c r="W63" s="257"/>
      <c r="X63" s="257"/>
      <c r="Y63" s="659"/>
      <c r="Z63" s="363"/>
      <c r="AA63" s="363"/>
      <c r="AB63" s="363"/>
      <c r="AC63" s="363"/>
      <c r="AD63" s="363"/>
      <c r="AE63" s="363"/>
      <c r="AF63" s="659"/>
      <c r="AG63" s="368"/>
      <c r="AH63" s="368"/>
      <c r="AI63" s="368"/>
      <c r="AJ63" s="368"/>
      <c r="AK63" s="368"/>
      <c r="AL63" s="368"/>
      <c r="AM63" s="258">
        <f>SUM(Y63:AL63)</f>
        <v>0</v>
      </c>
    </row>
    <row r="64" spans="1:39" ht="15" outlineLevel="1">
      <c r="B64" s="256" t="s">
        <v>267</v>
      </c>
      <c r="C64" s="253" t="s">
        <v>163</v>
      </c>
      <c r="D64" s="257"/>
      <c r="E64" s="257"/>
      <c r="F64" s="257"/>
      <c r="G64" s="257"/>
      <c r="H64" s="257"/>
      <c r="I64" s="257"/>
      <c r="J64" s="257"/>
      <c r="K64" s="257"/>
      <c r="L64" s="257"/>
      <c r="M64" s="257"/>
      <c r="N64" s="257">
        <f>N63</f>
        <v>12</v>
      </c>
      <c r="O64" s="257"/>
      <c r="P64" s="257"/>
      <c r="Q64" s="257"/>
      <c r="R64" s="257"/>
      <c r="S64" s="257"/>
      <c r="T64" s="257"/>
      <c r="U64" s="257"/>
      <c r="V64" s="257"/>
      <c r="W64" s="257"/>
      <c r="X64" s="257"/>
      <c r="Y64" s="364">
        <f>Y63</f>
        <v>0</v>
      </c>
      <c r="Z64" s="364">
        <f t="shared" ref="Z64:AF64" si="51">Z63</f>
        <v>0</v>
      </c>
      <c r="AA64" s="364">
        <f t="shared" si="51"/>
        <v>0</v>
      </c>
      <c r="AB64" s="364">
        <f t="shared" si="51"/>
        <v>0</v>
      </c>
      <c r="AC64" s="364">
        <f t="shared" si="51"/>
        <v>0</v>
      </c>
      <c r="AD64" s="364">
        <f t="shared" si="51"/>
        <v>0</v>
      </c>
      <c r="AE64" s="364">
        <f t="shared" si="51"/>
        <v>0</v>
      </c>
      <c r="AF64" s="364">
        <f t="shared" si="51"/>
        <v>0</v>
      </c>
      <c r="AG64" s="364">
        <f t="shared" ref="AG64" si="52">AG63</f>
        <v>0</v>
      </c>
      <c r="AH64" s="364">
        <f t="shared" ref="AH64" si="53">AH63</f>
        <v>0</v>
      </c>
      <c r="AI64" s="364">
        <f t="shared" ref="AI64" si="54">AI63</f>
        <v>0</v>
      </c>
      <c r="AJ64" s="364">
        <f t="shared" ref="AJ64" si="55">AJ63</f>
        <v>0</v>
      </c>
      <c r="AK64" s="364">
        <f t="shared" ref="AK64" si="56">AK63</f>
        <v>0</v>
      </c>
      <c r="AL64" s="364">
        <f t="shared" ref="AL64" si="57">AL63</f>
        <v>0</v>
      </c>
      <c r="AM64" s="272"/>
    </row>
    <row r="65" spans="1:39" ht="15" outlineLevel="1">
      <c r="B65" s="275"/>
      <c r="C65" s="273"/>
      <c r="D65" s="277"/>
      <c r="E65" s="277"/>
      <c r="F65" s="277"/>
      <c r="G65" s="277"/>
      <c r="H65" s="277"/>
      <c r="I65" s="277"/>
      <c r="J65" s="277"/>
      <c r="K65" s="277"/>
      <c r="L65" s="277"/>
      <c r="M65" s="277"/>
      <c r="N65" s="253"/>
      <c r="O65" s="277"/>
      <c r="P65" s="277"/>
      <c r="Q65" s="277"/>
      <c r="R65" s="277"/>
      <c r="S65" s="277"/>
      <c r="T65" s="277"/>
      <c r="U65" s="277"/>
      <c r="V65" s="277"/>
      <c r="W65" s="277"/>
      <c r="X65" s="277"/>
      <c r="Y65" s="660"/>
      <c r="Z65" s="660"/>
      <c r="AA65" s="660"/>
      <c r="AB65" s="660"/>
      <c r="AC65" s="660"/>
      <c r="AD65" s="660"/>
      <c r="AE65" s="660"/>
      <c r="AF65" s="660"/>
      <c r="AG65" s="369"/>
      <c r="AH65" s="369"/>
      <c r="AI65" s="369"/>
      <c r="AJ65" s="369"/>
      <c r="AK65" s="369"/>
      <c r="AL65" s="369"/>
      <c r="AM65" s="274"/>
    </row>
    <row r="66" spans="1:39" ht="30" outlineLevel="1">
      <c r="A66" s="460">
        <v>10</v>
      </c>
      <c r="B66" s="275" t="s">
        <v>103</v>
      </c>
      <c r="C66" s="253" t="s">
        <v>25</v>
      </c>
      <c r="D66" s="257"/>
      <c r="E66" s="257"/>
      <c r="F66" s="257"/>
      <c r="G66" s="257"/>
      <c r="H66" s="257"/>
      <c r="I66" s="257"/>
      <c r="J66" s="257"/>
      <c r="K66" s="257"/>
      <c r="L66" s="257"/>
      <c r="M66" s="257"/>
      <c r="N66" s="257">
        <v>3</v>
      </c>
      <c r="O66" s="257"/>
      <c r="P66" s="257"/>
      <c r="Q66" s="257"/>
      <c r="R66" s="257"/>
      <c r="S66" s="257"/>
      <c r="T66" s="257"/>
      <c r="U66" s="257"/>
      <c r="V66" s="257"/>
      <c r="W66" s="257"/>
      <c r="X66" s="257"/>
      <c r="Y66" s="659"/>
      <c r="Z66" s="363"/>
      <c r="AA66" s="363"/>
      <c r="AB66" s="363"/>
      <c r="AC66" s="363"/>
      <c r="AD66" s="363"/>
      <c r="AE66" s="363"/>
      <c r="AF66" s="659"/>
      <c r="AG66" s="368"/>
      <c r="AH66" s="368"/>
      <c r="AI66" s="368"/>
      <c r="AJ66" s="368"/>
      <c r="AK66" s="368"/>
      <c r="AL66" s="368"/>
      <c r="AM66" s="258">
        <f>SUM(Y66:AL66)</f>
        <v>0</v>
      </c>
    </row>
    <row r="67" spans="1:39" ht="15" outlineLevel="1">
      <c r="B67" s="256" t="s">
        <v>267</v>
      </c>
      <c r="C67" s="253" t="s">
        <v>163</v>
      </c>
      <c r="D67" s="257"/>
      <c r="E67" s="257"/>
      <c r="F67" s="257"/>
      <c r="G67" s="257"/>
      <c r="H67" s="257"/>
      <c r="I67" s="257"/>
      <c r="J67" s="257"/>
      <c r="K67" s="257"/>
      <c r="L67" s="257"/>
      <c r="M67" s="257"/>
      <c r="N67" s="257">
        <f>N66</f>
        <v>3</v>
      </c>
      <c r="O67" s="257"/>
      <c r="P67" s="257"/>
      <c r="Q67" s="257"/>
      <c r="R67" s="257"/>
      <c r="S67" s="257"/>
      <c r="T67" s="257"/>
      <c r="U67" s="257"/>
      <c r="V67" s="257"/>
      <c r="W67" s="257"/>
      <c r="X67" s="257"/>
      <c r="Y67" s="364">
        <f>Y66</f>
        <v>0</v>
      </c>
      <c r="Z67" s="364">
        <f t="shared" ref="Z67:AF67" si="58">Z66</f>
        <v>0</v>
      </c>
      <c r="AA67" s="364">
        <f t="shared" si="58"/>
        <v>0</v>
      </c>
      <c r="AB67" s="364">
        <f t="shared" si="58"/>
        <v>0</v>
      </c>
      <c r="AC67" s="364">
        <f t="shared" si="58"/>
        <v>0</v>
      </c>
      <c r="AD67" s="364">
        <f t="shared" si="58"/>
        <v>0</v>
      </c>
      <c r="AE67" s="364">
        <f t="shared" si="58"/>
        <v>0</v>
      </c>
      <c r="AF67" s="364">
        <f t="shared" si="58"/>
        <v>0</v>
      </c>
      <c r="AG67" s="364">
        <f t="shared" ref="AG67" si="59">AG66</f>
        <v>0</v>
      </c>
      <c r="AH67" s="364">
        <f t="shared" ref="AH67" si="60">AH66</f>
        <v>0</v>
      </c>
      <c r="AI67" s="364">
        <f t="shared" ref="AI67" si="61">AI66</f>
        <v>0</v>
      </c>
      <c r="AJ67" s="364">
        <f t="shared" ref="AJ67" si="62">AJ66</f>
        <v>0</v>
      </c>
      <c r="AK67" s="364">
        <f t="shared" ref="AK67" si="63">AK66</f>
        <v>0</v>
      </c>
      <c r="AL67" s="364">
        <f t="shared" ref="AL67" si="64">AL66</f>
        <v>0</v>
      </c>
      <c r="AM67" s="272"/>
    </row>
    <row r="68" spans="1:39" ht="15" outlineLevel="1">
      <c r="B68" s="275"/>
      <c r="C68" s="273"/>
      <c r="D68" s="277"/>
      <c r="E68" s="277"/>
      <c r="F68" s="277"/>
      <c r="G68" s="277"/>
      <c r="H68" s="277"/>
      <c r="I68" s="277"/>
      <c r="J68" s="277"/>
      <c r="K68" s="277"/>
      <c r="L68" s="277"/>
      <c r="M68" s="277"/>
      <c r="N68" s="253"/>
      <c r="O68" s="277"/>
      <c r="P68" s="277"/>
      <c r="Q68" s="277"/>
      <c r="R68" s="277"/>
      <c r="S68" s="277"/>
      <c r="T68" s="277"/>
      <c r="U68" s="277"/>
      <c r="V68" s="277"/>
      <c r="W68" s="277"/>
      <c r="X68" s="277"/>
      <c r="Y68" s="660"/>
      <c r="Z68" s="661"/>
      <c r="AA68" s="660"/>
      <c r="AB68" s="660"/>
      <c r="AC68" s="660"/>
      <c r="AD68" s="660"/>
      <c r="AE68" s="660"/>
      <c r="AF68" s="660"/>
      <c r="AG68" s="369"/>
      <c r="AH68" s="369"/>
      <c r="AI68" s="369"/>
      <c r="AJ68" s="369"/>
      <c r="AK68" s="369"/>
      <c r="AL68" s="369"/>
      <c r="AM68" s="274"/>
    </row>
    <row r="69" spans="1:39" ht="15.6" outlineLevel="1">
      <c r="B69" s="250" t="s">
        <v>10</v>
      </c>
      <c r="C69" s="251"/>
      <c r="D69" s="251"/>
      <c r="E69" s="251"/>
      <c r="F69" s="251"/>
      <c r="G69" s="251"/>
      <c r="H69" s="251"/>
      <c r="I69" s="251"/>
      <c r="J69" s="251"/>
      <c r="K69" s="251"/>
      <c r="L69" s="251"/>
      <c r="M69" s="251"/>
      <c r="N69" s="252"/>
      <c r="O69" s="251"/>
      <c r="P69" s="251"/>
      <c r="Q69" s="251"/>
      <c r="R69" s="251"/>
      <c r="S69" s="251"/>
      <c r="T69" s="251"/>
      <c r="U69" s="251"/>
      <c r="V69" s="251"/>
      <c r="W69" s="251"/>
      <c r="X69" s="251"/>
      <c r="Y69" s="367"/>
      <c r="Z69" s="367"/>
      <c r="AA69" s="367"/>
      <c r="AB69" s="367"/>
      <c r="AC69" s="367"/>
      <c r="AD69" s="367"/>
      <c r="AE69" s="367"/>
      <c r="AF69" s="367"/>
      <c r="AG69" s="367"/>
      <c r="AH69" s="367"/>
      <c r="AI69" s="367"/>
      <c r="AJ69" s="367"/>
      <c r="AK69" s="367"/>
      <c r="AL69" s="367"/>
      <c r="AM69" s="254"/>
    </row>
    <row r="70" spans="1:39" ht="30" outlineLevel="1">
      <c r="A70" s="460">
        <v>11</v>
      </c>
      <c r="B70" s="275" t="s">
        <v>104</v>
      </c>
      <c r="C70" s="253" t="s">
        <v>25</v>
      </c>
      <c r="D70" s="257"/>
      <c r="E70" s="257"/>
      <c r="F70" s="257"/>
      <c r="G70" s="257"/>
      <c r="H70" s="257"/>
      <c r="I70" s="257"/>
      <c r="J70" s="257"/>
      <c r="K70" s="257"/>
      <c r="L70" s="257"/>
      <c r="M70" s="257"/>
      <c r="N70" s="257">
        <v>12</v>
      </c>
      <c r="O70" s="257"/>
      <c r="P70" s="257"/>
      <c r="Q70" s="257"/>
      <c r="R70" s="257"/>
      <c r="S70" s="257"/>
      <c r="T70" s="257"/>
      <c r="U70" s="257"/>
      <c r="V70" s="257"/>
      <c r="W70" s="257"/>
      <c r="X70" s="257"/>
      <c r="Y70" s="377"/>
      <c r="Z70" s="363"/>
      <c r="AA70" s="363"/>
      <c r="AB70" s="363"/>
      <c r="AC70" s="363"/>
      <c r="AD70" s="363"/>
      <c r="AE70" s="363"/>
      <c r="AF70" s="659"/>
      <c r="AG70" s="368"/>
      <c r="AH70" s="368"/>
      <c r="AI70" s="368"/>
      <c r="AJ70" s="368"/>
      <c r="AK70" s="368"/>
      <c r="AL70" s="368"/>
      <c r="AM70" s="258">
        <f>SUM(Y70:AL70)</f>
        <v>0</v>
      </c>
    </row>
    <row r="71" spans="1:39" ht="15" outlineLevel="1">
      <c r="B71" s="256" t="s">
        <v>267</v>
      </c>
      <c r="C71" s="253" t="s">
        <v>163</v>
      </c>
      <c r="D71" s="257"/>
      <c r="E71" s="257"/>
      <c r="F71" s="257"/>
      <c r="G71" s="257"/>
      <c r="H71" s="257"/>
      <c r="I71" s="257"/>
      <c r="J71" s="257"/>
      <c r="K71" s="257"/>
      <c r="L71" s="257"/>
      <c r="M71" s="257"/>
      <c r="N71" s="257">
        <f>N70</f>
        <v>12</v>
      </c>
      <c r="O71" s="257"/>
      <c r="P71" s="257"/>
      <c r="Q71" s="257"/>
      <c r="R71" s="257"/>
      <c r="S71" s="257"/>
      <c r="T71" s="257"/>
      <c r="U71" s="257"/>
      <c r="V71" s="257"/>
      <c r="W71" s="257"/>
      <c r="X71" s="257"/>
      <c r="Y71" s="364">
        <f>Y70</f>
        <v>0</v>
      </c>
      <c r="Z71" s="364">
        <f t="shared" ref="Z71:AF71" si="65">Z70</f>
        <v>0</v>
      </c>
      <c r="AA71" s="364">
        <f t="shared" si="65"/>
        <v>0</v>
      </c>
      <c r="AB71" s="364">
        <f t="shared" si="65"/>
        <v>0</v>
      </c>
      <c r="AC71" s="364">
        <f t="shared" si="65"/>
        <v>0</v>
      </c>
      <c r="AD71" s="364">
        <f t="shared" si="65"/>
        <v>0</v>
      </c>
      <c r="AE71" s="364">
        <f t="shared" si="65"/>
        <v>0</v>
      </c>
      <c r="AF71" s="364">
        <f t="shared" si="65"/>
        <v>0</v>
      </c>
      <c r="AG71" s="364">
        <f t="shared" ref="AG71" si="66">AG70</f>
        <v>0</v>
      </c>
      <c r="AH71" s="364">
        <f t="shared" ref="AH71" si="67">AH70</f>
        <v>0</v>
      </c>
      <c r="AI71" s="364">
        <f t="shared" ref="AI71" si="68">AI70</f>
        <v>0</v>
      </c>
      <c r="AJ71" s="364">
        <f t="shared" ref="AJ71" si="69">AJ70</f>
        <v>0</v>
      </c>
      <c r="AK71" s="364">
        <f t="shared" ref="AK71" si="70">AK70</f>
        <v>0</v>
      </c>
      <c r="AL71" s="364">
        <f t="shared" ref="AL71" si="71">AL70</f>
        <v>0</v>
      </c>
      <c r="AM71" s="259"/>
    </row>
    <row r="72" spans="1:39" ht="1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365"/>
      <c r="Z72" s="372"/>
      <c r="AA72" s="372"/>
      <c r="AB72" s="372"/>
      <c r="AC72" s="372"/>
      <c r="AD72" s="372"/>
      <c r="AE72" s="372"/>
      <c r="AF72" s="372"/>
      <c r="AG72" s="372"/>
      <c r="AH72" s="372"/>
      <c r="AI72" s="372"/>
      <c r="AJ72" s="372"/>
      <c r="AK72" s="372"/>
      <c r="AL72" s="372"/>
      <c r="AM72" s="268"/>
    </row>
    <row r="73" spans="1:39" ht="30" outlineLevel="1">
      <c r="A73" s="460">
        <v>12</v>
      </c>
      <c r="B73" s="275" t="s">
        <v>105</v>
      </c>
      <c r="C73" s="253" t="s">
        <v>25</v>
      </c>
      <c r="D73" s="257"/>
      <c r="E73" s="257"/>
      <c r="F73" s="257"/>
      <c r="G73" s="257"/>
      <c r="H73" s="257"/>
      <c r="I73" s="257"/>
      <c r="J73" s="257"/>
      <c r="K73" s="257"/>
      <c r="L73" s="257"/>
      <c r="M73" s="257"/>
      <c r="N73" s="257">
        <v>12</v>
      </c>
      <c r="O73" s="257"/>
      <c r="P73" s="257"/>
      <c r="Q73" s="257"/>
      <c r="R73" s="257"/>
      <c r="S73" s="257"/>
      <c r="T73" s="257"/>
      <c r="U73" s="257"/>
      <c r="V73" s="257"/>
      <c r="W73" s="257"/>
      <c r="X73" s="257"/>
      <c r="Y73" s="363"/>
      <c r="Z73" s="363"/>
      <c r="AA73" s="363"/>
      <c r="AB73" s="363"/>
      <c r="AC73" s="363"/>
      <c r="AD73" s="363"/>
      <c r="AE73" s="363"/>
      <c r="AF73" s="659"/>
      <c r="AG73" s="368"/>
      <c r="AH73" s="368"/>
      <c r="AI73" s="368"/>
      <c r="AJ73" s="368"/>
      <c r="AK73" s="368"/>
      <c r="AL73" s="368"/>
      <c r="AM73" s="258">
        <f>SUM(Y73:AL73)</f>
        <v>0</v>
      </c>
    </row>
    <row r="74" spans="1:39" ht="15" outlineLevel="1">
      <c r="B74" s="275" t="s">
        <v>267</v>
      </c>
      <c r="C74" s="253" t="s">
        <v>163</v>
      </c>
      <c r="D74" s="257"/>
      <c r="E74" s="257"/>
      <c r="F74" s="257"/>
      <c r="G74" s="257"/>
      <c r="H74" s="257"/>
      <c r="I74" s="257"/>
      <c r="J74" s="257"/>
      <c r="K74" s="257"/>
      <c r="L74" s="257"/>
      <c r="M74" s="257"/>
      <c r="N74" s="257">
        <f>N73</f>
        <v>12</v>
      </c>
      <c r="O74" s="257"/>
      <c r="P74" s="257"/>
      <c r="Q74" s="257"/>
      <c r="R74" s="257"/>
      <c r="S74" s="257"/>
      <c r="T74" s="257"/>
      <c r="U74" s="257"/>
      <c r="V74" s="257"/>
      <c r="W74" s="257"/>
      <c r="X74" s="257"/>
      <c r="Y74" s="364">
        <f>Y73</f>
        <v>0</v>
      </c>
      <c r="Z74" s="364">
        <f t="shared" ref="Z74:AF74" si="72">Z73</f>
        <v>0</v>
      </c>
      <c r="AA74" s="364">
        <f t="shared" si="72"/>
        <v>0</v>
      </c>
      <c r="AB74" s="364">
        <f t="shared" si="72"/>
        <v>0</v>
      </c>
      <c r="AC74" s="364">
        <f t="shared" si="72"/>
        <v>0</v>
      </c>
      <c r="AD74" s="364">
        <f t="shared" si="72"/>
        <v>0</v>
      </c>
      <c r="AE74" s="364">
        <f t="shared" si="72"/>
        <v>0</v>
      </c>
      <c r="AF74" s="364">
        <f t="shared" si="72"/>
        <v>0</v>
      </c>
      <c r="AG74" s="364">
        <f t="shared" ref="AG74" si="73">AG73</f>
        <v>0</v>
      </c>
      <c r="AH74" s="364">
        <f t="shared" ref="AH74" si="74">AH73</f>
        <v>0</v>
      </c>
      <c r="AI74" s="364">
        <f t="shared" ref="AI74" si="75">AI73</f>
        <v>0</v>
      </c>
      <c r="AJ74" s="364">
        <f t="shared" ref="AJ74" si="76">AJ73</f>
        <v>0</v>
      </c>
      <c r="AK74" s="364">
        <f t="shared" ref="AK74" si="77">AK73</f>
        <v>0</v>
      </c>
      <c r="AL74" s="364">
        <f t="shared" ref="AL74" si="78">AL73</f>
        <v>0</v>
      </c>
      <c r="AM74" s="259"/>
    </row>
    <row r="75" spans="1:39" ht="1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373"/>
      <c r="Z75" s="373"/>
      <c r="AA75" s="365"/>
      <c r="AB75" s="365"/>
      <c r="AC75" s="365"/>
      <c r="AD75" s="365"/>
      <c r="AE75" s="365"/>
      <c r="AF75" s="365"/>
      <c r="AG75" s="365"/>
      <c r="AH75" s="365"/>
      <c r="AI75" s="365"/>
      <c r="AJ75" s="365"/>
      <c r="AK75" s="365"/>
      <c r="AL75" s="365"/>
      <c r="AM75" s="268"/>
    </row>
    <row r="76" spans="1:39" ht="30" outlineLevel="1">
      <c r="A76" s="460">
        <v>13</v>
      </c>
      <c r="B76" s="275" t="s">
        <v>106</v>
      </c>
      <c r="C76" s="253" t="s">
        <v>25</v>
      </c>
      <c r="D76" s="257"/>
      <c r="E76" s="257"/>
      <c r="F76" s="257"/>
      <c r="G76" s="257"/>
      <c r="H76" s="257"/>
      <c r="I76" s="257"/>
      <c r="J76" s="257"/>
      <c r="K76" s="257"/>
      <c r="L76" s="257"/>
      <c r="M76" s="257"/>
      <c r="N76" s="257">
        <v>12</v>
      </c>
      <c r="O76" s="257"/>
      <c r="P76" s="257"/>
      <c r="Q76" s="257"/>
      <c r="R76" s="257"/>
      <c r="S76" s="257"/>
      <c r="T76" s="257"/>
      <c r="U76" s="257"/>
      <c r="V76" s="257"/>
      <c r="W76" s="257"/>
      <c r="X76" s="257"/>
      <c r="Y76" s="363"/>
      <c r="Z76" s="363"/>
      <c r="AA76" s="363"/>
      <c r="AB76" s="363"/>
      <c r="AC76" s="363"/>
      <c r="AD76" s="363"/>
      <c r="AE76" s="363"/>
      <c r="AF76" s="659"/>
      <c r="AG76" s="368"/>
      <c r="AH76" s="368"/>
      <c r="AI76" s="368"/>
      <c r="AJ76" s="368"/>
      <c r="AK76" s="368"/>
      <c r="AL76" s="368"/>
      <c r="AM76" s="258">
        <f>SUM(Y76:AL76)</f>
        <v>0</v>
      </c>
    </row>
    <row r="77" spans="1:39" ht="15" outlineLevel="1">
      <c r="B77" s="275" t="s">
        <v>267</v>
      </c>
      <c r="C77" s="253" t="s">
        <v>163</v>
      </c>
      <c r="D77" s="257"/>
      <c r="E77" s="257"/>
      <c r="F77" s="257"/>
      <c r="G77" s="257"/>
      <c r="H77" s="257"/>
      <c r="I77" s="257"/>
      <c r="J77" s="257"/>
      <c r="K77" s="257"/>
      <c r="L77" s="257"/>
      <c r="M77" s="257"/>
      <c r="N77" s="257">
        <f>N76</f>
        <v>12</v>
      </c>
      <c r="O77" s="257"/>
      <c r="P77" s="257"/>
      <c r="Q77" s="257"/>
      <c r="R77" s="257"/>
      <c r="S77" s="257"/>
      <c r="T77" s="257"/>
      <c r="U77" s="257"/>
      <c r="V77" s="257"/>
      <c r="W77" s="257"/>
      <c r="X77" s="257"/>
      <c r="Y77" s="364">
        <f>Y76</f>
        <v>0</v>
      </c>
      <c r="Z77" s="364">
        <f t="shared" ref="Z77:AF77" si="79">Z76</f>
        <v>0</v>
      </c>
      <c r="AA77" s="364">
        <f t="shared" si="79"/>
        <v>0</v>
      </c>
      <c r="AB77" s="364">
        <f t="shared" si="79"/>
        <v>0</v>
      </c>
      <c r="AC77" s="364">
        <f t="shared" si="79"/>
        <v>0</v>
      </c>
      <c r="AD77" s="364">
        <f t="shared" si="79"/>
        <v>0</v>
      </c>
      <c r="AE77" s="364">
        <f t="shared" si="79"/>
        <v>0</v>
      </c>
      <c r="AF77" s="364">
        <f t="shared" si="79"/>
        <v>0</v>
      </c>
      <c r="AG77" s="364">
        <f t="shared" ref="AG77:AL77" si="80">AG76</f>
        <v>0</v>
      </c>
      <c r="AH77" s="364">
        <f t="shared" si="80"/>
        <v>0</v>
      </c>
      <c r="AI77" s="364">
        <f t="shared" si="80"/>
        <v>0</v>
      </c>
      <c r="AJ77" s="364">
        <f t="shared" si="80"/>
        <v>0</v>
      </c>
      <c r="AK77" s="364">
        <f t="shared" si="80"/>
        <v>0</v>
      </c>
      <c r="AL77" s="364">
        <f t="shared" si="80"/>
        <v>0</v>
      </c>
      <c r="AM77" s="268"/>
    </row>
    <row r="78" spans="1:39" ht="1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365"/>
      <c r="Z78" s="365"/>
      <c r="AA78" s="365"/>
      <c r="AB78" s="365"/>
      <c r="AC78" s="365"/>
      <c r="AD78" s="365"/>
      <c r="AE78" s="365"/>
      <c r="AF78" s="365"/>
      <c r="AG78" s="365"/>
      <c r="AH78" s="365"/>
      <c r="AI78" s="365"/>
      <c r="AJ78" s="365"/>
      <c r="AK78" s="365"/>
      <c r="AL78" s="365"/>
      <c r="AM78" s="268"/>
    </row>
    <row r="79" spans="1:39" ht="15.6" outlineLevel="1">
      <c r="B79" s="250" t="s">
        <v>107</v>
      </c>
      <c r="C79" s="251"/>
      <c r="D79" s="252"/>
      <c r="E79" s="252"/>
      <c r="F79" s="252"/>
      <c r="G79" s="252"/>
      <c r="H79" s="252"/>
      <c r="I79" s="252"/>
      <c r="J79" s="252"/>
      <c r="K79" s="252"/>
      <c r="L79" s="252"/>
      <c r="M79" s="252"/>
      <c r="N79" s="252"/>
      <c r="O79" s="252"/>
      <c r="P79" s="251"/>
      <c r="Q79" s="251"/>
      <c r="R79" s="251"/>
      <c r="S79" s="251"/>
      <c r="T79" s="251"/>
      <c r="U79" s="251"/>
      <c r="V79" s="251"/>
      <c r="W79" s="251"/>
      <c r="X79" s="251"/>
      <c r="Y79" s="367"/>
      <c r="Z79" s="367"/>
      <c r="AA79" s="367"/>
      <c r="AB79" s="367"/>
      <c r="AC79" s="367"/>
      <c r="AD79" s="367"/>
      <c r="AE79" s="367"/>
      <c r="AF79" s="367"/>
      <c r="AG79" s="367"/>
      <c r="AH79" s="367"/>
      <c r="AI79" s="367"/>
      <c r="AJ79" s="367"/>
      <c r="AK79" s="367"/>
      <c r="AL79" s="367"/>
      <c r="AM79" s="254"/>
    </row>
    <row r="80" spans="1:39" ht="15" outlineLevel="1">
      <c r="A80" s="460">
        <v>14</v>
      </c>
      <c r="B80" s="276" t="s">
        <v>108</v>
      </c>
      <c r="C80" s="253" t="s">
        <v>25</v>
      </c>
      <c r="D80" s="257"/>
      <c r="E80" s="257"/>
      <c r="F80" s="257"/>
      <c r="G80" s="257"/>
      <c r="H80" s="257"/>
      <c r="I80" s="257"/>
      <c r="J80" s="257"/>
      <c r="K80" s="257"/>
      <c r="L80" s="257"/>
      <c r="M80" s="257"/>
      <c r="N80" s="257">
        <v>12</v>
      </c>
      <c r="O80" s="257"/>
      <c r="P80" s="257"/>
      <c r="Q80" s="257"/>
      <c r="R80" s="257"/>
      <c r="S80" s="257"/>
      <c r="T80" s="257"/>
      <c r="U80" s="257"/>
      <c r="V80" s="257"/>
      <c r="W80" s="257"/>
      <c r="X80" s="257"/>
      <c r="Y80" s="668"/>
      <c r="Z80" s="363"/>
      <c r="AA80" s="363"/>
      <c r="AB80" s="363"/>
      <c r="AC80" s="363"/>
      <c r="AD80" s="363"/>
      <c r="AE80" s="363"/>
      <c r="AF80" s="363"/>
      <c r="AG80" s="363"/>
      <c r="AH80" s="363"/>
      <c r="AI80" s="363"/>
      <c r="AJ80" s="363"/>
      <c r="AK80" s="363"/>
      <c r="AL80" s="363"/>
      <c r="AM80" s="258">
        <f>SUM(Y80:AL80)</f>
        <v>0</v>
      </c>
    </row>
    <row r="81" spans="1:40" ht="15" outlineLevel="1">
      <c r="B81" s="256" t="s">
        <v>267</v>
      </c>
      <c r="C81" s="253" t="s">
        <v>163</v>
      </c>
      <c r="D81" s="257"/>
      <c r="E81" s="257"/>
      <c r="F81" s="257"/>
      <c r="G81" s="257"/>
      <c r="H81" s="257"/>
      <c r="I81" s="257"/>
      <c r="J81" s="257"/>
      <c r="K81" s="257"/>
      <c r="L81" s="257"/>
      <c r="M81" s="257"/>
      <c r="N81" s="257">
        <f>N80</f>
        <v>12</v>
      </c>
      <c r="O81" s="257"/>
      <c r="P81" s="257"/>
      <c r="Q81" s="257"/>
      <c r="R81" s="257"/>
      <c r="S81" s="257"/>
      <c r="T81" s="257"/>
      <c r="U81" s="257"/>
      <c r="V81" s="257"/>
      <c r="W81" s="257"/>
      <c r="X81" s="257"/>
      <c r="Y81" s="364">
        <f>Y80</f>
        <v>0</v>
      </c>
      <c r="Z81" s="364">
        <f t="shared" ref="Z81:AC81" si="81">Z80</f>
        <v>0</v>
      </c>
      <c r="AA81" s="364">
        <f t="shared" si="81"/>
        <v>0</v>
      </c>
      <c r="AB81" s="364">
        <f t="shared" si="81"/>
        <v>0</v>
      </c>
      <c r="AC81" s="364">
        <f t="shared" si="81"/>
        <v>0</v>
      </c>
      <c r="AD81" s="364">
        <f>AD80</f>
        <v>0</v>
      </c>
      <c r="AE81" s="364">
        <f t="shared" ref="AE81:AF81" si="82">AE80</f>
        <v>0</v>
      </c>
      <c r="AF81" s="364">
        <f t="shared" si="82"/>
        <v>0</v>
      </c>
      <c r="AG81" s="364">
        <f t="shared" ref="AG81" si="83">AG80</f>
        <v>0</v>
      </c>
      <c r="AH81" s="364">
        <f t="shared" ref="AH81" si="84">AH80</f>
        <v>0</v>
      </c>
      <c r="AI81" s="364">
        <f t="shared" ref="AI81" si="85">AI80</f>
        <v>0</v>
      </c>
      <c r="AJ81" s="364">
        <f t="shared" ref="AJ81" si="86">AJ80</f>
        <v>0</v>
      </c>
      <c r="AK81" s="364">
        <f t="shared" ref="AK81" si="87">AK80</f>
        <v>0</v>
      </c>
      <c r="AL81" s="364">
        <f t="shared" ref="AL81" si="88">AL80</f>
        <v>0</v>
      </c>
      <c r="AM81" s="259"/>
    </row>
    <row r="82" spans="1:40" ht="15" outlineLevel="1">
      <c r="B82" s="256"/>
      <c r="C82" s="253"/>
      <c r="D82" s="253"/>
      <c r="E82" s="253"/>
      <c r="F82" s="253"/>
      <c r="G82" s="253"/>
      <c r="H82" s="253"/>
      <c r="I82" s="253"/>
      <c r="J82" s="253"/>
      <c r="K82" s="253"/>
      <c r="L82" s="253"/>
      <c r="M82" s="253"/>
      <c r="N82" s="412"/>
      <c r="O82" s="253"/>
      <c r="P82" s="253"/>
      <c r="Q82" s="253"/>
      <c r="R82" s="253"/>
      <c r="S82" s="253"/>
      <c r="T82" s="253"/>
      <c r="U82" s="253"/>
      <c r="V82" s="253"/>
      <c r="W82" s="253"/>
      <c r="X82" s="253"/>
      <c r="Y82" s="364"/>
      <c r="Z82" s="364"/>
      <c r="AA82" s="364"/>
      <c r="AB82" s="364"/>
      <c r="AC82" s="364"/>
      <c r="AD82" s="364"/>
      <c r="AE82" s="364"/>
      <c r="AF82" s="364"/>
      <c r="AG82" s="364"/>
      <c r="AH82" s="364"/>
      <c r="AI82" s="364"/>
      <c r="AJ82" s="364"/>
      <c r="AK82" s="364"/>
      <c r="AL82" s="364"/>
      <c r="AM82" s="455"/>
      <c r="AN82" s="548"/>
    </row>
    <row r="83" spans="1:40" s="245" customFormat="1" ht="15.6" outlineLevel="1">
      <c r="A83" s="460"/>
      <c r="B83" s="250" t="s">
        <v>489</v>
      </c>
      <c r="C83" s="253"/>
      <c r="D83" s="253"/>
      <c r="E83" s="253"/>
      <c r="F83" s="253"/>
      <c r="G83" s="253"/>
      <c r="H83" s="253"/>
      <c r="I83" s="253"/>
      <c r="J83" s="253"/>
      <c r="K83" s="253"/>
      <c r="L83" s="253"/>
      <c r="M83" s="253"/>
      <c r="N83" s="253"/>
      <c r="O83" s="253"/>
      <c r="P83" s="253"/>
      <c r="Q83" s="253"/>
      <c r="R83" s="253"/>
      <c r="S83" s="253"/>
      <c r="T83" s="253"/>
      <c r="U83" s="253"/>
      <c r="V83" s="253"/>
      <c r="W83" s="253"/>
      <c r="X83" s="253"/>
      <c r="Y83" s="365"/>
      <c r="Z83" s="365"/>
      <c r="AA83" s="365"/>
      <c r="AB83" s="365"/>
      <c r="AC83" s="365"/>
      <c r="AD83" s="365"/>
      <c r="AE83" s="660"/>
      <c r="AF83" s="660"/>
      <c r="AG83" s="369"/>
      <c r="AH83" s="369"/>
      <c r="AI83" s="369"/>
      <c r="AJ83" s="369"/>
      <c r="AK83" s="369"/>
      <c r="AL83" s="369"/>
      <c r="AM83" s="456"/>
      <c r="AN83" s="549"/>
    </row>
    <row r="84" spans="1:40" ht="15" outlineLevel="1">
      <c r="A84" s="460">
        <v>15</v>
      </c>
      <c r="B84" s="256" t="s">
        <v>494</v>
      </c>
      <c r="C84" s="253" t="s">
        <v>25</v>
      </c>
      <c r="D84" s="257"/>
      <c r="E84" s="257"/>
      <c r="F84" s="257"/>
      <c r="G84" s="257"/>
      <c r="H84" s="257"/>
      <c r="I84" s="257"/>
      <c r="J84" s="257"/>
      <c r="K84" s="257"/>
      <c r="L84" s="257"/>
      <c r="M84" s="257"/>
      <c r="N84" s="257">
        <v>0</v>
      </c>
      <c r="O84" s="257"/>
      <c r="P84" s="257"/>
      <c r="Q84" s="257"/>
      <c r="R84" s="257"/>
      <c r="S84" s="257"/>
      <c r="T84" s="257"/>
      <c r="U84" s="257"/>
      <c r="V84" s="257"/>
      <c r="W84" s="257"/>
      <c r="X84" s="257"/>
      <c r="Y84" s="363"/>
      <c r="Z84" s="363"/>
      <c r="AA84" s="363"/>
      <c r="AB84" s="363"/>
      <c r="AC84" s="363"/>
      <c r="AD84" s="363"/>
      <c r="AE84" s="363"/>
      <c r="AF84" s="363"/>
      <c r="AG84" s="363"/>
      <c r="AH84" s="363"/>
      <c r="AI84" s="363"/>
      <c r="AJ84" s="363"/>
      <c r="AK84" s="363"/>
      <c r="AL84" s="363"/>
      <c r="AM84" s="258">
        <f>SUM(Y84:AL84)</f>
        <v>0</v>
      </c>
    </row>
    <row r="85" spans="1:40" ht="15" outlineLevel="1">
      <c r="B85" s="256" t="s">
        <v>267</v>
      </c>
      <c r="C85" s="253" t="s">
        <v>163</v>
      </c>
      <c r="D85" s="257"/>
      <c r="E85" s="257"/>
      <c r="F85" s="257"/>
      <c r="G85" s="257"/>
      <c r="H85" s="257"/>
      <c r="I85" s="257"/>
      <c r="J85" s="257"/>
      <c r="K85" s="257"/>
      <c r="L85" s="257"/>
      <c r="M85" s="257"/>
      <c r="N85" s="257">
        <f>N84</f>
        <v>0</v>
      </c>
      <c r="O85" s="257"/>
      <c r="P85" s="257"/>
      <c r="Q85" s="257"/>
      <c r="R85" s="257"/>
      <c r="S85" s="257"/>
      <c r="T85" s="257"/>
      <c r="U85" s="257"/>
      <c r="V85" s="257"/>
      <c r="W85" s="257"/>
      <c r="X85" s="257"/>
      <c r="Y85" s="364">
        <f>Y84</f>
        <v>0</v>
      </c>
      <c r="Z85" s="364">
        <f t="shared" ref="Z85:AC85" si="89">Z84</f>
        <v>0</v>
      </c>
      <c r="AA85" s="364">
        <f t="shared" si="89"/>
        <v>0</v>
      </c>
      <c r="AB85" s="364">
        <f t="shared" si="89"/>
        <v>0</v>
      </c>
      <c r="AC85" s="364">
        <f t="shared" si="89"/>
        <v>0</v>
      </c>
      <c r="AD85" s="364">
        <f>AD84</f>
        <v>0</v>
      </c>
      <c r="AE85" s="364">
        <f t="shared" ref="AE85:AF85" si="90">AE84</f>
        <v>0</v>
      </c>
      <c r="AF85" s="364">
        <f t="shared" si="90"/>
        <v>0</v>
      </c>
      <c r="AG85" s="364">
        <f t="shared" ref="AG85:AL85" si="91">AG84</f>
        <v>0</v>
      </c>
      <c r="AH85" s="364">
        <f t="shared" si="91"/>
        <v>0</v>
      </c>
      <c r="AI85" s="364">
        <f t="shared" si="91"/>
        <v>0</v>
      </c>
      <c r="AJ85" s="364">
        <f t="shared" si="91"/>
        <v>0</v>
      </c>
      <c r="AK85" s="364">
        <f t="shared" si="91"/>
        <v>0</v>
      </c>
      <c r="AL85" s="364">
        <f t="shared" si="91"/>
        <v>0</v>
      </c>
      <c r="AM85" s="259"/>
    </row>
    <row r="86" spans="1:40" ht="15"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365"/>
      <c r="Z86" s="365"/>
      <c r="AA86" s="365"/>
      <c r="AB86" s="365"/>
      <c r="AC86" s="365"/>
      <c r="AD86" s="365"/>
      <c r="AE86" s="365"/>
      <c r="AF86" s="365"/>
      <c r="AG86" s="365"/>
      <c r="AH86" s="365"/>
      <c r="AI86" s="365"/>
      <c r="AJ86" s="365"/>
      <c r="AK86" s="365"/>
      <c r="AL86" s="365"/>
      <c r="AM86" s="268"/>
    </row>
    <row r="87" spans="1:40" s="245" customFormat="1" ht="15" outlineLevel="1">
      <c r="A87" s="460">
        <v>16</v>
      </c>
      <c r="B87" s="284" t="s">
        <v>490</v>
      </c>
      <c r="C87" s="253" t="s">
        <v>25</v>
      </c>
      <c r="D87" s="257"/>
      <c r="E87" s="257"/>
      <c r="F87" s="257"/>
      <c r="G87" s="257"/>
      <c r="H87" s="257"/>
      <c r="I87" s="257"/>
      <c r="J87" s="257"/>
      <c r="K87" s="257"/>
      <c r="L87" s="257"/>
      <c r="M87" s="257"/>
      <c r="N87" s="257">
        <v>0</v>
      </c>
      <c r="O87" s="257"/>
      <c r="P87" s="257"/>
      <c r="Q87" s="257"/>
      <c r="R87" s="257"/>
      <c r="S87" s="257"/>
      <c r="T87" s="257"/>
      <c r="U87" s="257"/>
      <c r="V87" s="257"/>
      <c r="W87" s="257"/>
      <c r="X87" s="257"/>
      <c r="Y87" s="363"/>
      <c r="Z87" s="363"/>
      <c r="AA87" s="363"/>
      <c r="AB87" s="363"/>
      <c r="AC87" s="363"/>
      <c r="AD87" s="363"/>
      <c r="AE87" s="363"/>
      <c r="AF87" s="363"/>
      <c r="AG87" s="363"/>
      <c r="AH87" s="363"/>
      <c r="AI87" s="363"/>
      <c r="AJ87" s="363"/>
      <c r="AK87" s="363"/>
      <c r="AL87" s="363"/>
      <c r="AM87" s="258">
        <f>SUM(Y87:AL87)</f>
        <v>0</v>
      </c>
    </row>
    <row r="88" spans="1:40" s="245" customFormat="1" ht="15" outlineLevel="1">
      <c r="A88" s="460"/>
      <c r="B88" s="284" t="s">
        <v>267</v>
      </c>
      <c r="C88" s="253" t="s">
        <v>163</v>
      </c>
      <c r="D88" s="257"/>
      <c r="E88" s="257"/>
      <c r="F88" s="257"/>
      <c r="G88" s="257"/>
      <c r="H88" s="257"/>
      <c r="I88" s="257"/>
      <c r="J88" s="257"/>
      <c r="K88" s="257"/>
      <c r="L88" s="257"/>
      <c r="M88" s="257"/>
      <c r="N88" s="257">
        <f>N87</f>
        <v>0</v>
      </c>
      <c r="O88" s="257"/>
      <c r="P88" s="257"/>
      <c r="Q88" s="257"/>
      <c r="R88" s="257"/>
      <c r="S88" s="257"/>
      <c r="T88" s="257"/>
      <c r="U88" s="257"/>
      <c r="V88" s="257"/>
      <c r="W88" s="257"/>
      <c r="X88" s="257"/>
      <c r="Y88" s="364">
        <f>Y87</f>
        <v>0</v>
      </c>
      <c r="Z88" s="364">
        <f t="shared" ref="Z88:AC88" si="92">Z87</f>
        <v>0</v>
      </c>
      <c r="AA88" s="364">
        <f t="shared" si="92"/>
        <v>0</v>
      </c>
      <c r="AB88" s="364">
        <f t="shared" si="92"/>
        <v>0</v>
      </c>
      <c r="AC88" s="364">
        <f t="shared" si="92"/>
        <v>0</v>
      </c>
      <c r="AD88" s="364">
        <f>AD87</f>
        <v>0</v>
      </c>
      <c r="AE88" s="364">
        <f t="shared" ref="AE88:AF88" si="93">AE87</f>
        <v>0</v>
      </c>
      <c r="AF88" s="364">
        <f t="shared" si="93"/>
        <v>0</v>
      </c>
      <c r="AG88" s="364">
        <f t="shared" ref="AG88:AL88" si="94">AG87</f>
        <v>0</v>
      </c>
      <c r="AH88" s="364">
        <f t="shared" si="94"/>
        <v>0</v>
      </c>
      <c r="AI88" s="364">
        <f t="shared" si="94"/>
        <v>0</v>
      </c>
      <c r="AJ88" s="364">
        <f t="shared" si="94"/>
        <v>0</v>
      </c>
      <c r="AK88" s="364">
        <f t="shared" si="94"/>
        <v>0</v>
      </c>
      <c r="AL88" s="364">
        <f t="shared" si="94"/>
        <v>0</v>
      </c>
      <c r="AM88" s="259"/>
    </row>
    <row r="89" spans="1:40" s="245" customFormat="1" ht="15" outlineLevel="1">
      <c r="A89" s="460"/>
      <c r="B89" s="284"/>
      <c r="C89" s="253"/>
      <c r="D89" s="253"/>
      <c r="E89" s="253"/>
      <c r="F89" s="253"/>
      <c r="G89" s="253"/>
      <c r="H89" s="253"/>
      <c r="I89" s="253"/>
      <c r="J89" s="253"/>
      <c r="K89" s="253"/>
      <c r="L89" s="253"/>
      <c r="M89" s="253"/>
      <c r="N89" s="253"/>
      <c r="O89" s="253"/>
      <c r="P89" s="253"/>
      <c r="Q89" s="253"/>
      <c r="R89" s="253"/>
      <c r="S89" s="253"/>
      <c r="T89" s="253"/>
      <c r="U89" s="253"/>
      <c r="V89" s="253"/>
      <c r="W89" s="253"/>
      <c r="X89" s="253"/>
      <c r="Y89" s="365"/>
      <c r="Z89" s="365"/>
      <c r="AA89" s="365"/>
      <c r="AB89" s="365"/>
      <c r="AC89" s="365"/>
      <c r="AD89" s="365"/>
      <c r="AE89" s="660"/>
      <c r="AF89" s="660"/>
      <c r="AG89" s="369"/>
      <c r="AH89" s="369"/>
      <c r="AI89" s="369"/>
      <c r="AJ89" s="369"/>
      <c r="AK89" s="369"/>
      <c r="AL89" s="369"/>
      <c r="AM89" s="274"/>
    </row>
    <row r="90" spans="1:40" ht="15.6" outlineLevel="1">
      <c r="B90" s="458" t="s">
        <v>495</v>
      </c>
      <c r="C90" s="280"/>
      <c r="D90" s="252"/>
      <c r="E90" s="251"/>
      <c r="F90" s="251"/>
      <c r="G90" s="251"/>
      <c r="H90" s="251"/>
      <c r="I90" s="251"/>
      <c r="J90" s="251"/>
      <c r="K90" s="251"/>
      <c r="L90" s="251"/>
      <c r="M90" s="251"/>
      <c r="N90" s="252"/>
      <c r="O90" s="251"/>
      <c r="P90" s="251"/>
      <c r="Q90" s="251"/>
      <c r="R90" s="251"/>
      <c r="S90" s="251"/>
      <c r="T90" s="251"/>
      <c r="U90" s="251"/>
      <c r="V90" s="251"/>
      <c r="W90" s="251"/>
      <c r="X90" s="251"/>
      <c r="Y90" s="367"/>
      <c r="Z90" s="367"/>
      <c r="AA90" s="367"/>
      <c r="AB90" s="367"/>
      <c r="AC90" s="367"/>
      <c r="AD90" s="367"/>
      <c r="AE90" s="367"/>
      <c r="AF90" s="367"/>
      <c r="AG90" s="367"/>
      <c r="AH90" s="367"/>
      <c r="AI90" s="367"/>
      <c r="AJ90" s="367"/>
      <c r="AK90" s="367"/>
      <c r="AL90" s="367"/>
      <c r="AM90" s="254"/>
    </row>
    <row r="91" spans="1:40" ht="15" outlineLevel="1">
      <c r="A91" s="460">
        <v>17</v>
      </c>
      <c r="B91" s="275" t="s">
        <v>112</v>
      </c>
      <c r="C91" s="253" t="s">
        <v>25</v>
      </c>
      <c r="D91" s="257"/>
      <c r="E91" s="257"/>
      <c r="F91" s="257"/>
      <c r="G91" s="257"/>
      <c r="H91" s="257"/>
      <c r="I91" s="257"/>
      <c r="J91" s="257"/>
      <c r="K91" s="257"/>
      <c r="L91" s="257"/>
      <c r="M91" s="257"/>
      <c r="N91" s="257">
        <v>12</v>
      </c>
      <c r="O91" s="257"/>
      <c r="P91" s="257"/>
      <c r="Q91" s="257"/>
      <c r="R91" s="257"/>
      <c r="S91" s="257"/>
      <c r="T91" s="257"/>
      <c r="U91" s="257"/>
      <c r="V91" s="257"/>
      <c r="W91" s="257"/>
      <c r="X91" s="257"/>
      <c r="Y91" s="377"/>
      <c r="Z91" s="363"/>
      <c r="AA91" s="363"/>
      <c r="AB91" s="363"/>
      <c r="AC91" s="363"/>
      <c r="AD91" s="363"/>
      <c r="AE91" s="363"/>
      <c r="AF91" s="659"/>
      <c r="AG91" s="368"/>
      <c r="AH91" s="368"/>
      <c r="AI91" s="368"/>
      <c r="AJ91" s="368"/>
      <c r="AK91" s="368"/>
      <c r="AL91" s="368"/>
      <c r="AM91" s="258">
        <f>SUM(Y91:AL91)</f>
        <v>0</v>
      </c>
    </row>
    <row r="92" spans="1:40" ht="15" outlineLevel="1">
      <c r="B92" s="256" t="s">
        <v>267</v>
      </c>
      <c r="C92" s="253" t="s">
        <v>163</v>
      </c>
      <c r="D92" s="257"/>
      <c r="E92" s="257"/>
      <c r="F92" s="257"/>
      <c r="G92" s="257"/>
      <c r="H92" s="257"/>
      <c r="I92" s="257"/>
      <c r="J92" s="257"/>
      <c r="K92" s="257"/>
      <c r="L92" s="257"/>
      <c r="M92" s="257"/>
      <c r="N92" s="257">
        <f>N91</f>
        <v>12</v>
      </c>
      <c r="O92" s="257"/>
      <c r="P92" s="257"/>
      <c r="Q92" s="257"/>
      <c r="R92" s="257"/>
      <c r="S92" s="257"/>
      <c r="T92" s="257"/>
      <c r="U92" s="257"/>
      <c r="V92" s="257"/>
      <c r="W92" s="257"/>
      <c r="X92" s="257"/>
      <c r="Y92" s="364">
        <f>Y91</f>
        <v>0</v>
      </c>
      <c r="Z92" s="364">
        <f t="shared" ref="Z92:AF92" si="95">Z91</f>
        <v>0</v>
      </c>
      <c r="AA92" s="364">
        <f t="shared" si="95"/>
        <v>0</v>
      </c>
      <c r="AB92" s="364">
        <f t="shared" si="95"/>
        <v>0</v>
      </c>
      <c r="AC92" s="364">
        <f t="shared" si="95"/>
        <v>0</v>
      </c>
      <c r="AD92" s="364">
        <f t="shared" si="95"/>
        <v>0</v>
      </c>
      <c r="AE92" s="364">
        <f t="shared" si="95"/>
        <v>0</v>
      </c>
      <c r="AF92" s="364">
        <f t="shared" si="95"/>
        <v>0</v>
      </c>
      <c r="AG92" s="364">
        <f t="shared" ref="AG92:AL92" si="96">AG91</f>
        <v>0</v>
      </c>
      <c r="AH92" s="364">
        <f t="shared" si="96"/>
        <v>0</v>
      </c>
      <c r="AI92" s="364">
        <f t="shared" si="96"/>
        <v>0</v>
      </c>
      <c r="AJ92" s="364">
        <f t="shared" si="96"/>
        <v>0</v>
      </c>
      <c r="AK92" s="364">
        <f t="shared" si="96"/>
        <v>0</v>
      </c>
      <c r="AL92" s="364">
        <f t="shared" si="96"/>
        <v>0</v>
      </c>
      <c r="AM92" s="268"/>
    </row>
    <row r="93" spans="1:40" ht="15"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373"/>
      <c r="Z93" s="376"/>
      <c r="AA93" s="376"/>
      <c r="AB93" s="376"/>
      <c r="AC93" s="376"/>
      <c r="AD93" s="376"/>
      <c r="AE93" s="376"/>
      <c r="AF93" s="376"/>
      <c r="AG93" s="376"/>
      <c r="AH93" s="376"/>
      <c r="AI93" s="376"/>
      <c r="AJ93" s="376"/>
      <c r="AK93" s="376"/>
      <c r="AL93" s="376"/>
      <c r="AM93" s="268"/>
    </row>
    <row r="94" spans="1:40" ht="15" outlineLevel="1">
      <c r="A94" s="460">
        <v>18</v>
      </c>
      <c r="B94" s="275" t="s">
        <v>109</v>
      </c>
      <c r="C94" s="253" t="s">
        <v>25</v>
      </c>
      <c r="D94" s="257"/>
      <c r="E94" s="257"/>
      <c r="F94" s="257"/>
      <c r="G94" s="257"/>
      <c r="H94" s="257"/>
      <c r="I94" s="257"/>
      <c r="J94" s="257"/>
      <c r="K94" s="257"/>
      <c r="L94" s="257"/>
      <c r="M94" s="257"/>
      <c r="N94" s="257">
        <v>12</v>
      </c>
      <c r="O94" s="257"/>
      <c r="P94" s="257"/>
      <c r="Q94" s="257"/>
      <c r="R94" s="257"/>
      <c r="S94" s="257"/>
      <c r="T94" s="257"/>
      <c r="U94" s="257"/>
      <c r="V94" s="257"/>
      <c r="W94" s="257"/>
      <c r="X94" s="257"/>
      <c r="Y94" s="377"/>
      <c r="Z94" s="363"/>
      <c r="AA94" s="363"/>
      <c r="AB94" s="363"/>
      <c r="AC94" s="363"/>
      <c r="AD94" s="363"/>
      <c r="AE94" s="363"/>
      <c r="AF94" s="659"/>
      <c r="AG94" s="368"/>
      <c r="AH94" s="368"/>
      <c r="AI94" s="368"/>
      <c r="AJ94" s="368"/>
      <c r="AK94" s="368"/>
      <c r="AL94" s="368"/>
      <c r="AM94" s="258">
        <f>SUM(Y94:AL94)</f>
        <v>0</v>
      </c>
    </row>
    <row r="95" spans="1:40" ht="15" outlineLevel="1">
      <c r="B95" s="256" t="s">
        <v>267</v>
      </c>
      <c r="C95" s="253" t="s">
        <v>163</v>
      </c>
      <c r="D95" s="257"/>
      <c r="E95" s="257"/>
      <c r="F95" s="257"/>
      <c r="G95" s="257"/>
      <c r="H95" s="257"/>
      <c r="I95" s="257"/>
      <c r="J95" s="257"/>
      <c r="K95" s="257"/>
      <c r="L95" s="257"/>
      <c r="M95" s="257"/>
      <c r="N95" s="257">
        <f>N94</f>
        <v>12</v>
      </c>
      <c r="O95" s="257"/>
      <c r="P95" s="257"/>
      <c r="Q95" s="257"/>
      <c r="R95" s="257"/>
      <c r="S95" s="257"/>
      <c r="T95" s="257"/>
      <c r="U95" s="257"/>
      <c r="V95" s="257"/>
      <c r="W95" s="257"/>
      <c r="X95" s="257"/>
      <c r="Y95" s="364">
        <f>Y94</f>
        <v>0</v>
      </c>
      <c r="Z95" s="364">
        <f t="shared" ref="Z95:AF95" si="97">Z94</f>
        <v>0</v>
      </c>
      <c r="AA95" s="364">
        <f t="shared" si="97"/>
        <v>0</v>
      </c>
      <c r="AB95" s="364">
        <f t="shared" si="97"/>
        <v>0</v>
      </c>
      <c r="AC95" s="364">
        <f t="shared" si="97"/>
        <v>0</v>
      </c>
      <c r="AD95" s="364">
        <f t="shared" si="97"/>
        <v>0</v>
      </c>
      <c r="AE95" s="364">
        <f t="shared" si="97"/>
        <v>0</v>
      </c>
      <c r="AF95" s="364">
        <f t="shared" si="97"/>
        <v>0</v>
      </c>
      <c r="AG95" s="364">
        <f t="shared" ref="AG95" si="98">AG94</f>
        <v>0</v>
      </c>
      <c r="AH95" s="364">
        <f t="shared" ref="AH95" si="99">AH94</f>
        <v>0</v>
      </c>
      <c r="AI95" s="364">
        <f t="shared" ref="AI95" si="100">AI94</f>
        <v>0</v>
      </c>
      <c r="AJ95" s="364">
        <f t="shared" ref="AJ95" si="101">AJ94</f>
        <v>0</v>
      </c>
      <c r="AK95" s="364">
        <f t="shared" ref="AK95" si="102">AK94</f>
        <v>0</v>
      </c>
      <c r="AL95" s="364">
        <f t="shared" ref="AL95" si="103">AL94</f>
        <v>0</v>
      </c>
      <c r="AM95" s="268"/>
    </row>
    <row r="96" spans="1:40" ht="15" outlineLevel="1">
      <c r="B96" s="282"/>
      <c r="C96" s="253"/>
      <c r="D96" s="253"/>
      <c r="E96" s="253"/>
      <c r="F96" s="253"/>
      <c r="G96" s="253"/>
      <c r="H96" s="253"/>
      <c r="I96" s="253"/>
      <c r="J96" s="253"/>
      <c r="K96" s="253"/>
      <c r="L96" s="253"/>
      <c r="M96" s="253"/>
      <c r="N96" s="253"/>
      <c r="O96" s="253"/>
      <c r="P96" s="253"/>
      <c r="Q96" s="253"/>
      <c r="R96" s="253"/>
      <c r="S96" s="253"/>
      <c r="T96" s="253"/>
      <c r="U96" s="253"/>
      <c r="V96" s="253"/>
      <c r="W96" s="253"/>
      <c r="X96" s="253"/>
      <c r="Y96" s="374"/>
      <c r="Z96" s="375"/>
      <c r="AA96" s="375"/>
      <c r="AB96" s="375"/>
      <c r="AC96" s="375"/>
      <c r="AD96" s="375"/>
      <c r="AE96" s="375"/>
      <c r="AF96" s="375"/>
      <c r="AG96" s="375"/>
      <c r="AH96" s="375"/>
      <c r="AI96" s="375"/>
      <c r="AJ96" s="375"/>
      <c r="AK96" s="375"/>
      <c r="AL96" s="375"/>
      <c r="AM96" s="259"/>
    </row>
    <row r="97" spans="1:39" ht="15" outlineLevel="1">
      <c r="A97" s="460">
        <v>19</v>
      </c>
      <c r="B97" s="275" t="s">
        <v>111</v>
      </c>
      <c r="C97" s="253" t="s">
        <v>25</v>
      </c>
      <c r="D97" s="257"/>
      <c r="E97" s="257"/>
      <c r="F97" s="257"/>
      <c r="G97" s="257"/>
      <c r="H97" s="257"/>
      <c r="I97" s="257"/>
      <c r="J97" s="257"/>
      <c r="K97" s="257"/>
      <c r="L97" s="257"/>
      <c r="M97" s="257"/>
      <c r="N97" s="257">
        <v>12</v>
      </c>
      <c r="O97" s="257"/>
      <c r="P97" s="257"/>
      <c r="Q97" s="257"/>
      <c r="R97" s="257"/>
      <c r="S97" s="257"/>
      <c r="T97" s="257"/>
      <c r="U97" s="257"/>
      <c r="V97" s="257"/>
      <c r="W97" s="257"/>
      <c r="X97" s="257"/>
      <c r="Y97" s="377"/>
      <c r="Z97" s="363"/>
      <c r="AA97" s="363"/>
      <c r="AB97" s="363"/>
      <c r="AC97" s="363"/>
      <c r="AD97" s="363"/>
      <c r="AE97" s="363"/>
      <c r="AF97" s="659"/>
      <c r="AG97" s="368"/>
      <c r="AH97" s="368"/>
      <c r="AI97" s="368"/>
      <c r="AJ97" s="368"/>
      <c r="AK97" s="368"/>
      <c r="AL97" s="368"/>
      <c r="AM97" s="258">
        <f>SUM(Y97:AL97)</f>
        <v>0</v>
      </c>
    </row>
    <row r="98" spans="1:39" ht="15" outlineLevel="1">
      <c r="B98" s="256" t="s">
        <v>267</v>
      </c>
      <c r="C98" s="253" t="s">
        <v>163</v>
      </c>
      <c r="D98" s="257"/>
      <c r="E98" s="257"/>
      <c r="F98" s="257"/>
      <c r="G98" s="257"/>
      <c r="H98" s="257"/>
      <c r="I98" s="257"/>
      <c r="J98" s="257"/>
      <c r="K98" s="257"/>
      <c r="L98" s="257"/>
      <c r="M98" s="257"/>
      <c r="N98" s="257">
        <f>N97</f>
        <v>12</v>
      </c>
      <c r="O98" s="257"/>
      <c r="P98" s="257"/>
      <c r="Q98" s="257"/>
      <c r="R98" s="257"/>
      <c r="S98" s="257"/>
      <c r="T98" s="257"/>
      <c r="U98" s="257"/>
      <c r="V98" s="257"/>
      <c r="W98" s="257"/>
      <c r="X98" s="257"/>
      <c r="Y98" s="364">
        <f>Y97</f>
        <v>0</v>
      </c>
      <c r="Z98" s="364">
        <f t="shared" ref="Z98:AF98" si="104">Z97</f>
        <v>0</v>
      </c>
      <c r="AA98" s="364">
        <f t="shared" si="104"/>
        <v>0</v>
      </c>
      <c r="AB98" s="364">
        <f t="shared" si="104"/>
        <v>0</v>
      </c>
      <c r="AC98" s="364">
        <f t="shared" si="104"/>
        <v>0</v>
      </c>
      <c r="AD98" s="364">
        <f t="shared" si="104"/>
        <v>0</v>
      </c>
      <c r="AE98" s="364">
        <f t="shared" si="104"/>
        <v>0</v>
      </c>
      <c r="AF98" s="364">
        <f t="shared" si="104"/>
        <v>0</v>
      </c>
      <c r="AG98" s="364">
        <f t="shared" ref="AG98:AL98" si="105">AG97</f>
        <v>0</v>
      </c>
      <c r="AH98" s="364">
        <f t="shared" si="105"/>
        <v>0</v>
      </c>
      <c r="AI98" s="364">
        <f t="shared" si="105"/>
        <v>0</v>
      </c>
      <c r="AJ98" s="364">
        <f t="shared" si="105"/>
        <v>0</v>
      </c>
      <c r="AK98" s="364">
        <f t="shared" si="105"/>
        <v>0</v>
      </c>
      <c r="AL98" s="364">
        <f t="shared" si="105"/>
        <v>0</v>
      </c>
      <c r="AM98" s="259"/>
    </row>
    <row r="99" spans="1:39" ht="15" outlineLevel="1">
      <c r="B99" s="282"/>
      <c r="C99" s="253"/>
      <c r="D99" s="253"/>
      <c r="E99" s="253"/>
      <c r="F99" s="253"/>
      <c r="G99" s="253"/>
      <c r="H99" s="253"/>
      <c r="I99" s="253"/>
      <c r="J99" s="253"/>
      <c r="K99" s="253"/>
      <c r="L99" s="253"/>
      <c r="M99" s="253"/>
      <c r="N99" s="253"/>
      <c r="O99" s="253"/>
      <c r="P99" s="253"/>
      <c r="Q99" s="253"/>
      <c r="R99" s="253"/>
      <c r="S99" s="253"/>
      <c r="T99" s="253"/>
      <c r="U99" s="253"/>
      <c r="V99" s="253"/>
      <c r="W99" s="253"/>
      <c r="X99" s="253"/>
      <c r="Y99" s="365"/>
      <c r="Z99" s="365"/>
      <c r="AA99" s="365"/>
      <c r="AB99" s="365"/>
      <c r="AC99" s="365"/>
      <c r="AD99" s="365"/>
      <c r="AE99" s="365"/>
      <c r="AF99" s="365"/>
      <c r="AG99" s="365"/>
      <c r="AH99" s="365"/>
      <c r="AI99" s="365"/>
      <c r="AJ99" s="365"/>
      <c r="AK99" s="365"/>
      <c r="AL99" s="365"/>
      <c r="AM99" s="268"/>
    </row>
    <row r="100" spans="1:39" ht="15" outlineLevel="1">
      <c r="A100" s="460">
        <v>20</v>
      </c>
      <c r="B100" s="275" t="s">
        <v>110</v>
      </c>
      <c r="C100" s="253" t="s">
        <v>25</v>
      </c>
      <c r="D100" s="257"/>
      <c r="E100" s="257"/>
      <c r="F100" s="257"/>
      <c r="G100" s="257"/>
      <c r="H100" s="257"/>
      <c r="I100" s="257"/>
      <c r="J100" s="257"/>
      <c r="K100" s="257"/>
      <c r="L100" s="257"/>
      <c r="M100" s="257"/>
      <c r="N100" s="257">
        <v>12</v>
      </c>
      <c r="O100" s="257"/>
      <c r="P100" s="257"/>
      <c r="Q100" s="257"/>
      <c r="R100" s="257"/>
      <c r="S100" s="257"/>
      <c r="T100" s="257"/>
      <c r="U100" s="257"/>
      <c r="V100" s="257"/>
      <c r="W100" s="257"/>
      <c r="X100" s="257"/>
      <c r="Y100" s="377"/>
      <c r="Z100" s="363"/>
      <c r="AA100" s="363"/>
      <c r="AB100" s="363"/>
      <c r="AC100" s="363"/>
      <c r="AD100" s="363"/>
      <c r="AE100" s="363"/>
      <c r="AF100" s="659"/>
      <c r="AG100" s="368"/>
      <c r="AH100" s="368"/>
      <c r="AI100" s="368"/>
      <c r="AJ100" s="368"/>
      <c r="AK100" s="368"/>
      <c r="AL100" s="368"/>
      <c r="AM100" s="258">
        <f>SUM(Y100:AL100)</f>
        <v>0</v>
      </c>
    </row>
    <row r="101" spans="1:39" ht="15" outlineLevel="1">
      <c r="B101" s="256" t="s">
        <v>267</v>
      </c>
      <c r="C101" s="253" t="s">
        <v>163</v>
      </c>
      <c r="D101" s="257"/>
      <c r="E101" s="257"/>
      <c r="F101" s="257"/>
      <c r="G101" s="257"/>
      <c r="H101" s="257"/>
      <c r="I101" s="257"/>
      <c r="J101" s="257"/>
      <c r="K101" s="257"/>
      <c r="L101" s="257"/>
      <c r="M101" s="257"/>
      <c r="N101" s="257">
        <f>N100</f>
        <v>12</v>
      </c>
      <c r="O101" s="257"/>
      <c r="P101" s="257"/>
      <c r="Q101" s="257"/>
      <c r="R101" s="257"/>
      <c r="S101" s="257"/>
      <c r="T101" s="257"/>
      <c r="U101" s="257"/>
      <c r="V101" s="257"/>
      <c r="W101" s="257"/>
      <c r="X101" s="257"/>
      <c r="Y101" s="364">
        <f t="shared" ref="Y101:AF101" si="106">Y100</f>
        <v>0</v>
      </c>
      <c r="Z101" s="364">
        <f t="shared" si="106"/>
        <v>0</v>
      </c>
      <c r="AA101" s="364">
        <f t="shared" si="106"/>
        <v>0</v>
      </c>
      <c r="AB101" s="364">
        <f t="shared" si="106"/>
        <v>0</v>
      </c>
      <c r="AC101" s="364">
        <f t="shared" si="106"/>
        <v>0</v>
      </c>
      <c r="AD101" s="364">
        <f t="shared" si="106"/>
        <v>0</v>
      </c>
      <c r="AE101" s="364">
        <f t="shared" si="106"/>
        <v>0</v>
      </c>
      <c r="AF101" s="364">
        <f t="shared" si="106"/>
        <v>0</v>
      </c>
      <c r="AG101" s="364">
        <f t="shared" ref="AG101:AL101" si="107">AG100</f>
        <v>0</v>
      </c>
      <c r="AH101" s="364">
        <f t="shared" si="107"/>
        <v>0</v>
      </c>
      <c r="AI101" s="364">
        <f t="shared" si="107"/>
        <v>0</v>
      </c>
      <c r="AJ101" s="364">
        <f t="shared" si="107"/>
        <v>0</v>
      </c>
      <c r="AK101" s="364">
        <f t="shared" si="107"/>
        <v>0</v>
      </c>
      <c r="AL101" s="364">
        <f t="shared" si="107"/>
        <v>0</v>
      </c>
      <c r="AM101" s="268"/>
    </row>
    <row r="102" spans="1:39" ht="15.6" outlineLevel="1">
      <c r="B102" s="283"/>
      <c r="C102" s="262"/>
      <c r="D102" s="253"/>
      <c r="E102" s="253"/>
      <c r="F102" s="253"/>
      <c r="G102" s="253"/>
      <c r="H102" s="253"/>
      <c r="I102" s="253"/>
      <c r="J102" s="253"/>
      <c r="K102" s="253"/>
      <c r="L102" s="253"/>
      <c r="M102" s="253"/>
      <c r="N102" s="262"/>
      <c r="O102" s="253"/>
      <c r="P102" s="253"/>
      <c r="Q102" s="253"/>
      <c r="R102" s="253"/>
      <c r="S102" s="253"/>
      <c r="T102" s="253"/>
      <c r="U102" s="253"/>
      <c r="V102" s="253"/>
      <c r="W102" s="253"/>
      <c r="X102" s="253"/>
      <c r="Y102" s="365"/>
      <c r="Z102" s="365"/>
      <c r="AA102" s="365"/>
      <c r="AB102" s="365"/>
      <c r="AC102" s="365"/>
      <c r="AD102" s="365"/>
      <c r="AE102" s="365"/>
      <c r="AF102" s="365"/>
      <c r="AG102" s="365"/>
      <c r="AH102" s="365"/>
      <c r="AI102" s="365"/>
      <c r="AJ102" s="365"/>
      <c r="AK102" s="365"/>
      <c r="AL102" s="365"/>
      <c r="AM102" s="268"/>
    </row>
    <row r="103" spans="1:39" ht="15.6" outlineLevel="1">
      <c r="B103" s="457" t="s">
        <v>502</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373"/>
      <c r="Z103" s="376"/>
      <c r="AA103" s="376"/>
      <c r="AB103" s="376"/>
      <c r="AC103" s="376"/>
      <c r="AD103" s="376"/>
      <c r="AE103" s="376"/>
      <c r="AF103" s="376"/>
      <c r="AG103" s="376"/>
      <c r="AH103" s="376"/>
      <c r="AI103" s="376"/>
      <c r="AJ103" s="376"/>
      <c r="AK103" s="376"/>
      <c r="AL103" s="376"/>
      <c r="AM103" s="268"/>
    </row>
    <row r="104" spans="1:39" ht="15.6" outlineLevel="1">
      <c r="B104" s="250" t="s">
        <v>498</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373"/>
      <c r="Z104" s="376"/>
      <c r="AA104" s="376"/>
      <c r="AB104" s="376"/>
      <c r="AC104" s="376"/>
      <c r="AD104" s="376"/>
      <c r="AE104" s="376"/>
      <c r="AF104" s="376"/>
      <c r="AG104" s="376"/>
      <c r="AH104" s="376"/>
      <c r="AI104" s="376"/>
      <c r="AJ104" s="376"/>
      <c r="AK104" s="376"/>
      <c r="AL104" s="376"/>
      <c r="AM104" s="268"/>
    </row>
    <row r="105" spans="1:39" ht="15" outlineLevel="1">
      <c r="A105" s="460">
        <v>21</v>
      </c>
      <c r="B105" s="275" t="s">
        <v>113</v>
      </c>
      <c r="C105" s="253" t="s">
        <v>25</v>
      </c>
      <c r="D105" s="257"/>
      <c r="E105" s="257"/>
      <c r="F105" s="257"/>
      <c r="G105" s="257"/>
      <c r="H105" s="257"/>
      <c r="I105" s="257"/>
      <c r="J105" s="257"/>
      <c r="K105" s="257"/>
      <c r="L105" s="257"/>
      <c r="M105" s="257"/>
      <c r="N105" s="253"/>
      <c r="O105" s="257"/>
      <c r="P105" s="257"/>
      <c r="Q105" s="257"/>
      <c r="R105" s="257"/>
      <c r="S105" s="257"/>
      <c r="T105" s="257"/>
      <c r="U105" s="257"/>
      <c r="V105" s="257"/>
      <c r="W105" s="257"/>
      <c r="X105" s="257"/>
      <c r="Y105" s="668"/>
      <c r="Z105" s="363"/>
      <c r="AA105" s="363"/>
      <c r="AB105" s="363"/>
      <c r="AC105" s="363"/>
      <c r="AD105" s="363"/>
      <c r="AE105" s="363"/>
      <c r="AF105" s="363"/>
      <c r="AG105" s="363"/>
      <c r="AH105" s="363"/>
      <c r="AI105" s="363"/>
      <c r="AJ105" s="363"/>
      <c r="AK105" s="363"/>
      <c r="AL105" s="363"/>
      <c r="AM105" s="258">
        <f>SUM(Y105:AL105)</f>
        <v>0</v>
      </c>
    </row>
    <row r="106" spans="1:39" ht="15" outlineLevel="1">
      <c r="B106" s="256" t="s">
        <v>267</v>
      </c>
      <c r="C106" s="253" t="s">
        <v>163</v>
      </c>
      <c r="D106" s="257"/>
      <c r="E106" s="257"/>
      <c r="F106" s="257"/>
      <c r="G106" s="257"/>
      <c r="H106" s="257"/>
      <c r="I106" s="257"/>
      <c r="J106" s="257"/>
      <c r="K106" s="257"/>
      <c r="L106" s="257"/>
      <c r="M106" s="257"/>
      <c r="N106" s="253"/>
      <c r="O106" s="257"/>
      <c r="P106" s="257"/>
      <c r="Q106" s="257"/>
      <c r="R106" s="257"/>
      <c r="S106" s="257"/>
      <c r="T106" s="257"/>
      <c r="U106" s="257"/>
      <c r="V106" s="257"/>
      <c r="W106" s="257"/>
      <c r="X106" s="257"/>
      <c r="Y106" s="364">
        <f>Y105</f>
        <v>0</v>
      </c>
      <c r="Z106" s="364">
        <f t="shared" ref="Z106:AF106" si="108">Z105</f>
        <v>0</v>
      </c>
      <c r="AA106" s="364">
        <f t="shared" si="108"/>
        <v>0</v>
      </c>
      <c r="AB106" s="364">
        <f t="shared" si="108"/>
        <v>0</v>
      </c>
      <c r="AC106" s="364">
        <f t="shared" si="108"/>
        <v>0</v>
      </c>
      <c r="AD106" s="364">
        <f t="shared" si="108"/>
        <v>0</v>
      </c>
      <c r="AE106" s="364">
        <f t="shared" si="108"/>
        <v>0</v>
      </c>
      <c r="AF106" s="364">
        <f t="shared" si="108"/>
        <v>0</v>
      </c>
      <c r="AG106" s="364">
        <f t="shared" ref="AG106" si="109">AG105</f>
        <v>0</v>
      </c>
      <c r="AH106" s="364">
        <f t="shared" ref="AH106" si="110">AH105</f>
        <v>0</v>
      </c>
      <c r="AI106" s="364">
        <f t="shared" ref="AI106" si="111">AI105</f>
        <v>0</v>
      </c>
      <c r="AJ106" s="364">
        <f t="shared" ref="AJ106" si="112">AJ105</f>
        <v>0</v>
      </c>
      <c r="AK106" s="364">
        <f t="shared" ref="AK106" si="113">AK105</f>
        <v>0</v>
      </c>
      <c r="AL106" s="364">
        <f t="shared" ref="AL106" si="114">AL105</f>
        <v>0</v>
      </c>
      <c r="AM106" s="268"/>
    </row>
    <row r="107" spans="1:39" ht="1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373"/>
      <c r="Z107" s="376"/>
      <c r="AA107" s="376"/>
      <c r="AB107" s="376"/>
      <c r="AC107" s="376"/>
      <c r="AD107" s="376"/>
      <c r="AE107" s="376"/>
      <c r="AF107" s="376"/>
      <c r="AG107" s="376"/>
      <c r="AH107" s="376"/>
      <c r="AI107" s="376"/>
      <c r="AJ107" s="376"/>
      <c r="AK107" s="376"/>
      <c r="AL107" s="376"/>
      <c r="AM107" s="268"/>
    </row>
    <row r="108" spans="1:39" ht="30" outlineLevel="1">
      <c r="A108" s="460">
        <v>22</v>
      </c>
      <c r="B108" s="275" t="s">
        <v>114</v>
      </c>
      <c r="C108" s="253" t="s">
        <v>25</v>
      </c>
      <c r="D108" s="257"/>
      <c r="E108" s="257"/>
      <c r="F108" s="257"/>
      <c r="G108" s="257"/>
      <c r="H108" s="257"/>
      <c r="I108" s="257"/>
      <c r="J108" s="257"/>
      <c r="K108" s="257"/>
      <c r="L108" s="257"/>
      <c r="M108" s="257"/>
      <c r="N108" s="253"/>
      <c r="O108" s="257"/>
      <c r="P108" s="257"/>
      <c r="Q108" s="257"/>
      <c r="R108" s="257"/>
      <c r="S108" s="257"/>
      <c r="T108" s="257"/>
      <c r="U108" s="257"/>
      <c r="V108" s="257"/>
      <c r="W108" s="257"/>
      <c r="X108" s="257"/>
      <c r="Y108" s="668"/>
      <c r="Z108" s="363"/>
      <c r="AA108" s="363"/>
      <c r="AB108" s="363"/>
      <c r="AC108" s="363"/>
      <c r="AD108" s="363"/>
      <c r="AE108" s="363"/>
      <c r="AF108" s="363"/>
      <c r="AG108" s="363"/>
      <c r="AH108" s="363"/>
      <c r="AI108" s="363"/>
      <c r="AJ108" s="363"/>
      <c r="AK108" s="363"/>
      <c r="AL108" s="363"/>
      <c r="AM108" s="258">
        <f>SUM(Y108:AL108)</f>
        <v>0</v>
      </c>
    </row>
    <row r="109" spans="1:39" ht="15" outlineLevel="1">
      <c r="B109" s="256" t="s">
        <v>267</v>
      </c>
      <c r="C109" s="253" t="s">
        <v>163</v>
      </c>
      <c r="D109" s="257"/>
      <c r="E109" s="257"/>
      <c r="F109" s="257"/>
      <c r="G109" s="257"/>
      <c r="H109" s="257"/>
      <c r="I109" s="257"/>
      <c r="J109" s="257"/>
      <c r="K109" s="257"/>
      <c r="L109" s="257"/>
      <c r="M109" s="257"/>
      <c r="N109" s="253"/>
      <c r="O109" s="257"/>
      <c r="P109" s="257"/>
      <c r="Q109" s="257"/>
      <c r="R109" s="257"/>
      <c r="S109" s="257"/>
      <c r="T109" s="257"/>
      <c r="U109" s="257"/>
      <c r="V109" s="257"/>
      <c r="W109" s="257"/>
      <c r="X109" s="257"/>
      <c r="Y109" s="364">
        <f>Y108</f>
        <v>0</v>
      </c>
      <c r="Z109" s="364">
        <f t="shared" ref="Z109:AF109" si="115">Z108</f>
        <v>0</v>
      </c>
      <c r="AA109" s="364">
        <f t="shared" si="115"/>
        <v>0</v>
      </c>
      <c r="AB109" s="364">
        <f t="shared" si="115"/>
        <v>0</v>
      </c>
      <c r="AC109" s="364">
        <f t="shared" si="115"/>
        <v>0</v>
      </c>
      <c r="AD109" s="364">
        <f t="shared" si="115"/>
        <v>0</v>
      </c>
      <c r="AE109" s="364">
        <f t="shared" si="115"/>
        <v>0</v>
      </c>
      <c r="AF109" s="364">
        <f t="shared" si="115"/>
        <v>0</v>
      </c>
      <c r="AG109" s="364">
        <f t="shared" ref="AG109" si="116">AG108</f>
        <v>0</v>
      </c>
      <c r="AH109" s="364">
        <f t="shared" ref="AH109" si="117">AH108</f>
        <v>0</v>
      </c>
      <c r="AI109" s="364">
        <f t="shared" ref="AI109" si="118">AI108</f>
        <v>0</v>
      </c>
      <c r="AJ109" s="364">
        <f t="shared" ref="AJ109" si="119">AJ108</f>
        <v>0</v>
      </c>
      <c r="AK109" s="364">
        <f t="shared" ref="AK109" si="120">AK108</f>
        <v>0</v>
      </c>
      <c r="AL109" s="364">
        <f t="shared" ref="AL109" si="121">AL108</f>
        <v>0</v>
      </c>
      <c r="AM109" s="268"/>
    </row>
    <row r="110" spans="1:39" ht="1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373"/>
      <c r="Z110" s="376"/>
      <c r="AA110" s="376"/>
      <c r="AB110" s="376"/>
      <c r="AC110" s="376"/>
      <c r="AD110" s="376"/>
      <c r="AE110" s="376"/>
      <c r="AF110" s="376"/>
      <c r="AG110" s="376"/>
      <c r="AH110" s="376"/>
      <c r="AI110" s="376"/>
      <c r="AJ110" s="376"/>
      <c r="AK110" s="376"/>
      <c r="AL110" s="376"/>
      <c r="AM110" s="268"/>
    </row>
    <row r="111" spans="1:39" ht="30" outlineLevel="1">
      <c r="A111" s="460">
        <v>23</v>
      </c>
      <c r="B111" s="275" t="s">
        <v>115</v>
      </c>
      <c r="C111" s="253" t="s">
        <v>25</v>
      </c>
      <c r="D111" s="257"/>
      <c r="E111" s="257"/>
      <c r="F111" s="257"/>
      <c r="G111" s="257"/>
      <c r="H111" s="257"/>
      <c r="I111" s="257"/>
      <c r="J111" s="257"/>
      <c r="K111" s="257"/>
      <c r="L111" s="257"/>
      <c r="M111" s="257"/>
      <c r="N111" s="253"/>
      <c r="O111" s="257"/>
      <c r="P111" s="257"/>
      <c r="Q111" s="257"/>
      <c r="R111" s="257"/>
      <c r="S111" s="257"/>
      <c r="T111" s="257"/>
      <c r="U111" s="257"/>
      <c r="V111" s="257"/>
      <c r="W111" s="257"/>
      <c r="X111" s="257"/>
      <c r="Y111" s="363"/>
      <c r="Z111" s="363"/>
      <c r="AA111" s="363"/>
      <c r="AB111" s="363"/>
      <c r="AC111" s="363"/>
      <c r="AD111" s="363"/>
      <c r="AE111" s="363"/>
      <c r="AF111" s="363"/>
      <c r="AG111" s="363"/>
      <c r="AH111" s="363"/>
      <c r="AI111" s="363"/>
      <c r="AJ111" s="363"/>
      <c r="AK111" s="363"/>
      <c r="AL111" s="363"/>
      <c r="AM111" s="258">
        <f>SUM(Y111:AL111)</f>
        <v>0</v>
      </c>
    </row>
    <row r="112" spans="1:39" ht="15" outlineLevel="1">
      <c r="B112" s="256" t="s">
        <v>267</v>
      </c>
      <c r="C112" s="253" t="s">
        <v>163</v>
      </c>
      <c r="D112" s="257"/>
      <c r="E112" s="257"/>
      <c r="F112" s="257"/>
      <c r="G112" s="257"/>
      <c r="H112" s="257"/>
      <c r="I112" s="257"/>
      <c r="J112" s="257"/>
      <c r="K112" s="257"/>
      <c r="L112" s="257"/>
      <c r="M112" s="257"/>
      <c r="N112" s="253"/>
      <c r="O112" s="257"/>
      <c r="P112" s="257"/>
      <c r="Q112" s="257"/>
      <c r="R112" s="257"/>
      <c r="S112" s="257"/>
      <c r="T112" s="257"/>
      <c r="U112" s="257"/>
      <c r="V112" s="257"/>
      <c r="W112" s="257"/>
      <c r="X112" s="257"/>
      <c r="Y112" s="364">
        <f>Y111</f>
        <v>0</v>
      </c>
      <c r="Z112" s="364">
        <f t="shared" ref="Z112:AF112" si="122">Z111</f>
        <v>0</v>
      </c>
      <c r="AA112" s="364">
        <f t="shared" si="122"/>
        <v>0</v>
      </c>
      <c r="AB112" s="364">
        <f t="shared" si="122"/>
        <v>0</v>
      </c>
      <c r="AC112" s="364">
        <f t="shared" si="122"/>
        <v>0</v>
      </c>
      <c r="AD112" s="364">
        <f t="shared" si="122"/>
        <v>0</v>
      </c>
      <c r="AE112" s="364">
        <f t="shared" si="122"/>
        <v>0</v>
      </c>
      <c r="AF112" s="364">
        <f t="shared" si="122"/>
        <v>0</v>
      </c>
      <c r="AG112" s="364">
        <f t="shared" ref="AG112" si="123">AG111</f>
        <v>0</v>
      </c>
      <c r="AH112" s="364">
        <f t="shared" ref="AH112" si="124">AH111</f>
        <v>0</v>
      </c>
      <c r="AI112" s="364">
        <f t="shared" ref="AI112" si="125">AI111</f>
        <v>0</v>
      </c>
      <c r="AJ112" s="364">
        <f t="shared" ref="AJ112" si="126">AJ111</f>
        <v>0</v>
      </c>
      <c r="AK112" s="364">
        <f t="shared" ref="AK112" si="127">AK111</f>
        <v>0</v>
      </c>
      <c r="AL112" s="364">
        <f t="shared" ref="AL112" si="128">AL111</f>
        <v>0</v>
      </c>
      <c r="AM112" s="268"/>
    </row>
    <row r="113" spans="1:39" ht="15" outlineLevel="1">
      <c r="B113" s="282"/>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373"/>
      <c r="Z113" s="376"/>
      <c r="AA113" s="376"/>
      <c r="AB113" s="376"/>
      <c r="AC113" s="376"/>
      <c r="AD113" s="376"/>
      <c r="AE113" s="376"/>
      <c r="AF113" s="376"/>
      <c r="AG113" s="376"/>
      <c r="AH113" s="376"/>
      <c r="AI113" s="376"/>
      <c r="AJ113" s="376"/>
      <c r="AK113" s="376"/>
      <c r="AL113" s="376"/>
      <c r="AM113" s="268"/>
    </row>
    <row r="114" spans="1:39" ht="15" outlineLevel="1">
      <c r="A114" s="460">
        <v>24</v>
      </c>
      <c r="B114" s="275" t="s">
        <v>116</v>
      </c>
      <c r="C114" s="253" t="s">
        <v>25</v>
      </c>
      <c r="D114" s="257"/>
      <c r="E114" s="257"/>
      <c r="F114" s="257"/>
      <c r="G114" s="257"/>
      <c r="H114" s="257"/>
      <c r="I114" s="257"/>
      <c r="J114" s="257"/>
      <c r="K114" s="257"/>
      <c r="L114" s="257"/>
      <c r="M114" s="257"/>
      <c r="N114" s="253"/>
      <c r="O114" s="257"/>
      <c r="P114" s="257"/>
      <c r="Q114" s="257"/>
      <c r="R114" s="257"/>
      <c r="S114" s="257"/>
      <c r="T114" s="257"/>
      <c r="U114" s="257"/>
      <c r="V114" s="257"/>
      <c r="W114" s="257"/>
      <c r="X114" s="257"/>
      <c r="Y114" s="363"/>
      <c r="Z114" s="363"/>
      <c r="AA114" s="363"/>
      <c r="AB114" s="363"/>
      <c r="AC114" s="363"/>
      <c r="AD114" s="363"/>
      <c r="AE114" s="363"/>
      <c r="AF114" s="363"/>
      <c r="AG114" s="363"/>
      <c r="AH114" s="363"/>
      <c r="AI114" s="363"/>
      <c r="AJ114" s="363"/>
      <c r="AK114" s="363"/>
      <c r="AL114" s="363"/>
      <c r="AM114" s="258">
        <f>SUM(Y114:AL114)</f>
        <v>0</v>
      </c>
    </row>
    <row r="115" spans="1:39" ht="15" outlineLevel="1">
      <c r="B115" s="256" t="s">
        <v>267</v>
      </c>
      <c r="C115" s="253" t="s">
        <v>163</v>
      </c>
      <c r="D115" s="257"/>
      <c r="E115" s="257"/>
      <c r="F115" s="257"/>
      <c r="G115" s="257"/>
      <c r="H115" s="257"/>
      <c r="I115" s="257"/>
      <c r="J115" s="257"/>
      <c r="K115" s="257"/>
      <c r="L115" s="257"/>
      <c r="M115" s="257"/>
      <c r="N115" s="253"/>
      <c r="O115" s="257"/>
      <c r="P115" s="257"/>
      <c r="Q115" s="257"/>
      <c r="R115" s="257"/>
      <c r="S115" s="257"/>
      <c r="T115" s="257"/>
      <c r="U115" s="257"/>
      <c r="V115" s="257"/>
      <c r="W115" s="257"/>
      <c r="X115" s="257"/>
      <c r="Y115" s="364">
        <f>Y114</f>
        <v>0</v>
      </c>
      <c r="Z115" s="364">
        <f t="shared" ref="Z115:AF115" si="129">Z114</f>
        <v>0</v>
      </c>
      <c r="AA115" s="364">
        <f t="shared" si="129"/>
        <v>0</v>
      </c>
      <c r="AB115" s="364">
        <f t="shared" si="129"/>
        <v>0</v>
      </c>
      <c r="AC115" s="364">
        <f t="shared" si="129"/>
        <v>0</v>
      </c>
      <c r="AD115" s="364">
        <f t="shared" si="129"/>
        <v>0</v>
      </c>
      <c r="AE115" s="364">
        <f t="shared" si="129"/>
        <v>0</v>
      </c>
      <c r="AF115" s="364">
        <f t="shared" si="129"/>
        <v>0</v>
      </c>
      <c r="AG115" s="364">
        <f t="shared" ref="AG115" si="130">AG114</f>
        <v>0</v>
      </c>
      <c r="AH115" s="364">
        <f t="shared" ref="AH115" si="131">AH114</f>
        <v>0</v>
      </c>
      <c r="AI115" s="364">
        <f t="shared" ref="AI115" si="132">AI114</f>
        <v>0</v>
      </c>
      <c r="AJ115" s="364">
        <f t="shared" ref="AJ115" si="133">AJ114</f>
        <v>0</v>
      </c>
      <c r="AK115" s="364">
        <f t="shared" ref="AK115" si="134">AK114</f>
        <v>0</v>
      </c>
      <c r="AL115" s="364">
        <f t="shared" ref="AL115" si="135">AL114</f>
        <v>0</v>
      </c>
      <c r="AM115" s="268"/>
    </row>
    <row r="116" spans="1:39" ht="1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365"/>
      <c r="Z116" s="376"/>
      <c r="AA116" s="376"/>
      <c r="AB116" s="376"/>
      <c r="AC116" s="376"/>
      <c r="AD116" s="376"/>
      <c r="AE116" s="376"/>
      <c r="AF116" s="376"/>
      <c r="AG116" s="376"/>
      <c r="AH116" s="376"/>
      <c r="AI116" s="376"/>
      <c r="AJ116" s="376"/>
      <c r="AK116" s="376"/>
      <c r="AL116" s="376"/>
      <c r="AM116" s="268"/>
    </row>
    <row r="117" spans="1:39" ht="15.6" outlineLevel="1">
      <c r="B117" s="250" t="s">
        <v>499</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365"/>
      <c r="Z117" s="376"/>
      <c r="AA117" s="376"/>
      <c r="AB117" s="376"/>
      <c r="AC117" s="376"/>
      <c r="AD117" s="376"/>
      <c r="AE117" s="376"/>
      <c r="AF117" s="376"/>
      <c r="AG117" s="376"/>
      <c r="AH117" s="376"/>
      <c r="AI117" s="376"/>
      <c r="AJ117" s="376"/>
      <c r="AK117" s="376"/>
      <c r="AL117" s="376"/>
      <c r="AM117" s="268"/>
    </row>
    <row r="118" spans="1:39" ht="15" outlineLevel="1">
      <c r="A118" s="460">
        <v>25</v>
      </c>
      <c r="B118" s="275" t="s">
        <v>117</v>
      </c>
      <c r="C118" s="253" t="s">
        <v>25</v>
      </c>
      <c r="D118" s="257"/>
      <c r="E118" s="257"/>
      <c r="F118" s="257"/>
      <c r="G118" s="257"/>
      <c r="H118" s="257"/>
      <c r="I118" s="257"/>
      <c r="J118" s="257"/>
      <c r="K118" s="257"/>
      <c r="L118" s="257"/>
      <c r="M118" s="257"/>
      <c r="N118" s="257">
        <v>12</v>
      </c>
      <c r="O118" s="257"/>
      <c r="P118" s="257"/>
      <c r="Q118" s="257"/>
      <c r="R118" s="257"/>
      <c r="S118" s="257"/>
      <c r="T118" s="257"/>
      <c r="U118" s="257"/>
      <c r="V118" s="257"/>
      <c r="W118" s="257"/>
      <c r="X118" s="257"/>
      <c r="Y118" s="377"/>
      <c r="Z118" s="363"/>
      <c r="AA118" s="363"/>
      <c r="AB118" s="363"/>
      <c r="AC118" s="363"/>
      <c r="AD118" s="363"/>
      <c r="AE118" s="363"/>
      <c r="AF118" s="659"/>
      <c r="AG118" s="368"/>
      <c r="AH118" s="368"/>
      <c r="AI118" s="368"/>
      <c r="AJ118" s="368"/>
      <c r="AK118" s="368"/>
      <c r="AL118" s="368"/>
      <c r="AM118" s="258">
        <f>SUM(Y118:AL118)</f>
        <v>0</v>
      </c>
    </row>
    <row r="119" spans="1:39" ht="15" outlineLevel="1">
      <c r="B119" s="256" t="s">
        <v>267</v>
      </c>
      <c r="C119" s="253" t="s">
        <v>163</v>
      </c>
      <c r="D119" s="257"/>
      <c r="E119" s="257"/>
      <c r="F119" s="257"/>
      <c r="G119" s="257"/>
      <c r="H119" s="257"/>
      <c r="I119" s="257"/>
      <c r="J119" s="257"/>
      <c r="K119" s="257"/>
      <c r="L119" s="257"/>
      <c r="M119" s="257"/>
      <c r="N119" s="257">
        <f>N118</f>
        <v>12</v>
      </c>
      <c r="O119" s="257"/>
      <c r="P119" s="257"/>
      <c r="Q119" s="257"/>
      <c r="R119" s="257"/>
      <c r="S119" s="257"/>
      <c r="T119" s="257"/>
      <c r="U119" s="257"/>
      <c r="V119" s="257"/>
      <c r="W119" s="257"/>
      <c r="X119" s="257"/>
      <c r="Y119" s="364">
        <f>Y118</f>
        <v>0</v>
      </c>
      <c r="Z119" s="364">
        <f t="shared" ref="Z119:AF119" si="136">Z118</f>
        <v>0</v>
      </c>
      <c r="AA119" s="364">
        <f t="shared" si="136"/>
        <v>0</v>
      </c>
      <c r="AB119" s="364">
        <f t="shared" si="136"/>
        <v>0</v>
      </c>
      <c r="AC119" s="364">
        <f t="shared" si="136"/>
        <v>0</v>
      </c>
      <c r="AD119" s="364">
        <f t="shared" si="136"/>
        <v>0</v>
      </c>
      <c r="AE119" s="364">
        <f t="shared" si="136"/>
        <v>0</v>
      </c>
      <c r="AF119" s="364">
        <f t="shared" si="136"/>
        <v>0</v>
      </c>
      <c r="AG119" s="364">
        <f t="shared" ref="AG119" si="137">AG118</f>
        <v>0</v>
      </c>
      <c r="AH119" s="364">
        <f t="shared" ref="AH119" si="138">AH118</f>
        <v>0</v>
      </c>
      <c r="AI119" s="364">
        <f t="shared" ref="AI119" si="139">AI118</f>
        <v>0</v>
      </c>
      <c r="AJ119" s="364">
        <f t="shared" ref="AJ119" si="140">AJ118</f>
        <v>0</v>
      </c>
      <c r="AK119" s="364">
        <f t="shared" ref="AK119" si="141">AK118</f>
        <v>0</v>
      </c>
      <c r="AL119" s="364">
        <f t="shared" ref="AL119" si="142">AL118</f>
        <v>0</v>
      </c>
      <c r="AM119" s="268"/>
    </row>
    <row r="120" spans="1:39" ht="1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365"/>
      <c r="Z120" s="376"/>
      <c r="AA120" s="376"/>
      <c r="AB120" s="376"/>
      <c r="AC120" s="376"/>
      <c r="AD120" s="376"/>
      <c r="AE120" s="376"/>
      <c r="AF120" s="376"/>
      <c r="AG120" s="376"/>
      <c r="AH120" s="376"/>
      <c r="AI120" s="376"/>
      <c r="AJ120" s="376"/>
      <c r="AK120" s="376"/>
      <c r="AL120" s="376"/>
      <c r="AM120" s="268"/>
    </row>
    <row r="121" spans="1:39" ht="15" outlineLevel="1">
      <c r="A121" s="460">
        <v>26</v>
      </c>
      <c r="B121" s="275" t="s">
        <v>118</v>
      </c>
      <c r="C121" s="253" t="s">
        <v>25</v>
      </c>
      <c r="D121" s="257"/>
      <c r="E121" s="257"/>
      <c r="F121" s="257"/>
      <c r="G121" s="257"/>
      <c r="H121" s="257"/>
      <c r="I121" s="257"/>
      <c r="J121" s="257"/>
      <c r="K121" s="257"/>
      <c r="L121" s="257"/>
      <c r="M121" s="257"/>
      <c r="N121" s="257">
        <v>12</v>
      </c>
      <c r="O121" s="257"/>
      <c r="P121" s="257"/>
      <c r="Q121" s="257"/>
      <c r="R121" s="257"/>
      <c r="S121" s="257"/>
      <c r="T121" s="257"/>
      <c r="U121" s="257"/>
      <c r="V121" s="257"/>
      <c r="W121" s="257"/>
      <c r="X121" s="257"/>
      <c r="Y121" s="377"/>
      <c r="Z121" s="668">
        <v>0.1275</v>
      </c>
      <c r="AA121" s="668">
        <v>0.2319</v>
      </c>
      <c r="AB121" s="363">
        <v>0.64059999999999995</v>
      </c>
      <c r="AC121" s="668"/>
      <c r="AD121" s="363"/>
      <c r="AE121" s="363"/>
      <c r="AF121" s="659"/>
      <c r="AG121" s="368"/>
      <c r="AH121" s="368"/>
      <c r="AI121" s="368"/>
      <c r="AJ121" s="368"/>
      <c r="AK121" s="368"/>
      <c r="AL121" s="368"/>
      <c r="AM121" s="258">
        <f>SUM(Y121:AL121)</f>
        <v>1</v>
      </c>
    </row>
    <row r="122" spans="1:39" ht="15" outlineLevel="1">
      <c r="B122" s="256" t="s">
        <v>267</v>
      </c>
      <c r="C122" s="253" t="s">
        <v>163</v>
      </c>
      <c r="D122" s="257">
        <f>'7.  Persistence Report'!AU110</f>
        <v>4307</v>
      </c>
      <c r="E122" s="257">
        <f>'7.  Persistence Report'!AV110</f>
        <v>4307</v>
      </c>
      <c r="F122" s="257">
        <f>'7.  Persistence Report'!AW110</f>
        <v>4307</v>
      </c>
      <c r="G122" s="257">
        <f>'7.  Persistence Report'!AX110</f>
        <v>4307</v>
      </c>
      <c r="H122" s="257">
        <f>'7.  Persistence Report'!AY110</f>
        <v>4307</v>
      </c>
      <c r="I122" s="257">
        <f>'7.  Persistence Report'!AZ110</f>
        <v>4307</v>
      </c>
      <c r="J122" s="257">
        <f>'7.  Persistence Report'!BA110</f>
        <v>4307</v>
      </c>
      <c r="K122" s="257">
        <f>'7.  Persistence Report'!BB110</f>
        <v>4307</v>
      </c>
      <c r="L122" s="257">
        <f>'7.  Persistence Report'!BC110</f>
        <v>4307</v>
      </c>
      <c r="M122" s="257">
        <f>'7.  Persistence Report'!BD110</f>
        <v>4307</v>
      </c>
      <c r="N122" s="257">
        <f>N121</f>
        <v>12</v>
      </c>
      <c r="O122" s="257">
        <f>'7.  Persistence Report'!P110</f>
        <v>0</v>
      </c>
      <c r="P122" s="257">
        <f>'7.  Persistence Report'!Q110</f>
        <v>0</v>
      </c>
      <c r="Q122" s="257">
        <f>'7.  Persistence Report'!R110</f>
        <v>0</v>
      </c>
      <c r="R122" s="257">
        <f>'7.  Persistence Report'!S110</f>
        <v>0</v>
      </c>
      <c r="S122" s="257">
        <f>'7.  Persistence Report'!T110</f>
        <v>0</v>
      </c>
      <c r="T122" s="257">
        <f>'7.  Persistence Report'!U110</f>
        <v>0</v>
      </c>
      <c r="U122" s="257">
        <f>'7.  Persistence Report'!V110</f>
        <v>0</v>
      </c>
      <c r="V122" s="257">
        <f>'7.  Persistence Report'!W110</f>
        <v>0</v>
      </c>
      <c r="W122" s="257">
        <f>'7.  Persistence Report'!X110</f>
        <v>0</v>
      </c>
      <c r="X122" s="257">
        <f>'7.  Persistence Report'!Y110</f>
        <v>0</v>
      </c>
      <c r="Y122" s="364">
        <f>Y121</f>
        <v>0</v>
      </c>
      <c r="Z122" s="364">
        <f t="shared" ref="Z122:AF122" si="143">Z121</f>
        <v>0.1275</v>
      </c>
      <c r="AA122" s="364">
        <f t="shared" si="143"/>
        <v>0.2319</v>
      </c>
      <c r="AB122" s="364">
        <f t="shared" si="143"/>
        <v>0.64059999999999995</v>
      </c>
      <c r="AC122" s="364">
        <f t="shared" si="143"/>
        <v>0</v>
      </c>
      <c r="AD122" s="364">
        <f t="shared" si="143"/>
        <v>0</v>
      </c>
      <c r="AE122" s="364">
        <f t="shared" si="143"/>
        <v>0</v>
      </c>
      <c r="AF122" s="364">
        <f t="shared" si="143"/>
        <v>0</v>
      </c>
      <c r="AG122" s="364">
        <f t="shared" ref="AG122" si="144">AG121</f>
        <v>0</v>
      </c>
      <c r="AH122" s="364">
        <f t="shared" ref="AH122" si="145">AH121</f>
        <v>0</v>
      </c>
      <c r="AI122" s="364">
        <f t="shared" ref="AI122" si="146">AI121</f>
        <v>0</v>
      </c>
      <c r="AJ122" s="364">
        <f t="shared" ref="AJ122" si="147">AJ121</f>
        <v>0</v>
      </c>
      <c r="AK122" s="364">
        <f t="shared" ref="AK122" si="148">AK121</f>
        <v>0</v>
      </c>
      <c r="AL122" s="364">
        <f t="shared" ref="AL122" si="149">AL121</f>
        <v>0</v>
      </c>
      <c r="AM122" s="268"/>
    </row>
    <row r="123" spans="1:39" ht="1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365"/>
      <c r="Z123" s="376"/>
      <c r="AA123" s="376"/>
      <c r="AB123" s="376"/>
      <c r="AC123" s="376"/>
      <c r="AD123" s="376"/>
      <c r="AE123" s="376"/>
      <c r="AF123" s="376"/>
      <c r="AG123" s="376"/>
      <c r="AH123" s="376"/>
      <c r="AI123" s="376"/>
      <c r="AJ123" s="376"/>
      <c r="AK123" s="376"/>
      <c r="AL123" s="376"/>
      <c r="AM123" s="268"/>
    </row>
    <row r="124" spans="1:39" ht="30" outlineLevel="1">
      <c r="A124" s="460">
        <v>27</v>
      </c>
      <c r="B124" s="275" t="s">
        <v>119</v>
      </c>
      <c r="C124" s="253" t="s">
        <v>25</v>
      </c>
      <c r="D124" s="257"/>
      <c r="E124" s="257"/>
      <c r="F124" s="257"/>
      <c r="G124" s="257"/>
      <c r="H124" s="257"/>
      <c r="I124" s="257"/>
      <c r="J124" s="257"/>
      <c r="K124" s="257"/>
      <c r="L124" s="257"/>
      <c r="M124" s="257"/>
      <c r="N124" s="257">
        <v>12</v>
      </c>
      <c r="O124" s="257"/>
      <c r="P124" s="257"/>
      <c r="Q124" s="257"/>
      <c r="R124" s="257"/>
      <c r="S124" s="257"/>
      <c r="T124" s="257"/>
      <c r="U124" s="257"/>
      <c r="V124" s="257"/>
      <c r="W124" s="257"/>
      <c r="X124" s="257"/>
      <c r="Y124" s="377"/>
      <c r="Z124" s="363"/>
      <c r="AA124" s="363"/>
      <c r="AB124" s="363"/>
      <c r="AC124" s="363"/>
      <c r="AD124" s="363"/>
      <c r="AE124" s="363"/>
      <c r="AF124" s="659"/>
      <c r="AG124" s="368"/>
      <c r="AH124" s="368"/>
      <c r="AI124" s="368"/>
      <c r="AJ124" s="368"/>
      <c r="AK124" s="368"/>
      <c r="AL124" s="368"/>
      <c r="AM124" s="258">
        <f>SUM(Y124:AL124)</f>
        <v>0</v>
      </c>
    </row>
    <row r="125" spans="1:39" ht="15" outlineLevel="1">
      <c r="B125" s="256" t="s">
        <v>267</v>
      </c>
      <c r="C125" s="253" t="s">
        <v>163</v>
      </c>
      <c r="D125" s="257"/>
      <c r="E125" s="257"/>
      <c r="F125" s="257"/>
      <c r="G125" s="257"/>
      <c r="H125" s="257"/>
      <c r="I125" s="257"/>
      <c r="J125" s="257"/>
      <c r="K125" s="257"/>
      <c r="L125" s="257"/>
      <c r="M125" s="257"/>
      <c r="N125" s="257">
        <f>N124</f>
        <v>12</v>
      </c>
      <c r="O125" s="257"/>
      <c r="P125" s="257"/>
      <c r="Q125" s="257"/>
      <c r="R125" s="257"/>
      <c r="S125" s="257"/>
      <c r="T125" s="257"/>
      <c r="U125" s="257"/>
      <c r="V125" s="257"/>
      <c r="W125" s="257"/>
      <c r="X125" s="257"/>
      <c r="Y125" s="364">
        <f>Y124</f>
        <v>0</v>
      </c>
      <c r="Z125" s="364">
        <f t="shared" ref="Z125:AF125" si="150">Z124</f>
        <v>0</v>
      </c>
      <c r="AA125" s="364">
        <f t="shared" si="150"/>
        <v>0</v>
      </c>
      <c r="AB125" s="364">
        <f t="shared" si="150"/>
        <v>0</v>
      </c>
      <c r="AC125" s="364">
        <f t="shared" si="150"/>
        <v>0</v>
      </c>
      <c r="AD125" s="364">
        <f t="shared" si="150"/>
        <v>0</v>
      </c>
      <c r="AE125" s="364">
        <f t="shared" si="150"/>
        <v>0</v>
      </c>
      <c r="AF125" s="364">
        <f t="shared" si="150"/>
        <v>0</v>
      </c>
      <c r="AG125" s="364">
        <f t="shared" ref="AG125" si="151">AG124</f>
        <v>0</v>
      </c>
      <c r="AH125" s="364">
        <f t="shared" ref="AH125" si="152">AH124</f>
        <v>0</v>
      </c>
      <c r="AI125" s="364">
        <f t="shared" ref="AI125" si="153">AI124</f>
        <v>0</v>
      </c>
      <c r="AJ125" s="364">
        <f t="shared" ref="AJ125" si="154">AJ124</f>
        <v>0</v>
      </c>
      <c r="AK125" s="364">
        <f t="shared" ref="AK125" si="155">AK124</f>
        <v>0</v>
      </c>
      <c r="AL125" s="364">
        <f t="shared" ref="AL125" si="156">AL124</f>
        <v>0</v>
      </c>
      <c r="AM125" s="268"/>
    </row>
    <row r="126" spans="1:39" ht="1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365"/>
      <c r="Z126" s="376"/>
      <c r="AA126" s="376"/>
      <c r="AB126" s="376"/>
      <c r="AC126" s="376"/>
      <c r="AD126" s="376"/>
      <c r="AE126" s="376"/>
      <c r="AF126" s="376"/>
      <c r="AG126" s="376"/>
      <c r="AH126" s="376"/>
      <c r="AI126" s="376"/>
      <c r="AJ126" s="376"/>
      <c r="AK126" s="376"/>
      <c r="AL126" s="376"/>
      <c r="AM126" s="268"/>
    </row>
    <row r="127" spans="1:39" ht="30" outlineLevel="1">
      <c r="A127" s="460">
        <v>28</v>
      </c>
      <c r="B127" s="275" t="s">
        <v>120</v>
      </c>
      <c r="C127" s="253" t="s">
        <v>25</v>
      </c>
      <c r="D127" s="257"/>
      <c r="E127" s="257"/>
      <c r="F127" s="257"/>
      <c r="G127" s="257"/>
      <c r="H127" s="257"/>
      <c r="I127" s="257"/>
      <c r="J127" s="257"/>
      <c r="K127" s="257"/>
      <c r="L127" s="257"/>
      <c r="M127" s="257"/>
      <c r="N127" s="257">
        <v>12</v>
      </c>
      <c r="O127" s="257"/>
      <c r="P127" s="257"/>
      <c r="Q127" s="257"/>
      <c r="R127" s="257"/>
      <c r="S127" s="257"/>
      <c r="T127" s="257"/>
      <c r="U127" s="257"/>
      <c r="V127" s="257"/>
      <c r="W127" s="257"/>
      <c r="X127" s="257"/>
      <c r="Y127" s="377"/>
      <c r="Z127" s="363"/>
      <c r="AA127" s="363"/>
      <c r="AB127" s="363"/>
      <c r="AC127" s="363"/>
      <c r="AD127" s="363"/>
      <c r="AE127" s="363"/>
      <c r="AF127" s="659"/>
      <c r="AG127" s="368"/>
      <c r="AH127" s="368"/>
      <c r="AI127" s="368"/>
      <c r="AJ127" s="368"/>
      <c r="AK127" s="368"/>
      <c r="AL127" s="368"/>
      <c r="AM127" s="258">
        <f>SUM(Y127:AL127)</f>
        <v>0</v>
      </c>
    </row>
    <row r="128" spans="1:39" ht="15" outlineLevel="1">
      <c r="B128" s="256" t="s">
        <v>267</v>
      </c>
      <c r="C128" s="253" t="s">
        <v>163</v>
      </c>
      <c r="D128" s="257"/>
      <c r="E128" s="257"/>
      <c r="F128" s="257"/>
      <c r="G128" s="257"/>
      <c r="H128" s="257"/>
      <c r="I128" s="257"/>
      <c r="J128" s="257"/>
      <c r="K128" s="257"/>
      <c r="L128" s="257"/>
      <c r="M128" s="257"/>
      <c r="N128" s="257">
        <f>N127</f>
        <v>12</v>
      </c>
      <c r="O128" s="257"/>
      <c r="P128" s="257"/>
      <c r="Q128" s="257"/>
      <c r="R128" s="257"/>
      <c r="S128" s="257"/>
      <c r="T128" s="257"/>
      <c r="U128" s="257"/>
      <c r="V128" s="257"/>
      <c r="W128" s="257"/>
      <c r="X128" s="257"/>
      <c r="Y128" s="364">
        <f>Y127</f>
        <v>0</v>
      </c>
      <c r="Z128" s="364">
        <f t="shared" ref="Z128:AF128" si="157">Z127</f>
        <v>0</v>
      </c>
      <c r="AA128" s="364">
        <f t="shared" si="157"/>
        <v>0</v>
      </c>
      <c r="AB128" s="364">
        <f t="shared" si="157"/>
        <v>0</v>
      </c>
      <c r="AC128" s="364">
        <f t="shared" si="157"/>
        <v>0</v>
      </c>
      <c r="AD128" s="364">
        <f t="shared" si="157"/>
        <v>0</v>
      </c>
      <c r="AE128" s="364">
        <f t="shared" si="157"/>
        <v>0</v>
      </c>
      <c r="AF128" s="364">
        <f t="shared" si="157"/>
        <v>0</v>
      </c>
      <c r="AG128" s="364">
        <f t="shared" ref="AG128" si="158">AG127</f>
        <v>0</v>
      </c>
      <c r="AH128" s="364">
        <f t="shared" ref="AH128" si="159">AH127</f>
        <v>0</v>
      </c>
      <c r="AI128" s="364">
        <f t="shared" ref="AI128" si="160">AI127</f>
        <v>0</v>
      </c>
      <c r="AJ128" s="364">
        <f t="shared" ref="AJ128" si="161">AJ127</f>
        <v>0</v>
      </c>
      <c r="AK128" s="364">
        <f t="shared" ref="AK128" si="162">AK127</f>
        <v>0</v>
      </c>
      <c r="AL128" s="364">
        <f t="shared" ref="AL128" si="163">AL127</f>
        <v>0</v>
      </c>
      <c r="AM128" s="268"/>
    </row>
    <row r="129" spans="1:39" ht="1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365"/>
      <c r="Z129" s="376"/>
      <c r="AA129" s="376"/>
      <c r="AB129" s="376"/>
      <c r="AC129" s="376"/>
      <c r="AD129" s="376"/>
      <c r="AE129" s="376"/>
      <c r="AF129" s="376"/>
      <c r="AG129" s="376"/>
      <c r="AH129" s="376"/>
      <c r="AI129" s="376"/>
      <c r="AJ129" s="376"/>
      <c r="AK129" s="376"/>
      <c r="AL129" s="376"/>
      <c r="AM129" s="268"/>
    </row>
    <row r="130" spans="1:39" ht="30" outlineLevel="1">
      <c r="A130" s="460">
        <v>29</v>
      </c>
      <c r="B130" s="275" t="s">
        <v>121</v>
      </c>
      <c r="C130" s="253" t="s">
        <v>25</v>
      </c>
      <c r="D130" s="257"/>
      <c r="E130" s="257"/>
      <c r="F130" s="257"/>
      <c r="G130" s="257"/>
      <c r="H130" s="257"/>
      <c r="I130" s="257"/>
      <c r="J130" s="257"/>
      <c r="K130" s="257"/>
      <c r="L130" s="257"/>
      <c r="M130" s="257"/>
      <c r="N130" s="257">
        <v>3</v>
      </c>
      <c r="O130" s="257"/>
      <c r="P130" s="257"/>
      <c r="Q130" s="257"/>
      <c r="R130" s="257"/>
      <c r="S130" s="257"/>
      <c r="T130" s="257"/>
      <c r="U130" s="257"/>
      <c r="V130" s="257"/>
      <c r="W130" s="257"/>
      <c r="X130" s="257"/>
      <c r="Y130" s="377"/>
      <c r="Z130" s="363"/>
      <c r="AA130" s="363"/>
      <c r="AB130" s="363"/>
      <c r="AC130" s="363"/>
      <c r="AD130" s="363"/>
      <c r="AE130" s="363"/>
      <c r="AF130" s="659"/>
      <c r="AG130" s="368"/>
      <c r="AH130" s="368"/>
      <c r="AI130" s="368"/>
      <c r="AJ130" s="368"/>
      <c r="AK130" s="368"/>
      <c r="AL130" s="368"/>
      <c r="AM130" s="258">
        <f>SUM(Y130:AL130)</f>
        <v>0</v>
      </c>
    </row>
    <row r="131" spans="1:39" ht="15" outlineLevel="1">
      <c r="B131" s="256" t="s">
        <v>267</v>
      </c>
      <c r="C131" s="253" t="s">
        <v>163</v>
      </c>
      <c r="D131" s="257"/>
      <c r="E131" s="257"/>
      <c r="F131" s="257"/>
      <c r="G131" s="257"/>
      <c r="H131" s="257"/>
      <c r="I131" s="257"/>
      <c r="J131" s="257"/>
      <c r="K131" s="257"/>
      <c r="L131" s="257"/>
      <c r="M131" s="257"/>
      <c r="N131" s="257">
        <f>N130</f>
        <v>3</v>
      </c>
      <c r="O131" s="257"/>
      <c r="P131" s="257"/>
      <c r="Q131" s="257"/>
      <c r="R131" s="257"/>
      <c r="S131" s="257"/>
      <c r="T131" s="257"/>
      <c r="U131" s="257"/>
      <c r="V131" s="257"/>
      <c r="W131" s="257"/>
      <c r="X131" s="257"/>
      <c r="Y131" s="364">
        <f>Y130</f>
        <v>0</v>
      </c>
      <c r="Z131" s="364">
        <f t="shared" ref="Z131:AF131" si="164">Z130</f>
        <v>0</v>
      </c>
      <c r="AA131" s="364">
        <f t="shared" si="164"/>
        <v>0</v>
      </c>
      <c r="AB131" s="364">
        <f t="shared" si="164"/>
        <v>0</v>
      </c>
      <c r="AC131" s="364">
        <f t="shared" si="164"/>
        <v>0</v>
      </c>
      <c r="AD131" s="364">
        <f t="shared" si="164"/>
        <v>0</v>
      </c>
      <c r="AE131" s="364">
        <f t="shared" si="164"/>
        <v>0</v>
      </c>
      <c r="AF131" s="364">
        <f t="shared" si="164"/>
        <v>0</v>
      </c>
      <c r="AG131" s="364">
        <f t="shared" ref="AG131" si="165">AG130</f>
        <v>0</v>
      </c>
      <c r="AH131" s="364">
        <f t="shared" ref="AH131" si="166">AH130</f>
        <v>0</v>
      </c>
      <c r="AI131" s="364">
        <f t="shared" ref="AI131" si="167">AI130</f>
        <v>0</v>
      </c>
      <c r="AJ131" s="364">
        <f t="shared" ref="AJ131" si="168">AJ130</f>
        <v>0</v>
      </c>
      <c r="AK131" s="364">
        <f t="shared" ref="AK131" si="169">AK130</f>
        <v>0</v>
      </c>
      <c r="AL131" s="364">
        <f t="shared" ref="AL131" si="170">AL130</f>
        <v>0</v>
      </c>
      <c r="AM131" s="268"/>
    </row>
    <row r="132" spans="1:39" ht="1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365"/>
      <c r="Z132" s="376"/>
      <c r="AA132" s="376"/>
      <c r="AB132" s="376"/>
      <c r="AC132" s="376"/>
      <c r="AD132" s="376"/>
      <c r="AE132" s="376"/>
      <c r="AF132" s="376"/>
      <c r="AG132" s="376"/>
      <c r="AH132" s="376"/>
      <c r="AI132" s="376"/>
      <c r="AJ132" s="376"/>
      <c r="AK132" s="376"/>
      <c r="AL132" s="376"/>
      <c r="AM132" s="268"/>
    </row>
    <row r="133" spans="1:39" ht="30" outlineLevel="1">
      <c r="A133" s="460">
        <v>30</v>
      </c>
      <c r="B133" s="275" t="s">
        <v>122</v>
      </c>
      <c r="C133" s="253" t="s">
        <v>25</v>
      </c>
      <c r="D133" s="257"/>
      <c r="E133" s="257"/>
      <c r="F133" s="257"/>
      <c r="G133" s="257"/>
      <c r="H133" s="257"/>
      <c r="I133" s="257"/>
      <c r="J133" s="257"/>
      <c r="K133" s="257"/>
      <c r="L133" s="257"/>
      <c r="M133" s="257"/>
      <c r="N133" s="257">
        <v>12</v>
      </c>
      <c r="O133" s="257"/>
      <c r="P133" s="257"/>
      <c r="Q133" s="257"/>
      <c r="R133" s="257"/>
      <c r="S133" s="257"/>
      <c r="T133" s="257"/>
      <c r="U133" s="257"/>
      <c r="V133" s="257"/>
      <c r="W133" s="257"/>
      <c r="X133" s="257"/>
      <c r="Y133" s="377"/>
      <c r="Z133" s="363"/>
      <c r="AA133" s="363"/>
      <c r="AB133" s="363"/>
      <c r="AC133" s="363"/>
      <c r="AD133" s="363"/>
      <c r="AE133" s="363"/>
      <c r="AF133" s="659"/>
      <c r="AG133" s="368"/>
      <c r="AH133" s="368"/>
      <c r="AI133" s="368"/>
      <c r="AJ133" s="368"/>
      <c r="AK133" s="368"/>
      <c r="AL133" s="368"/>
      <c r="AM133" s="258">
        <f>SUM(Y133:AL133)</f>
        <v>0</v>
      </c>
    </row>
    <row r="134" spans="1:39" ht="15" outlineLevel="1">
      <c r="B134" s="256" t="s">
        <v>267</v>
      </c>
      <c r="C134" s="253" t="s">
        <v>163</v>
      </c>
      <c r="D134" s="257"/>
      <c r="E134" s="257"/>
      <c r="F134" s="257"/>
      <c r="G134" s="257"/>
      <c r="H134" s="257"/>
      <c r="I134" s="257"/>
      <c r="J134" s="257"/>
      <c r="K134" s="257"/>
      <c r="L134" s="257"/>
      <c r="M134" s="257"/>
      <c r="N134" s="257">
        <f>N133</f>
        <v>12</v>
      </c>
      <c r="O134" s="257"/>
      <c r="P134" s="257"/>
      <c r="Q134" s="257"/>
      <c r="R134" s="257"/>
      <c r="S134" s="257"/>
      <c r="T134" s="257"/>
      <c r="U134" s="257"/>
      <c r="V134" s="257"/>
      <c r="W134" s="257"/>
      <c r="X134" s="257"/>
      <c r="Y134" s="364">
        <f>Y133</f>
        <v>0</v>
      </c>
      <c r="Z134" s="364">
        <f t="shared" ref="Z134:AF134" si="171">Z133</f>
        <v>0</v>
      </c>
      <c r="AA134" s="364">
        <f t="shared" si="171"/>
        <v>0</v>
      </c>
      <c r="AB134" s="364">
        <f t="shared" si="171"/>
        <v>0</v>
      </c>
      <c r="AC134" s="364">
        <f t="shared" si="171"/>
        <v>0</v>
      </c>
      <c r="AD134" s="364">
        <f t="shared" si="171"/>
        <v>0</v>
      </c>
      <c r="AE134" s="364">
        <f t="shared" si="171"/>
        <v>0</v>
      </c>
      <c r="AF134" s="364">
        <f t="shared" si="171"/>
        <v>0</v>
      </c>
      <c r="AG134" s="364">
        <f t="shared" ref="AG134" si="172">AG133</f>
        <v>0</v>
      </c>
      <c r="AH134" s="364">
        <f t="shared" ref="AH134" si="173">AH133</f>
        <v>0</v>
      </c>
      <c r="AI134" s="364">
        <f t="shared" ref="AI134" si="174">AI133</f>
        <v>0</v>
      </c>
      <c r="AJ134" s="364">
        <f t="shared" ref="AJ134" si="175">AJ133</f>
        <v>0</v>
      </c>
      <c r="AK134" s="364">
        <f t="shared" ref="AK134" si="176">AK133</f>
        <v>0</v>
      </c>
      <c r="AL134" s="364">
        <f t="shared" ref="AL134" si="177">AL133</f>
        <v>0</v>
      </c>
      <c r="AM134" s="268"/>
    </row>
    <row r="135" spans="1:39" ht="1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365"/>
      <c r="Z135" s="376"/>
      <c r="AA135" s="376"/>
      <c r="AB135" s="376"/>
      <c r="AC135" s="376"/>
      <c r="AD135" s="376"/>
      <c r="AE135" s="376"/>
      <c r="AF135" s="376"/>
      <c r="AG135" s="376"/>
      <c r="AH135" s="376"/>
      <c r="AI135" s="376"/>
      <c r="AJ135" s="376"/>
      <c r="AK135" s="376"/>
      <c r="AL135" s="376"/>
      <c r="AM135" s="268"/>
    </row>
    <row r="136" spans="1:39" ht="30" outlineLevel="1">
      <c r="A136" s="460">
        <v>31</v>
      </c>
      <c r="B136" s="275" t="s">
        <v>123</v>
      </c>
      <c r="C136" s="253" t="s">
        <v>25</v>
      </c>
      <c r="D136" s="257"/>
      <c r="E136" s="257"/>
      <c r="F136" s="257"/>
      <c r="G136" s="257"/>
      <c r="H136" s="257"/>
      <c r="I136" s="257"/>
      <c r="J136" s="257"/>
      <c r="K136" s="257"/>
      <c r="L136" s="257"/>
      <c r="M136" s="257"/>
      <c r="N136" s="257">
        <v>12</v>
      </c>
      <c r="O136" s="257"/>
      <c r="P136" s="257"/>
      <c r="Q136" s="257"/>
      <c r="R136" s="257"/>
      <c r="S136" s="257"/>
      <c r="T136" s="257"/>
      <c r="U136" s="257"/>
      <c r="V136" s="257"/>
      <c r="W136" s="257"/>
      <c r="X136" s="257"/>
      <c r="Y136" s="377"/>
      <c r="Z136" s="363"/>
      <c r="AA136" s="363"/>
      <c r="AB136" s="363"/>
      <c r="AC136" s="363"/>
      <c r="AD136" s="363"/>
      <c r="AE136" s="363"/>
      <c r="AF136" s="659"/>
      <c r="AG136" s="368"/>
      <c r="AH136" s="368"/>
      <c r="AI136" s="368"/>
      <c r="AJ136" s="368"/>
      <c r="AK136" s="368"/>
      <c r="AL136" s="368"/>
      <c r="AM136" s="258">
        <f>SUM(Y136:AL136)</f>
        <v>0</v>
      </c>
    </row>
    <row r="137" spans="1:39" ht="15" outlineLevel="1">
      <c r="B137" s="256" t="s">
        <v>267</v>
      </c>
      <c r="C137" s="253" t="s">
        <v>163</v>
      </c>
      <c r="D137" s="257"/>
      <c r="E137" s="257"/>
      <c r="F137" s="257"/>
      <c r="G137" s="257"/>
      <c r="H137" s="257"/>
      <c r="I137" s="257"/>
      <c r="J137" s="257"/>
      <c r="K137" s="257"/>
      <c r="L137" s="257"/>
      <c r="M137" s="257"/>
      <c r="N137" s="257">
        <f>N136</f>
        <v>12</v>
      </c>
      <c r="O137" s="257"/>
      <c r="P137" s="257"/>
      <c r="Q137" s="257"/>
      <c r="R137" s="257"/>
      <c r="S137" s="257"/>
      <c r="T137" s="257"/>
      <c r="U137" s="257"/>
      <c r="V137" s="257"/>
      <c r="W137" s="257"/>
      <c r="X137" s="257"/>
      <c r="Y137" s="364">
        <f>Y136</f>
        <v>0</v>
      </c>
      <c r="Z137" s="364">
        <f t="shared" ref="Z137:AF137" si="178">Z136</f>
        <v>0</v>
      </c>
      <c r="AA137" s="364">
        <f t="shared" si="178"/>
        <v>0</v>
      </c>
      <c r="AB137" s="364">
        <f t="shared" si="178"/>
        <v>0</v>
      </c>
      <c r="AC137" s="364">
        <f t="shared" si="178"/>
        <v>0</v>
      </c>
      <c r="AD137" s="364">
        <f t="shared" si="178"/>
        <v>0</v>
      </c>
      <c r="AE137" s="364">
        <f t="shared" si="178"/>
        <v>0</v>
      </c>
      <c r="AF137" s="364">
        <f t="shared" si="178"/>
        <v>0</v>
      </c>
      <c r="AG137" s="364">
        <f t="shared" ref="AG137" si="179">AG136</f>
        <v>0</v>
      </c>
      <c r="AH137" s="364">
        <f t="shared" ref="AH137" si="180">AH136</f>
        <v>0</v>
      </c>
      <c r="AI137" s="364">
        <f t="shared" ref="AI137" si="181">AI136</f>
        <v>0</v>
      </c>
      <c r="AJ137" s="364">
        <f t="shared" ref="AJ137" si="182">AJ136</f>
        <v>0</v>
      </c>
      <c r="AK137" s="364">
        <f t="shared" ref="AK137" si="183">AK136</f>
        <v>0</v>
      </c>
      <c r="AL137" s="364">
        <f t="shared" ref="AL137" si="184">AL136</f>
        <v>0</v>
      </c>
      <c r="AM137" s="268"/>
    </row>
    <row r="138" spans="1:39" ht="1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365"/>
      <c r="Z138" s="376"/>
      <c r="AA138" s="376"/>
      <c r="AB138" s="376"/>
      <c r="AC138" s="376"/>
      <c r="AD138" s="376"/>
      <c r="AE138" s="376"/>
      <c r="AF138" s="376"/>
      <c r="AG138" s="376"/>
      <c r="AH138" s="376"/>
      <c r="AI138" s="376"/>
      <c r="AJ138" s="376"/>
      <c r="AK138" s="376"/>
      <c r="AL138" s="376"/>
      <c r="AM138" s="268"/>
    </row>
    <row r="139" spans="1:39" ht="15.75" customHeight="1" outlineLevel="1">
      <c r="A139" s="460">
        <v>32</v>
      </c>
      <c r="B139" s="275" t="s">
        <v>124</v>
      </c>
      <c r="C139" s="253" t="s">
        <v>25</v>
      </c>
      <c r="D139" s="257"/>
      <c r="E139" s="257"/>
      <c r="F139" s="257"/>
      <c r="G139" s="257"/>
      <c r="H139" s="257"/>
      <c r="I139" s="257"/>
      <c r="J139" s="257"/>
      <c r="K139" s="257"/>
      <c r="L139" s="257"/>
      <c r="M139" s="257"/>
      <c r="N139" s="257">
        <v>12</v>
      </c>
      <c r="O139" s="257"/>
      <c r="P139" s="257"/>
      <c r="Q139" s="257"/>
      <c r="R139" s="257"/>
      <c r="S139" s="257"/>
      <c r="T139" s="257"/>
      <c r="U139" s="257"/>
      <c r="V139" s="257"/>
      <c r="W139" s="257"/>
      <c r="X139" s="257"/>
      <c r="Y139" s="377"/>
      <c r="Z139" s="363"/>
      <c r="AA139" s="363"/>
      <c r="AB139" s="363"/>
      <c r="AC139" s="363"/>
      <c r="AD139" s="363"/>
      <c r="AE139" s="363"/>
      <c r="AF139" s="659"/>
      <c r="AG139" s="368"/>
      <c r="AH139" s="368"/>
      <c r="AI139" s="368"/>
      <c r="AJ139" s="368"/>
      <c r="AK139" s="368"/>
      <c r="AL139" s="368"/>
      <c r="AM139" s="258">
        <f>SUM(Y139:AL139)</f>
        <v>0</v>
      </c>
    </row>
    <row r="140" spans="1:39" ht="15" outlineLevel="1">
      <c r="B140" s="256" t="s">
        <v>267</v>
      </c>
      <c r="C140" s="253" t="s">
        <v>163</v>
      </c>
      <c r="D140" s="257"/>
      <c r="E140" s="257"/>
      <c r="F140" s="257"/>
      <c r="G140" s="257"/>
      <c r="H140" s="257"/>
      <c r="I140" s="257"/>
      <c r="J140" s="257"/>
      <c r="K140" s="257"/>
      <c r="L140" s="257"/>
      <c r="M140" s="257"/>
      <c r="N140" s="257">
        <f>N139</f>
        <v>12</v>
      </c>
      <c r="O140" s="257"/>
      <c r="P140" s="257"/>
      <c r="Q140" s="257"/>
      <c r="R140" s="257"/>
      <c r="S140" s="257"/>
      <c r="T140" s="257"/>
      <c r="U140" s="257"/>
      <c r="V140" s="257"/>
      <c r="W140" s="257"/>
      <c r="X140" s="257"/>
      <c r="Y140" s="364">
        <f>Y139</f>
        <v>0</v>
      </c>
      <c r="Z140" s="364">
        <f t="shared" ref="Z140:AF140" si="185">Z139</f>
        <v>0</v>
      </c>
      <c r="AA140" s="364">
        <f t="shared" si="185"/>
        <v>0</v>
      </c>
      <c r="AB140" s="364">
        <f t="shared" si="185"/>
        <v>0</v>
      </c>
      <c r="AC140" s="364">
        <f t="shared" si="185"/>
        <v>0</v>
      </c>
      <c r="AD140" s="364">
        <f t="shared" si="185"/>
        <v>0</v>
      </c>
      <c r="AE140" s="364">
        <f t="shared" si="185"/>
        <v>0</v>
      </c>
      <c r="AF140" s="364">
        <f t="shared" si="185"/>
        <v>0</v>
      </c>
      <c r="AG140" s="364">
        <f t="shared" ref="AG140" si="186">AG139</f>
        <v>0</v>
      </c>
      <c r="AH140" s="364">
        <f t="shared" ref="AH140" si="187">AH139</f>
        <v>0</v>
      </c>
      <c r="AI140" s="364">
        <f t="shared" ref="AI140" si="188">AI139</f>
        <v>0</v>
      </c>
      <c r="AJ140" s="364">
        <f t="shared" ref="AJ140" si="189">AJ139</f>
        <v>0</v>
      </c>
      <c r="AK140" s="364">
        <f t="shared" ref="AK140" si="190">AK139</f>
        <v>0</v>
      </c>
      <c r="AL140" s="364">
        <f t="shared" ref="AL140" si="191">AL139</f>
        <v>0</v>
      </c>
      <c r="AM140" s="268"/>
    </row>
    <row r="141" spans="1:39" ht="1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365"/>
      <c r="Z141" s="376"/>
      <c r="AA141" s="376"/>
      <c r="AB141" s="376"/>
      <c r="AC141" s="376"/>
      <c r="AD141" s="376"/>
      <c r="AE141" s="376"/>
      <c r="AF141" s="376"/>
      <c r="AG141" s="376"/>
      <c r="AH141" s="376"/>
      <c r="AI141" s="376"/>
      <c r="AJ141" s="376"/>
      <c r="AK141" s="376"/>
      <c r="AL141" s="376"/>
      <c r="AM141" s="268"/>
    </row>
    <row r="142" spans="1:39" ht="15.6" outlineLevel="1">
      <c r="B142" s="250" t="s">
        <v>500</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365"/>
      <c r="Z142" s="376"/>
      <c r="AA142" s="376"/>
      <c r="AB142" s="376"/>
      <c r="AC142" s="376"/>
      <c r="AD142" s="376"/>
      <c r="AE142" s="376"/>
      <c r="AF142" s="376"/>
      <c r="AG142" s="376"/>
      <c r="AH142" s="376"/>
      <c r="AI142" s="376"/>
      <c r="AJ142" s="376"/>
      <c r="AK142" s="376"/>
      <c r="AL142" s="376"/>
      <c r="AM142" s="268"/>
    </row>
    <row r="143" spans="1:39" ht="15" outlineLevel="1">
      <c r="A143" s="460">
        <v>33</v>
      </c>
      <c r="B143" s="275" t="s">
        <v>125</v>
      </c>
      <c r="C143" s="253" t="s">
        <v>25</v>
      </c>
      <c r="D143" s="257"/>
      <c r="E143" s="257"/>
      <c r="F143" s="257"/>
      <c r="G143" s="257"/>
      <c r="H143" s="257"/>
      <c r="I143" s="257"/>
      <c r="J143" s="257"/>
      <c r="K143" s="257"/>
      <c r="L143" s="257"/>
      <c r="M143" s="257"/>
      <c r="N143" s="257">
        <v>0</v>
      </c>
      <c r="O143" s="257"/>
      <c r="P143" s="257"/>
      <c r="Q143" s="257"/>
      <c r="R143" s="257"/>
      <c r="S143" s="257"/>
      <c r="T143" s="257"/>
      <c r="U143" s="257"/>
      <c r="V143" s="257"/>
      <c r="W143" s="257"/>
      <c r="X143" s="257"/>
      <c r="Y143" s="377"/>
      <c r="Z143" s="363"/>
      <c r="AA143" s="363"/>
      <c r="AB143" s="363"/>
      <c r="AC143" s="363"/>
      <c r="AD143" s="363"/>
      <c r="AE143" s="363"/>
      <c r="AF143" s="659"/>
      <c r="AG143" s="368"/>
      <c r="AH143" s="368"/>
      <c r="AI143" s="368"/>
      <c r="AJ143" s="368"/>
      <c r="AK143" s="368"/>
      <c r="AL143" s="368"/>
      <c r="AM143" s="258">
        <f>SUM(Y143:AL143)</f>
        <v>0</v>
      </c>
    </row>
    <row r="144" spans="1:39" ht="15" outlineLevel="1">
      <c r="B144" s="256" t="s">
        <v>267</v>
      </c>
      <c r="C144" s="253" t="s">
        <v>163</v>
      </c>
      <c r="D144" s="257"/>
      <c r="E144" s="257"/>
      <c r="F144" s="257"/>
      <c r="G144" s="257"/>
      <c r="H144" s="257"/>
      <c r="I144" s="257"/>
      <c r="J144" s="257"/>
      <c r="K144" s="257"/>
      <c r="L144" s="257"/>
      <c r="M144" s="257"/>
      <c r="N144" s="257">
        <f>N143</f>
        <v>0</v>
      </c>
      <c r="O144" s="257"/>
      <c r="P144" s="257"/>
      <c r="Q144" s="257"/>
      <c r="R144" s="257"/>
      <c r="S144" s="257"/>
      <c r="T144" s="257"/>
      <c r="U144" s="257"/>
      <c r="V144" s="257"/>
      <c r="W144" s="257"/>
      <c r="X144" s="257"/>
      <c r="Y144" s="364">
        <f>Y143</f>
        <v>0</v>
      </c>
      <c r="Z144" s="364">
        <f t="shared" ref="Z144:AF144" si="192">Z143</f>
        <v>0</v>
      </c>
      <c r="AA144" s="364">
        <f t="shared" si="192"/>
        <v>0</v>
      </c>
      <c r="AB144" s="364">
        <f t="shared" si="192"/>
        <v>0</v>
      </c>
      <c r="AC144" s="364">
        <f t="shared" si="192"/>
        <v>0</v>
      </c>
      <c r="AD144" s="364">
        <f t="shared" si="192"/>
        <v>0</v>
      </c>
      <c r="AE144" s="364">
        <f t="shared" si="192"/>
        <v>0</v>
      </c>
      <c r="AF144" s="364">
        <f t="shared" si="192"/>
        <v>0</v>
      </c>
      <c r="AG144" s="364">
        <f t="shared" ref="AG144" si="193">AG143</f>
        <v>0</v>
      </c>
      <c r="AH144" s="364">
        <f t="shared" ref="AH144" si="194">AH143</f>
        <v>0</v>
      </c>
      <c r="AI144" s="364">
        <f t="shared" ref="AI144" si="195">AI143</f>
        <v>0</v>
      </c>
      <c r="AJ144" s="364">
        <f t="shared" ref="AJ144" si="196">AJ143</f>
        <v>0</v>
      </c>
      <c r="AK144" s="364">
        <f t="shared" ref="AK144" si="197">AK143</f>
        <v>0</v>
      </c>
      <c r="AL144" s="364">
        <f t="shared" ref="AL144" si="198">AL143</f>
        <v>0</v>
      </c>
      <c r="AM144" s="268"/>
    </row>
    <row r="145" spans="1:39" ht="1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365"/>
      <c r="Z145" s="376"/>
      <c r="AA145" s="376"/>
      <c r="AB145" s="376"/>
      <c r="AC145" s="376"/>
      <c r="AD145" s="376"/>
      <c r="AE145" s="376"/>
      <c r="AF145" s="376"/>
      <c r="AG145" s="376"/>
      <c r="AH145" s="376"/>
      <c r="AI145" s="376"/>
      <c r="AJ145" s="376"/>
      <c r="AK145" s="376"/>
      <c r="AL145" s="376"/>
      <c r="AM145" s="268"/>
    </row>
    <row r="146" spans="1:39" ht="15" outlineLevel="1">
      <c r="A146" s="460">
        <v>34</v>
      </c>
      <c r="B146" s="275" t="s">
        <v>126</v>
      </c>
      <c r="C146" s="253" t="s">
        <v>25</v>
      </c>
      <c r="D146" s="257"/>
      <c r="E146" s="257"/>
      <c r="F146" s="257"/>
      <c r="G146" s="257"/>
      <c r="H146" s="257"/>
      <c r="I146" s="257"/>
      <c r="J146" s="257"/>
      <c r="K146" s="257"/>
      <c r="L146" s="257"/>
      <c r="M146" s="257"/>
      <c r="N146" s="257">
        <v>0</v>
      </c>
      <c r="O146" s="257"/>
      <c r="P146" s="257"/>
      <c r="Q146" s="257"/>
      <c r="R146" s="257"/>
      <c r="S146" s="257"/>
      <c r="T146" s="257"/>
      <c r="U146" s="257"/>
      <c r="V146" s="257"/>
      <c r="W146" s="257"/>
      <c r="X146" s="257"/>
      <c r="Y146" s="377"/>
      <c r="Z146" s="363"/>
      <c r="AA146" s="363"/>
      <c r="AB146" s="363"/>
      <c r="AC146" s="363"/>
      <c r="AD146" s="363"/>
      <c r="AE146" s="363"/>
      <c r="AF146" s="659"/>
      <c r="AG146" s="368"/>
      <c r="AH146" s="368"/>
      <c r="AI146" s="368"/>
      <c r="AJ146" s="368"/>
      <c r="AK146" s="368"/>
      <c r="AL146" s="368"/>
      <c r="AM146" s="258">
        <f>SUM(Y146:AL146)</f>
        <v>0</v>
      </c>
    </row>
    <row r="147" spans="1:39" ht="15" outlineLevel="1">
      <c r="B147" s="256" t="s">
        <v>267</v>
      </c>
      <c r="C147" s="253" t="s">
        <v>163</v>
      </c>
      <c r="D147" s="257"/>
      <c r="E147" s="257"/>
      <c r="F147" s="257"/>
      <c r="G147" s="257"/>
      <c r="H147" s="257"/>
      <c r="I147" s="257"/>
      <c r="J147" s="257"/>
      <c r="K147" s="257"/>
      <c r="L147" s="257"/>
      <c r="M147" s="257"/>
      <c r="N147" s="257">
        <f>N146</f>
        <v>0</v>
      </c>
      <c r="O147" s="257"/>
      <c r="P147" s="257"/>
      <c r="Q147" s="257"/>
      <c r="R147" s="257"/>
      <c r="S147" s="257"/>
      <c r="T147" s="257"/>
      <c r="U147" s="257"/>
      <c r="V147" s="257"/>
      <c r="W147" s="257"/>
      <c r="X147" s="257"/>
      <c r="Y147" s="364">
        <f>Y146</f>
        <v>0</v>
      </c>
      <c r="Z147" s="364">
        <f t="shared" ref="Z147:AF147" si="199">Z146</f>
        <v>0</v>
      </c>
      <c r="AA147" s="364">
        <f t="shared" si="199"/>
        <v>0</v>
      </c>
      <c r="AB147" s="364">
        <f t="shared" si="199"/>
        <v>0</v>
      </c>
      <c r="AC147" s="364">
        <f t="shared" si="199"/>
        <v>0</v>
      </c>
      <c r="AD147" s="364">
        <f t="shared" si="199"/>
        <v>0</v>
      </c>
      <c r="AE147" s="364">
        <f t="shared" si="199"/>
        <v>0</v>
      </c>
      <c r="AF147" s="364">
        <f t="shared" si="199"/>
        <v>0</v>
      </c>
      <c r="AG147" s="364">
        <f t="shared" ref="AG147" si="200">AG146</f>
        <v>0</v>
      </c>
      <c r="AH147" s="364">
        <f t="shared" ref="AH147" si="201">AH146</f>
        <v>0</v>
      </c>
      <c r="AI147" s="364">
        <f t="shared" ref="AI147" si="202">AI146</f>
        <v>0</v>
      </c>
      <c r="AJ147" s="364">
        <f t="shared" ref="AJ147" si="203">AJ146</f>
        <v>0</v>
      </c>
      <c r="AK147" s="364">
        <f t="shared" ref="AK147" si="204">AK146</f>
        <v>0</v>
      </c>
      <c r="AL147" s="364">
        <f t="shared" ref="AL147" si="205">AL146</f>
        <v>0</v>
      </c>
      <c r="AM147" s="268"/>
    </row>
    <row r="148" spans="1:39" ht="1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365"/>
      <c r="Z148" s="376"/>
      <c r="AA148" s="376"/>
      <c r="AB148" s="376"/>
      <c r="AC148" s="376"/>
      <c r="AD148" s="376"/>
      <c r="AE148" s="376"/>
      <c r="AF148" s="376"/>
      <c r="AG148" s="376"/>
      <c r="AH148" s="376"/>
      <c r="AI148" s="376"/>
      <c r="AJ148" s="376"/>
      <c r="AK148" s="376"/>
      <c r="AL148" s="376"/>
      <c r="AM148" s="268"/>
    </row>
    <row r="149" spans="1:39" ht="15" outlineLevel="1">
      <c r="A149" s="460">
        <v>35</v>
      </c>
      <c r="B149" s="275" t="s">
        <v>127</v>
      </c>
      <c r="C149" s="253" t="s">
        <v>25</v>
      </c>
      <c r="D149" s="257"/>
      <c r="E149" s="257"/>
      <c r="F149" s="257"/>
      <c r="G149" s="257"/>
      <c r="H149" s="257"/>
      <c r="I149" s="257"/>
      <c r="J149" s="257"/>
      <c r="K149" s="257"/>
      <c r="L149" s="257"/>
      <c r="M149" s="257"/>
      <c r="N149" s="257">
        <v>0</v>
      </c>
      <c r="O149" s="257"/>
      <c r="P149" s="257"/>
      <c r="Q149" s="257"/>
      <c r="R149" s="257"/>
      <c r="S149" s="257"/>
      <c r="T149" s="257"/>
      <c r="U149" s="257"/>
      <c r="V149" s="257"/>
      <c r="W149" s="257"/>
      <c r="X149" s="257"/>
      <c r="Y149" s="377"/>
      <c r="Z149" s="363"/>
      <c r="AA149" s="363"/>
      <c r="AB149" s="363"/>
      <c r="AC149" s="363"/>
      <c r="AD149" s="363"/>
      <c r="AE149" s="363"/>
      <c r="AF149" s="659"/>
      <c r="AG149" s="368"/>
      <c r="AH149" s="368"/>
      <c r="AI149" s="368"/>
      <c r="AJ149" s="368"/>
      <c r="AK149" s="368"/>
      <c r="AL149" s="368"/>
      <c r="AM149" s="258">
        <f>SUM(Y149:AL149)</f>
        <v>0</v>
      </c>
    </row>
    <row r="150" spans="1:39" ht="15" outlineLevel="1">
      <c r="B150" s="256" t="s">
        <v>267</v>
      </c>
      <c r="C150" s="253" t="s">
        <v>163</v>
      </c>
      <c r="D150" s="257"/>
      <c r="E150" s="257"/>
      <c r="F150" s="257"/>
      <c r="G150" s="257"/>
      <c r="H150" s="257"/>
      <c r="I150" s="257"/>
      <c r="J150" s="257"/>
      <c r="K150" s="257"/>
      <c r="L150" s="257"/>
      <c r="M150" s="257"/>
      <c r="N150" s="257">
        <f>N149</f>
        <v>0</v>
      </c>
      <c r="O150" s="257"/>
      <c r="P150" s="257"/>
      <c r="Q150" s="257"/>
      <c r="R150" s="257"/>
      <c r="S150" s="257"/>
      <c r="T150" s="257"/>
      <c r="U150" s="257"/>
      <c r="V150" s="257"/>
      <c r="W150" s="257"/>
      <c r="X150" s="257"/>
      <c r="Y150" s="364">
        <f>Y149</f>
        <v>0</v>
      </c>
      <c r="Z150" s="364">
        <f t="shared" ref="Z150:AF150" si="206">Z149</f>
        <v>0</v>
      </c>
      <c r="AA150" s="364">
        <f t="shared" si="206"/>
        <v>0</v>
      </c>
      <c r="AB150" s="364">
        <f t="shared" si="206"/>
        <v>0</v>
      </c>
      <c r="AC150" s="364">
        <f t="shared" si="206"/>
        <v>0</v>
      </c>
      <c r="AD150" s="364">
        <f t="shared" si="206"/>
        <v>0</v>
      </c>
      <c r="AE150" s="364">
        <f t="shared" si="206"/>
        <v>0</v>
      </c>
      <c r="AF150" s="364">
        <f t="shared" si="206"/>
        <v>0</v>
      </c>
      <c r="AG150" s="364">
        <f t="shared" ref="AG150" si="207">AG149</f>
        <v>0</v>
      </c>
      <c r="AH150" s="364">
        <f t="shared" ref="AH150" si="208">AH149</f>
        <v>0</v>
      </c>
      <c r="AI150" s="364">
        <f t="shared" ref="AI150" si="209">AI149</f>
        <v>0</v>
      </c>
      <c r="AJ150" s="364">
        <f t="shared" ref="AJ150" si="210">AJ149</f>
        <v>0</v>
      </c>
      <c r="AK150" s="364">
        <f t="shared" ref="AK150" si="211">AK149</f>
        <v>0</v>
      </c>
      <c r="AL150" s="364">
        <f t="shared" ref="AL150" si="212">AL149</f>
        <v>0</v>
      </c>
      <c r="AM150" s="268"/>
    </row>
    <row r="151" spans="1:39" ht="1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365"/>
      <c r="Z151" s="376"/>
      <c r="AA151" s="376"/>
      <c r="AB151" s="376"/>
      <c r="AC151" s="376"/>
      <c r="AD151" s="376"/>
      <c r="AE151" s="376"/>
      <c r="AF151" s="376"/>
      <c r="AG151" s="376"/>
      <c r="AH151" s="376"/>
      <c r="AI151" s="376"/>
      <c r="AJ151" s="376"/>
      <c r="AK151" s="376"/>
      <c r="AL151" s="376"/>
      <c r="AM151" s="268"/>
    </row>
    <row r="152" spans="1:39" ht="15.6" outlineLevel="1">
      <c r="B152" s="250" t="s">
        <v>501</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365"/>
      <c r="Z152" s="376"/>
      <c r="AA152" s="376"/>
      <c r="AB152" s="376"/>
      <c r="AC152" s="376"/>
      <c r="AD152" s="376"/>
      <c r="AE152" s="376"/>
      <c r="AF152" s="376"/>
      <c r="AG152" s="376"/>
      <c r="AH152" s="376"/>
      <c r="AI152" s="376"/>
      <c r="AJ152" s="376"/>
      <c r="AK152" s="376"/>
      <c r="AL152" s="376"/>
      <c r="AM152" s="268"/>
    </row>
    <row r="153" spans="1:39" ht="45" outlineLevel="1">
      <c r="A153" s="460">
        <v>36</v>
      </c>
      <c r="B153" s="275" t="s">
        <v>128</v>
      </c>
      <c r="C153" s="253" t="s">
        <v>25</v>
      </c>
      <c r="D153" s="257"/>
      <c r="E153" s="257"/>
      <c r="F153" s="257"/>
      <c r="G153" s="257"/>
      <c r="H153" s="257"/>
      <c r="I153" s="257"/>
      <c r="J153" s="257"/>
      <c r="K153" s="257"/>
      <c r="L153" s="257"/>
      <c r="M153" s="257"/>
      <c r="N153" s="257">
        <v>12</v>
      </c>
      <c r="O153" s="257"/>
      <c r="P153" s="257"/>
      <c r="Q153" s="257"/>
      <c r="R153" s="257"/>
      <c r="S153" s="257"/>
      <c r="T153" s="257"/>
      <c r="U153" s="257"/>
      <c r="V153" s="257"/>
      <c r="W153" s="257"/>
      <c r="X153" s="257"/>
      <c r="Y153" s="377"/>
      <c r="Z153" s="363"/>
      <c r="AA153" s="363"/>
      <c r="AB153" s="363"/>
      <c r="AC153" s="363"/>
      <c r="AD153" s="363"/>
      <c r="AE153" s="363"/>
      <c r="AF153" s="659"/>
      <c r="AG153" s="368"/>
      <c r="AH153" s="368"/>
      <c r="AI153" s="368"/>
      <c r="AJ153" s="368"/>
      <c r="AK153" s="368"/>
      <c r="AL153" s="368"/>
      <c r="AM153" s="258">
        <f>SUM(Y153:AL153)</f>
        <v>0</v>
      </c>
    </row>
    <row r="154" spans="1:39" ht="15" outlineLevel="1">
      <c r="B154" s="256" t="s">
        <v>267</v>
      </c>
      <c r="C154" s="253" t="s">
        <v>163</v>
      </c>
      <c r="D154" s="257"/>
      <c r="E154" s="257"/>
      <c r="F154" s="257"/>
      <c r="G154" s="257"/>
      <c r="H154" s="257"/>
      <c r="I154" s="257"/>
      <c r="J154" s="257"/>
      <c r="K154" s="257"/>
      <c r="L154" s="257"/>
      <c r="M154" s="257"/>
      <c r="N154" s="257">
        <f>N153</f>
        <v>12</v>
      </c>
      <c r="O154" s="257"/>
      <c r="P154" s="257"/>
      <c r="Q154" s="257"/>
      <c r="R154" s="257"/>
      <c r="S154" s="257"/>
      <c r="T154" s="257"/>
      <c r="U154" s="257"/>
      <c r="V154" s="257"/>
      <c r="W154" s="257"/>
      <c r="X154" s="257"/>
      <c r="Y154" s="364">
        <f>Y153</f>
        <v>0</v>
      </c>
      <c r="Z154" s="364">
        <f t="shared" ref="Z154:AF154" si="213">Z153</f>
        <v>0</v>
      </c>
      <c r="AA154" s="364">
        <f t="shared" si="213"/>
        <v>0</v>
      </c>
      <c r="AB154" s="364">
        <f t="shared" si="213"/>
        <v>0</v>
      </c>
      <c r="AC154" s="364">
        <f t="shared" si="213"/>
        <v>0</v>
      </c>
      <c r="AD154" s="364">
        <f t="shared" si="213"/>
        <v>0</v>
      </c>
      <c r="AE154" s="364">
        <f t="shared" si="213"/>
        <v>0</v>
      </c>
      <c r="AF154" s="364">
        <f t="shared" si="213"/>
        <v>0</v>
      </c>
      <c r="AG154" s="364">
        <f t="shared" ref="AG154" si="214">AG153</f>
        <v>0</v>
      </c>
      <c r="AH154" s="364">
        <f t="shared" ref="AH154" si="215">AH153</f>
        <v>0</v>
      </c>
      <c r="AI154" s="364">
        <f t="shared" ref="AI154" si="216">AI153</f>
        <v>0</v>
      </c>
      <c r="AJ154" s="364">
        <f t="shared" ref="AJ154" si="217">AJ153</f>
        <v>0</v>
      </c>
      <c r="AK154" s="364">
        <f t="shared" ref="AK154" si="218">AK153</f>
        <v>0</v>
      </c>
      <c r="AL154" s="364">
        <f t="shared" ref="AL154" si="219">AL153</f>
        <v>0</v>
      </c>
      <c r="AM154" s="268"/>
    </row>
    <row r="155" spans="1:39" ht="1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365"/>
      <c r="Z155" s="376"/>
      <c r="AA155" s="376"/>
      <c r="AB155" s="376"/>
      <c r="AC155" s="376"/>
      <c r="AD155" s="376"/>
      <c r="AE155" s="376"/>
      <c r="AF155" s="376"/>
      <c r="AG155" s="376"/>
      <c r="AH155" s="376"/>
      <c r="AI155" s="376"/>
      <c r="AJ155" s="376"/>
      <c r="AK155" s="376"/>
      <c r="AL155" s="376"/>
      <c r="AM155" s="268"/>
    </row>
    <row r="156" spans="1:39" ht="30" outlineLevel="1">
      <c r="A156" s="460">
        <v>37</v>
      </c>
      <c r="B156" s="275" t="s">
        <v>129</v>
      </c>
      <c r="C156" s="253" t="s">
        <v>25</v>
      </c>
      <c r="D156" s="257"/>
      <c r="E156" s="257"/>
      <c r="F156" s="257"/>
      <c r="G156" s="257"/>
      <c r="H156" s="257"/>
      <c r="I156" s="257"/>
      <c r="J156" s="257"/>
      <c r="K156" s="257"/>
      <c r="L156" s="257"/>
      <c r="M156" s="257"/>
      <c r="N156" s="257">
        <v>12</v>
      </c>
      <c r="O156" s="257"/>
      <c r="P156" s="257"/>
      <c r="Q156" s="257"/>
      <c r="R156" s="257"/>
      <c r="S156" s="257"/>
      <c r="T156" s="257"/>
      <c r="U156" s="257"/>
      <c r="V156" s="257"/>
      <c r="W156" s="257"/>
      <c r="X156" s="257"/>
      <c r="Y156" s="377"/>
      <c r="Z156" s="363"/>
      <c r="AA156" s="363"/>
      <c r="AB156" s="363"/>
      <c r="AC156" s="363"/>
      <c r="AD156" s="363"/>
      <c r="AE156" s="363"/>
      <c r="AF156" s="659"/>
      <c r="AG156" s="368"/>
      <c r="AH156" s="368"/>
      <c r="AI156" s="368"/>
      <c r="AJ156" s="368"/>
      <c r="AK156" s="368"/>
      <c r="AL156" s="368"/>
      <c r="AM156" s="258">
        <f>SUM(Y156:AL156)</f>
        <v>0</v>
      </c>
    </row>
    <row r="157" spans="1:39" ht="15" outlineLevel="1">
      <c r="B157" s="256" t="s">
        <v>267</v>
      </c>
      <c r="C157" s="253" t="s">
        <v>163</v>
      </c>
      <c r="D157" s="257"/>
      <c r="E157" s="257"/>
      <c r="F157" s="257"/>
      <c r="G157" s="257"/>
      <c r="H157" s="257"/>
      <c r="I157" s="257"/>
      <c r="J157" s="257"/>
      <c r="K157" s="257"/>
      <c r="L157" s="257"/>
      <c r="M157" s="257"/>
      <c r="N157" s="257">
        <f>N156</f>
        <v>12</v>
      </c>
      <c r="O157" s="257"/>
      <c r="P157" s="257"/>
      <c r="Q157" s="257"/>
      <c r="R157" s="257"/>
      <c r="S157" s="257"/>
      <c r="T157" s="257"/>
      <c r="U157" s="257"/>
      <c r="V157" s="257"/>
      <c r="W157" s="257"/>
      <c r="X157" s="257"/>
      <c r="Y157" s="364">
        <f>Y156</f>
        <v>0</v>
      </c>
      <c r="Z157" s="364">
        <f t="shared" ref="Z157:AF157" si="220">Z156</f>
        <v>0</v>
      </c>
      <c r="AA157" s="364">
        <f t="shared" si="220"/>
        <v>0</v>
      </c>
      <c r="AB157" s="364">
        <f t="shared" si="220"/>
        <v>0</v>
      </c>
      <c r="AC157" s="364">
        <f t="shared" si="220"/>
        <v>0</v>
      </c>
      <c r="AD157" s="364">
        <f t="shared" si="220"/>
        <v>0</v>
      </c>
      <c r="AE157" s="364">
        <f t="shared" si="220"/>
        <v>0</v>
      </c>
      <c r="AF157" s="364">
        <f t="shared" si="220"/>
        <v>0</v>
      </c>
      <c r="AG157" s="364">
        <f t="shared" ref="AG157" si="221">AG156</f>
        <v>0</v>
      </c>
      <c r="AH157" s="364">
        <f t="shared" ref="AH157" si="222">AH156</f>
        <v>0</v>
      </c>
      <c r="AI157" s="364">
        <f t="shared" ref="AI157" si="223">AI156</f>
        <v>0</v>
      </c>
      <c r="AJ157" s="364">
        <f t="shared" ref="AJ157" si="224">AJ156</f>
        <v>0</v>
      </c>
      <c r="AK157" s="364">
        <f t="shared" ref="AK157" si="225">AK156</f>
        <v>0</v>
      </c>
      <c r="AL157" s="364">
        <f t="shared" ref="AL157" si="226">AL156</f>
        <v>0</v>
      </c>
      <c r="AM157" s="268"/>
    </row>
    <row r="158" spans="1:39" ht="1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365"/>
      <c r="Z158" s="376"/>
      <c r="AA158" s="376"/>
      <c r="AB158" s="376"/>
      <c r="AC158" s="376"/>
      <c r="AD158" s="376"/>
      <c r="AE158" s="376"/>
      <c r="AF158" s="376"/>
      <c r="AG158" s="376"/>
      <c r="AH158" s="376"/>
      <c r="AI158" s="376"/>
      <c r="AJ158" s="376"/>
      <c r="AK158" s="376"/>
      <c r="AL158" s="376"/>
      <c r="AM158" s="268"/>
    </row>
    <row r="159" spans="1:39" ht="15" outlineLevel="1">
      <c r="A159" s="460">
        <v>38</v>
      </c>
      <c r="B159" s="275" t="s">
        <v>130</v>
      </c>
      <c r="C159" s="253" t="s">
        <v>25</v>
      </c>
      <c r="D159" s="257"/>
      <c r="E159" s="257"/>
      <c r="F159" s="257"/>
      <c r="G159" s="257"/>
      <c r="H159" s="257"/>
      <c r="I159" s="257"/>
      <c r="J159" s="257"/>
      <c r="K159" s="257"/>
      <c r="L159" s="257"/>
      <c r="M159" s="257"/>
      <c r="N159" s="257">
        <v>12</v>
      </c>
      <c r="O159" s="257"/>
      <c r="P159" s="257"/>
      <c r="Q159" s="257"/>
      <c r="R159" s="257"/>
      <c r="S159" s="257"/>
      <c r="T159" s="257"/>
      <c r="U159" s="257"/>
      <c r="V159" s="257"/>
      <c r="W159" s="257"/>
      <c r="X159" s="257"/>
      <c r="Y159" s="377"/>
      <c r="Z159" s="363"/>
      <c r="AA159" s="363"/>
      <c r="AB159" s="363"/>
      <c r="AC159" s="363"/>
      <c r="AD159" s="363"/>
      <c r="AE159" s="363"/>
      <c r="AF159" s="659"/>
      <c r="AG159" s="368"/>
      <c r="AH159" s="368"/>
      <c r="AI159" s="368"/>
      <c r="AJ159" s="368"/>
      <c r="AK159" s="368"/>
      <c r="AL159" s="368"/>
      <c r="AM159" s="258">
        <f>SUM(Y159:AL159)</f>
        <v>0</v>
      </c>
    </row>
    <row r="160" spans="1:39" ht="15" outlineLevel="1">
      <c r="B160" s="256" t="s">
        <v>267</v>
      </c>
      <c r="C160" s="253" t="s">
        <v>163</v>
      </c>
      <c r="D160" s="257"/>
      <c r="E160" s="257"/>
      <c r="F160" s="257"/>
      <c r="G160" s="257"/>
      <c r="H160" s="257"/>
      <c r="I160" s="257"/>
      <c r="J160" s="257"/>
      <c r="K160" s="257"/>
      <c r="L160" s="257"/>
      <c r="M160" s="257"/>
      <c r="N160" s="257">
        <f>N159</f>
        <v>12</v>
      </c>
      <c r="O160" s="257"/>
      <c r="P160" s="257"/>
      <c r="Q160" s="257"/>
      <c r="R160" s="257"/>
      <c r="S160" s="257"/>
      <c r="T160" s="257"/>
      <c r="U160" s="257"/>
      <c r="V160" s="257"/>
      <c r="W160" s="257"/>
      <c r="X160" s="257"/>
      <c r="Y160" s="364">
        <f>Y159</f>
        <v>0</v>
      </c>
      <c r="Z160" s="364">
        <f t="shared" ref="Z160:AF160" si="227">Z159</f>
        <v>0</v>
      </c>
      <c r="AA160" s="364">
        <f t="shared" si="227"/>
        <v>0</v>
      </c>
      <c r="AB160" s="364">
        <f t="shared" si="227"/>
        <v>0</v>
      </c>
      <c r="AC160" s="364">
        <f t="shared" si="227"/>
        <v>0</v>
      </c>
      <c r="AD160" s="364">
        <f t="shared" si="227"/>
        <v>0</v>
      </c>
      <c r="AE160" s="364">
        <f t="shared" si="227"/>
        <v>0</v>
      </c>
      <c r="AF160" s="364">
        <f t="shared" si="227"/>
        <v>0</v>
      </c>
      <c r="AG160" s="364">
        <f t="shared" ref="AG160" si="228">AG159</f>
        <v>0</v>
      </c>
      <c r="AH160" s="364">
        <f t="shared" ref="AH160" si="229">AH159</f>
        <v>0</v>
      </c>
      <c r="AI160" s="364">
        <f t="shared" ref="AI160" si="230">AI159</f>
        <v>0</v>
      </c>
      <c r="AJ160" s="364">
        <f t="shared" ref="AJ160" si="231">AJ159</f>
        <v>0</v>
      </c>
      <c r="AK160" s="364">
        <f t="shared" ref="AK160" si="232">AK159</f>
        <v>0</v>
      </c>
      <c r="AL160" s="364">
        <f t="shared" ref="AL160" si="233">AL159</f>
        <v>0</v>
      </c>
      <c r="AM160" s="268"/>
    </row>
    <row r="161" spans="1:39" ht="1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365"/>
      <c r="Z161" s="376"/>
      <c r="AA161" s="376"/>
      <c r="AB161" s="376"/>
      <c r="AC161" s="376"/>
      <c r="AD161" s="376"/>
      <c r="AE161" s="376"/>
      <c r="AF161" s="376"/>
      <c r="AG161" s="376"/>
      <c r="AH161" s="376"/>
      <c r="AI161" s="376"/>
      <c r="AJ161" s="376"/>
      <c r="AK161" s="376"/>
      <c r="AL161" s="376"/>
      <c r="AM161" s="268"/>
    </row>
    <row r="162" spans="1:39" ht="30" outlineLevel="1">
      <c r="A162" s="460">
        <v>39</v>
      </c>
      <c r="B162" s="275" t="s">
        <v>131</v>
      </c>
      <c r="C162" s="253" t="s">
        <v>25</v>
      </c>
      <c r="D162" s="257"/>
      <c r="E162" s="257"/>
      <c r="F162" s="257"/>
      <c r="G162" s="257"/>
      <c r="H162" s="257"/>
      <c r="I162" s="257"/>
      <c r="J162" s="257"/>
      <c r="K162" s="257"/>
      <c r="L162" s="257"/>
      <c r="M162" s="257"/>
      <c r="N162" s="257">
        <v>12</v>
      </c>
      <c r="O162" s="257"/>
      <c r="P162" s="257"/>
      <c r="Q162" s="257"/>
      <c r="R162" s="257"/>
      <c r="S162" s="257"/>
      <c r="T162" s="257"/>
      <c r="U162" s="257"/>
      <c r="V162" s="257"/>
      <c r="W162" s="257"/>
      <c r="X162" s="257"/>
      <c r="Y162" s="377"/>
      <c r="Z162" s="363"/>
      <c r="AA162" s="363"/>
      <c r="AB162" s="363"/>
      <c r="AC162" s="363"/>
      <c r="AD162" s="363"/>
      <c r="AE162" s="363"/>
      <c r="AF162" s="659"/>
      <c r="AG162" s="368"/>
      <c r="AH162" s="368"/>
      <c r="AI162" s="368"/>
      <c r="AJ162" s="368"/>
      <c r="AK162" s="368"/>
      <c r="AL162" s="368"/>
      <c r="AM162" s="258">
        <f>SUM(Y162:AL162)</f>
        <v>0</v>
      </c>
    </row>
    <row r="163" spans="1:39" ht="15" outlineLevel="1">
      <c r="B163" s="256" t="s">
        <v>267</v>
      </c>
      <c r="C163" s="253" t="s">
        <v>163</v>
      </c>
      <c r="D163" s="257"/>
      <c r="E163" s="257"/>
      <c r="F163" s="257"/>
      <c r="G163" s="257"/>
      <c r="H163" s="257"/>
      <c r="I163" s="257"/>
      <c r="J163" s="257"/>
      <c r="K163" s="257"/>
      <c r="L163" s="257"/>
      <c r="M163" s="257"/>
      <c r="N163" s="257">
        <f>N162</f>
        <v>12</v>
      </c>
      <c r="O163" s="257"/>
      <c r="P163" s="257"/>
      <c r="Q163" s="257"/>
      <c r="R163" s="257"/>
      <c r="S163" s="257"/>
      <c r="T163" s="257"/>
      <c r="U163" s="257"/>
      <c r="V163" s="257"/>
      <c r="W163" s="257"/>
      <c r="X163" s="257"/>
      <c r="Y163" s="364">
        <f>Y162</f>
        <v>0</v>
      </c>
      <c r="Z163" s="364">
        <f t="shared" ref="Z163:AF163" si="234">Z162</f>
        <v>0</v>
      </c>
      <c r="AA163" s="364">
        <f t="shared" si="234"/>
        <v>0</v>
      </c>
      <c r="AB163" s="364">
        <f t="shared" si="234"/>
        <v>0</v>
      </c>
      <c r="AC163" s="364">
        <f t="shared" si="234"/>
        <v>0</v>
      </c>
      <c r="AD163" s="364">
        <f t="shared" si="234"/>
        <v>0</v>
      </c>
      <c r="AE163" s="364">
        <f t="shared" si="234"/>
        <v>0</v>
      </c>
      <c r="AF163" s="364">
        <f t="shared" si="234"/>
        <v>0</v>
      </c>
      <c r="AG163" s="364">
        <f t="shared" ref="AG163" si="235">AG162</f>
        <v>0</v>
      </c>
      <c r="AH163" s="364">
        <f t="shared" ref="AH163" si="236">AH162</f>
        <v>0</v>
      </c>
      <c r="AI163" s="364">
        <f t="shared" ref="AI163" si="237">AI162</f>
        <v>0</v>
      </c>
      <c r="AJ163" s="364">
        <f t="shared" ref="AJ163" si="238">AJ162</f>
        <v>0</v>
      </c>
      <c r="AK163" s="364">
        <f t="shared" ref="AK163" si="239">AK162</f>
        <v>0</v>
      </c>
      <c r="AL163" s="364">
        <f t="shared" ref="AL163" si="240">AL162</f>
        <v>0</v>
      </c>
      <c r="AM163" s="268"/>
    </row>
    <row r="164" spans="1:39" ht="1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365"/>
      <c r="Z164" s="376"/>
      <c r="AA164" s="376"/>
      <c r="AB164" s="376"/>
      <c r="AC164" s="376"/>
      <c r="AD164" s="376"/>
      <c r="AE164" s="376"/>
      <c r="AF164" s="376"/>
      <c r="AG164" s="376"/>
      <c r="AH164" s="376"/>
      <c r="AI164" s="376"/>
      <c r="AJ164" s="376"/>
      <c r="AK164" s="376"/>
      <c r="AL164" s="376"/>
      <c r="AM164" s="268"/>
    </row>
    <row r="165" spans="1:39" ht="30" outlineLevel="1">
      <c r="A165" s="460">
        <v>40</v>
      </c>
      <c r="B165" s="275" t="s">
        <v>132</v>
      </c>
      <c r="C165" s="253" t="s">
        <v>25</v>
      </c>
      <c r="D165" s="257"/>
      <c r="E165" s="257"/>
      <c r="F165" s="257"/>
      <c r="G165" s="257"/>
      <c r="H165" s="257"/>
      <c r="I165" s="257"/>
      <c r="J165" s="257"/>
      <c r="K165" s="257"/>
      <c r="L165" s="257"/>
      <c r="M165" s="257"/>
      <c r="N165" s="257">
        <v>12</v>
      </c>
      <c r="O165" s="257"/>
      <c r="P165" s="257"/>
      <c r="Q165" s="257"/>
      <c r="R165" s="257"/>
      <c r="S165" s="257"/>
      <c r="T165" s="257"/>
      <c r="U165" s="257"/>
      <c r="V165" s="257"/>
      <c r="W165" s="257"/>
      <c r="X165" s="257"/>
      <c r="Y165" s="377"/>
      <c r="Z165" s="363"/>
      <c r="AA165" s="363"/>
      <c r="AB165" s="363"/>
      <c r="AC165" s="363"/>
      <c r="AD165" s="363"/>
      <c r="AE165" s="363"/>
      <c r="AF165" s="659"/>
      <c r="AG165" s="368"/>
      <c r="AH165" s="368"/>
      <c r="AI165" s="368"/>
      <c r="AJ165" s="368"/>
      <c r="AK165" s="368"/>
      <c r="AL165" s="368"/>
      <c r="AM165" s="258">
        <f>SUM(Y165:AL165)</f>
        <v>0</v>
      </c>
    </row>
    <row r="166" spans="1:39" ht="15" outlineLevel="1">
      <c r="B166" s="256" t="s">
        <v>267</v>
      </c>
      <c r="C166" s="253" t="s">
        <v>163</v>
      </c>
      <c r="D166" s="257"/>
      <c r="E166" s="257"/>
      <c r="F166" s="257"/>
      <c r="G166" s="257"/>
      <c r="H166" s="257"/>
      <c r="I166" s="257"/>
      <c r="J166" s="257"/>
      <c r="K166" s="257"/>
      <c r="L166" s="257"/>
      <c r="M166" s="257"/>
      <c r="N166" s="257">
        <f>N165</f>
        <v>12</v>
      </c>
      <c r="O166" s="257"/>
      <c r="P166" s="257"/>
      <c r="Q166" s="257"/>
      <c r="R166" s="257"/>
      <c r="S166" s="257"/>
      <c r="T166" s="257"/>
      <c r="U166" s="257"/>
      <c r="V166" s="257"/>
      <c r="W166" s="257"/>
      <c r="X166" s="257"/>
      <c r="Y166" s="364">
        <f>Y165</f>
        <v>0</v>
      </c>
      <c r="Z166" s="364">
        <f t="shared" ref="Z166:AF166" si="241">Z165</f>
        <v>0</v>
      </c>
      <c r="AA166" s="364">
        <f t="shared" si="241"/>
        <v>0</v>
      </c>
      <c r="AB166" s="364">
        <f t="shared" si="241"/>
        <v>0</v>
      </c>
      <c r="AC166" s="364">
        <f t="shared" si="241"/>
        <v>0</v>
      </c>
      <c r="AD166" s="364">
        <f t="shared" si="241"/>
        <v>0</v>
      </c>
      <c r="AE166" s="364">
        <f t="shared" si="241"/>
        <v>0</v>
      </c>
      <c r="AF166" s="364">
        <f t="shared" si="241"/>
        <v>0</v>
      </c>
      <c r="AG166" s="364">
        <f t="shared" ref="AG166" si="242">AG165</f>
        <v>0</v>
      </c>
      <c r="AH166" s="364">
        <f t="shared" ref="AH166" si="243">AH165</f>
        <v>0</v>
      </c>
      <c r="AI166" s="364">
        <f t="shared" ref="AI166" si="244">AI165</f>
        <v>0</v>
      </c>
      <c r="AJ166" s="364">
        <f t="shared" ref="AJ166" si="245">AJ165</f>
        <v>0</v>
      </c>
      <c r="AK166" s="364">
        <f t="shared" ref="AK166" si="246">AK165</f>
        <v>0</v>
      </c>
      <c r="AL166" s="364">
        <f t="shared" ref="AL166" si="247">AL165</f>
        <v>0</v>
      </c>
      <c r="AM166" s="268"/>
    </row>
    <row r="167" spans="1:39" ht="1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365"/>
      <c r="Z167" s="376"/>
      <c r="AA167" s="376"/>
      <c r="AB167" s="376"/>
      <c r="AC167" s="376"/>
      <c r="AD167" s="376"/>
      <c r="AE167" s="376"/>
      <c r="AF167" s="376"/>
      <c r="AG167" s="376"/>
      <c r="AH167" s="376"/>
      <c r="AI167" s="376"/>
      <c r="AJ167" s="376"/>
      <c r="AK167" s="376"/>
      <c r="AL167" s="376"/>
      <c r="AM167" s="268"/>
    </row>
    <row r="168" spans="1:39" ht="45" outlineLevel="1">
      <c r="A168" s="460">
        <v>41</v>
      </c>
      <c r="B168" s="275" t="s">
        <v>133</v>
      </c>
      <c r="C168" s="253" t="s">
        <v>25</v>
      </c>
      <c r="D168" s="257"/>
      <c r="E168" s="257"/>
      <c r="F168" s="257"/>
      <c r="G168" s="257"/>
      <c r="H168" s="257"/>
      <c r="I168" s="257"/>
      <c r="J168" s="257"/>
      <c r="K168" s="257"/>
      <c r="L168" s="257"/>
      <c r="M168" s="257"/>
      <c r="N168" s="257">
        <v>12</v>
      </c>
      <c r="O168" s="257"/>
      <c r="P168" s="257"/>
      <c r="Q168" s="257"/>
      <c r="R168" s="257"/>
      <c r="S168" s="257"/>
      <c r="T168" s="257"/>
      <c r="U168" s="257"/>
      <c r="V168" s="257"/>
      <c r="W168" s="257"/>
      <c r="X168" s="257"/>
      <c r="Y168" s="377"/>
      <c r="Z168" s="363"/>
      <c r="AA168" s="363"/>
      <c r="AB168" s="363"/>
      <c r="AC168" s="363"/>
      <c r="AD168" s="363"/>
      <c r="AE168" s="363"/>
      <c r="AF168" s="659"/>
      <c r="AG168" s="368"/>
      <c r="AH168" s="368"/>
      <c r="AI168" s="368"/>
      <c r="AJ168" s="368"/>
      <c r="AK168" s="368"/>
      <c r="AL168" s="368"/>
      <c r="AM168" s="258">
        <f>SUM(Y168:AL168)</f>
        <v>0</v>
      </c>
    </row>
    <row r="169" spans="1:39" ht="15" outlineLevel="1">
      <c r="B169" s="256" t="s">
        <v>267</v>
      </c>
      <c r="C169" s="253" t="s">
        <v>163</v>
      </c>
      <c r="D169" s="257"/>
      <c r="E169" s="257"/>
      <c r="F169" s="257"/>
      <c r="G169" s="257"/>
      <c r="H169" s="257"/>
      <c r="I169" s="257"/>
      <c r="J169" s="257"/>
      <c r="K169" s="257"/>
      <c r="L169" s="257"/>
      <c r="M169" s="257"/>
      <c r="N169" s="257">
        <f>N168</f>
        <v>12</v>
      </c>
      <c r="O169" s="257"/>
      <c r="P169" s="257"/>
      <c r="Q169" s="257"/>
      <c r="R169" s="257"/>
      <c r="S169" s="257"/>
      <c r="T169" s="257"/>
      <c r="U169" s="257"/>
      <c r="V169" s="257"/>
      <c r="W169" s="257"/>
      <c r="X169" s="257"/>
      <c r="Y169" s="364">
        <f>Y168</f>
        <v>0</v>
      </c>
      <c r="Z169" s="364">
        <f t="shared" ref="Z169:AF169" si="248">Z168</f>
        <v>0</v>
      </c>
      <c r="AA169" s="364">
        <f t="shared" si="248"/>
        <v>0</v>
      </c>
      <c r="AB169" s="364">
        <f t="shared" si="248"/>
        <v>0</v>
      </c>
      <c r="AC169" s="364">
        <f t="shared" si="248"/>
        <v>0</v>
      </c>
      <c r="AD169" s="364">
        <f t="shared" si="248"/>
        <v>0</v>
      </c>
      <c r="AE169" s="364">
        <f t="shared" si="248"/>
        <v>0</v>
      </c>
      <c r="AF169" s="364">
        <f t="shared" si="248"/>
        <v>0</v>
      </c>
      <c r="AG169" s="364">
        <f t="shared" ref="AG169" si="249">AG168</f>
        <v>0</v>
      </c>
      <c r="AH169" s="364">
        <f t="shared" ref="AH169" si="250">AH168</f>
        <v>0</v>
      </c>
      <c r="AI169" s="364">
        <f t="shared" ref="AI169" si="251">AI168</f>
        <v>0</v>
      </c>
      <c r="AJ169" s="364">
        <f t="shared" ref="AJ169" si="252">AJ168</f>
        <v>0</v>
      </c>
      <c r="AK169" s="364">
        <f t="shared" ref="AK169" si="253">AK168</f>
        <v>0</v>
      </c>
      <c r="AL169" s="364">
        <f t="shared" ref="AL169" si="254">AL168</f>
        <v>0</v>
      </c>
      <c r="AM169" s="268"/>
    </row>
    <row r="170" spans="1:39" ht="1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365"/>
      <c r="Z170" s="376"/>
      <c r="AA170" s="376"/>
      <c r="AB170" s="376"/>
      <c r="AC170" s="376"/>
      <c r="AD170" s="376"/>
      <c r="AE170" s="376"/>
      <c r="AF170" s="376"/>
      <c r="AG170" s="376"/>
      <c r="AH170" s="376"/>
      <c r="AI170" s="376"/>
      <c r="AJ170" s="376"/>
      <c r="AK170" s="376"/>
      <c r="AL170" s="376"/>
      <c r="AM170" s="268"/>
    </row>
    <row r="171" spans="1:39" ht="30" outlineLevel="1">
      <c r="A171" s="460">
        <v>42</v>
      </c>
      <c r="B171" s="275" t="s">
        <v>134</v>
      </c>
      <c r="C171" s="253" t="s">
        <v>25</v>
      </c>
      <c r="D171" s="257"/>
      <c r="E171" s="257"/>
      <c r="F171" s="257"/>
      <c r="G171" s="257"/>
      <c r="H171" s="257"/>
      <c r="I171" s="257"/>
      <c r="J171" s="257"/>
      <c r="K171" s="257"/>
      <c r="L171" s="257"/>
      <c r="M171" s="257"/>
      <c r="N171" s="253"/>
      <c r="O171" s="257"/>
      <c r="P171" s="257"/>
      <c r="Q171" s="257"/>
      <c r="R171" s="257"/>
      <c r="S171" s="257"/>
      <c r="T171" s="257"/>
      <c r="U171" s="257"/>
      <c r="V171" s="257"/>
      <c r="W171" s="257"/>
      <c r="X171" s="257"/>
      <c r="Y171" s="377"/>
      <c r="Z171" s="363"/>
      <c r="AA171" s="363"/>
      <c r="AB171" s="363"/>
      <c r="AC171" s="363"/>
      <c r="AD171" s="363"/>
      <c r="AE171" s="363"/>
      <c r="AF171" s="659"/>
      <c r="AG171" s="368"/>
      <c r="AH171" s="368"/>
      <c r="AI171" s="368"/>
      <c r="AJ171" s="368"/>
      <c r="AK171" s="368"/>
      <c r="AL171" s="368"/>
      <c r="AM171" s="258">
        <f>SUM(Y171:AL171)</f>
        <v>0</v>
      </c>
    </row>
    <row r="172" spans="1:39" ht="15" outlineLevel="1">
      <c r="B172" s="256" t="s">
        <v>267</v>
      </c>
      <c r="C172" s="253" t="s">
        <v>163</v>
      </c>
      <c r="D172" s="257"/>
      <c r="E172" s="257"/>
      <c r="F172" s="257"/>
      <c r="G172" s="257"/>
      <c r="H172" s="257"/>
      <c r="I172" s="257"/>
      <c r="J172" s="257"/>
      <c r="K172" s="257"/>
      <c r="L172" s="257"/>
      <c r="M172" s="257"/>
      <c r="N172" s="412"/>
      <c r="O172" s="257"/>
      <c r="P172" s="257"/>
      <c r="Q172" s="257"/>
      <c r="R172" s="257"/>
      <c r="S172" s="257"/>
      <c r="T172" s="257"/>
      <c r="U172" s="257"/>
      <c r="V172" s="257"/>
      <c r="W172" s="257"/>
      <c r="X172" s="257"/>
      <c r="Y172" s="364">
        <f>Y171</f>
        <v>0</v>
      </c>
      <c r="Z172" s="364">
        <f t="shared" ref="Z172:AF172" si="255">Z171</f>
        <v>0</v>
      </c>
      <c r="AA172" s="364">
        <f t="shared" si="255"/>
        <v>0</v>
      </c>
      <c r="AB172" s="364">
        <f t="shared" si="255"/>
        <v>0</v>
      </c>
      <c r="AC172" s="364">
        <f t="shared" si="255"/>
        <v>0</v>
      </c>
      <c r="AD172" s="364">
        <f t="shared" si="255"/>
        <v>0</v>
      </c>
      <c r="AE172" s="364">
        <f t="shared" si="255"/>
        <v>0</v>
      </c>
      <c r="AF172" s="364">
        <f t="shared" si="255"/>
        <v>0</v>
      </c>
      <c r="AG172" s="364">
        <f t="shared" ref="AG172" si="256">AG171</f>
        <v>0</v>
      </c>
      <c r="AH172" s="364">
        <f t="shared" ref="AH172" si="257">AH171</f>
        <v>0</v>
      </c>
      <c r="AI172" s="364">
        <f t="shared" ref="AI172" si="258">AI171</f>
        <v>0</v>
      </c>
      <c r="AJ172" s="364">
        <f t="shared" ref="AJ172" si="259">AJ171</f>
        <v>0</v>
      </c>
      <c r="AK172" s="364">
        <f t="shared" ref="AK172" si="260">AK171</f>
        <v>0</v>
      </c>
      <c r="AL172" s="364">
        <f t="shared" ref="AL172" si="261">AL171</f>
        <v>0</v>
      </c>
      <c r="AM172" s="268"/>
    </row>
    <row r="173" spans="1:39" ht="1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365"/>
      <c r="Z173" s="376"/>
      <c r="AA173" s="376"/>
      <c r="AB173" s="376"/>
      <c r="AC173" s="376"/>
      <c r="AD173" s="376"/>
      <c r="AE173" s="376"/>
      <c r="AF173" s="376"/>
      <c r="AG173" s="376"/>
      <c r="AH173" s="376"/>
      <c r="AI173" s="376"/>
      <c r="AJ173" s="376"/>
      <c r="AK173" s="376"/>
      <c r="AL173" s="376"/>
      <c r="AM173" s="268"/>
    </row>
    <row r="174" spans="1:39" ht="15" outlineLevel="1">
      <c r="A174" s="460">
        <v>43</v>
      </c>
      <c r="B174" s="275" t="s">
        <v>135</v>
      </c>
      <c r="C174" s="253" t="s">
        <v>25</v>
      </c>
      <c r="D174" s="257"/>
      <c r="E174" s="257"/>
      <c r="F174" s="257"/>
      <c r="G174" s="257"/>
      <c r="H174" s="257"/>
      <c r="I174" s="257"/>
      <c r="J174" s="257"/>
      <c r="K174" s="257"/>
      <c r="L174" s="257"/>
      <c r="M174" s="257"/>
      <c r="N174" s="257">
        <v>12</v>
      </c>
      <c r="O174" s="257"/>
      <c r="P174" s="257"/>
      <c r="Q174" s="257"/>
      <c r="R174" s="257"/>
      <c r="S174" s="257"/>
      <c r="T174" s="257"/>
      <c r="U174" s="257"/>
      <c r="V174" s="257"/>
      <c r="W174" s="257"/>
      <c r="X174" s="257"/>
      <c r="Y174" s="377"/>
      <c r="Z174" s="363"/>
      <c r="AA174" s="363"/>
      <c r="AB174" s="363"/>
      <c r="AC174" s="363"/>
      <c r="AD174" s="363"/>
      <c r="AE174" s="363"/>
      <c r="AF174" s="659"/>
      <c r="AG174" s="368"/>
      <c r="AH174" s="368"/>
      <c r="AI174" s="368"/>
      <c r="AJ174" s="368"/>
      <c r="AK174" s="368"/>
      <c r="AL174" s="368"/>
      <c r="AM174" s="258">
        <f>SUM(Y174:AL174)</f>
        <v>0</v>
      </c>
    </row>
    <row r="175" spans="1:39" ht="15" outlineLevel="1">
      <c r="B175" s="256" t="s">
        <v>267</v>
      </c>
      <c r="C175" s="253" t="s">
        <v>163</v>
      </c>
      <c r="D175" s="257"/>
      <c r="E175" s="257"/>
      <c r="F175" s="257"/>
      <c r="G175" s="257"/>
      <c r="H175" s="257"/>
      <c r="I175" s="257"/>
      <c r="J175" s="257"/>
      <c r="K175" s="257"/>
      <c r="L175" s="257"/>
      <c r="M175" s="257"/>
      <c r="N175" s="257">
        <f>N174</f>
        <v>12</v>
      </c>
      <c r="O175" s="257"/>
      <c r="P175" s="257"/>
      <c r="Q175" s="257"/>
      <c r="R175" s="257"/>
      <c r="S175" s="257"/>
      <c r="T175" s="257"/>
      <c r="U175" s="257"/>
      <c r="V175" s="257"/>
      <c r="W175" s="257"/>
      <c r="X175" s="257"/>
      <c r="Y175" s="364">
        <f>Y174</f>
        <v>0</v>
      </c>
      <c r="Z175" s="364">
        <f t="shared" ref="Z175:AF175" si="262">Z174</f>
        <v>0</v>
      </c>
      <c r="AA175" s="364">
        <f t="shared" si="262"/>
        <v>0</v>
      </c>
      <c r="AB175" s="364">
        <f t="shared" si="262"/>
        <v>0</v>
      </c>
      <c r="AC175" s="364">
        <f t="shared" si="262"/>
        <v>0</v>
      </c>
      <c r="AD175" s="364">
        <f t="shared" si="262"/>
        <v>0</v>
      </c>
      <c r="AE175" s="364">
        <f t="shared" si="262"/>
        <v>0</v>
      </c>
      <c r="AF175" s="364">
        <f t="shared" si="262"/>
        <v>0</v>
      </c>
      <c r="AG175" s="364">
        <f t="shared" ref="AG175" si="263">AG174</f>
        <v>0</v>
      </c>
      <c r="AH175" s="364">
        <f t="shared" ref="AH175" si="264">AH174</f>
        <v>0</v>
      </c>
      <c r="AI175" s="364">
        <f t="shared" ref="AI175" si="265">AI174</f>
        <v>0</v>
      </c>
      <c r="AJ175" s="364">
        <f t="shared" ref="AJ175" si="266">AJ174</f>
        <v>0</v>
      </c>
      <c r="AK175" s="364">
        <f t="shared" ref="AK175" si="267">AK174</f>
        <v>0</v>
      </c>
      <c r="AL175" s="364">
        <f t="shared" ref="AL175" si="268">AL174</f>
        <v>0</v>
      </c>
      <c r="AM175" s="268"/>
    </row>
    <row r="176" spans="1:39" ht="1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365"/>
      <c r="Z176" s="376"/>
      <c r="AA176" s="376"/>
      <c r="AB176" s="376"/>
      <c r="AC176" s="376"/>
      <c r="AD176" s="376"/>
      <c r="AE176" s="376"/>
      <c r="AF176" s="376"/>
      <c r="AG176" s="376"/>
      <c r="AH176" s="376"/>
      <c r="AI176" s="376"/>
      <c r="AJ176" s="376"/>
      <c r="AK176" s="376"/>
      <c r="AL176" s="376"/>
      <c r="AM176" s="268"/>
    </row>
    <row r="177" spans="1:39" ht="45" outlineLevel="1">
      <c r="A177" s="460">
        <v>44</v>
      </c>
      <c r="B177" s="275" t="s">
        <v>136</v>
      </c>
      <c r="C177" s="253" t="s">
        <v>25</v>
      </c>
      <c r="D177" s="257"/>
      <c r="E177" s="257"/>
      <c r="F177" s="257"/>
      <c r="G177" s="257"/>
      <c r="H177" s="257"/>
      <c r="I177" s="257"/>
      <c r="J177" s="257"/>
      <c r="K177" s="257"/>
      <c r="L177" s="257"/>
      <c r="M177" s="257"/>
      <c r="N177" s="257">
        <v>12</v>
      </c>
      <c r="O177" s="257"/>
      <c r="P177" s="257"/>
      <c r="Q177" s="257"/>
      <c r="R177" s="257"/>
      <c r="S177" s="257"/>
      <c r="T177" s="257"/>
      <c r="U177" s="257"/>
      <c r="V177" s="257"/>
      <c r="W177" s="257"/>
      <c r="X177" s="257"/>
      <c r="Y177" s="377"/>
      <c r="Z177" s="363"/>
      <c r="AA177" s="363"/>
      <c r="AB177" s="363"/>
      <c r="AC177" s="363"/>
      <c r="AD177" s="363"/>
      <c r="AE177" s="363"/>
      <c r="AF177" s="659"/>
      <c r="AG177" s="368"/>
      <c r="AH177" s="368"/>
      <c r="AI177" s="368"/>
      <c r="AJ177" s="368"/>
      <c r="AK177" s="368"/>
      <c r="AL177" s="368"/>
      <c r="AM177" s="258">
        <f>SUM(Y177:AL177)</f>
        <v>0</v>
      </c>
    </row>
    <row r="178" spans="1:39" ht="15" outlineLevel="1">
      <c r="B178" s="256" t="s">
        <v>267</v>
      </c>
      <c r="C178" s="253" t="s">
        <v>163</v>
      </c>
      <c r="D178" s="257"/>
      <c r="E178" s="257"/>
      <c r="F178" s="257"/>
      <c r="G178" s="257"/>
      <c r="H178" s="257"/>
      <c r="I178" s="257"/>
      <c r="J178" s="257"/>
      <c r="K178" s="257"/>
      <c r="L178" s="257"/>
      <c r="M178" s="257"/>
      <c r="N178" s="257">
        <f>N177</f>
        <v>12</v>
      </c>
      <c r="O178" s="257"/>
      <c r="P178" s="257"/>
      <c r="Q178" s="257"/>
      <c r="R178" s="257"/>
      <c r="S178" s="257"/>
      <c r="T178" s="257"/>
      <c r="U178" s="257"/>
      <c r="V178" s="257"/>
      <c r="W178" s="257"/>
      <c r="X178" s="257"/>
      <c r="Y178" s="364">
        <f>Y177</f>
        <v>0</v>
      </c>
      <c r="Z178" s="364">
        <f t="shared" ref="Z178:AF178" si="269">Z177</f>
        <v>0</v>
      </c>
      <c r="AA178" s="364">
        <f t="shared" si="269"/>
        <v>0</v>
      </c>
      <c r="AB178" s="364">
        <f t="shared" si="269"/>
        <v>0</v>
      </c>
      <c r="AC178" s="364">
        <f t="shared" si="269"/>
        <v>0</v>
      </c>
      <c r="AD178" s="364">
        <f t="shared" si="269"/>
        <v>0</v>
      </c>
      <c r="AE178" s="364">
        <f t="shared" si="269"/>
        <v>0</v>
      </c>
      <c r="AF178" s="364">
        <f t="shared" si="269"/>
        <v>0</v>
      </c>
      <c r="AG178" s="364">
        <f t="shared" ref="AG178" si="270">AG177</f>
        <v>0</v>
      </c>
      <c r="AH178" s="364">
        <f t="shared" ref="AH178" si="271">AH177</f>
        <v>0</v>
      </c>
      <c r="AI178" s="364">
        <f t="shared" ref="AI178" si="272">AI177</f>
        <v>0</v>
      </c>
      <c r="AJ178" s="364">
        <f t="shared" ref="AJ178" si="273">AJ177</f>
        <v>0</v>
      </c>
      <c r="AK178" s="364">
        <f t="shared" ref="AK178" si="274">AK177</f>
        <v>0</v>
      </c>
      <c r="AL178" s="364">
        <f t="shared" ref="AL178" si="275">AL177</f>
        <v>0</v>
      </c>
      <c r="AM178" s="268"/>
    </row>
    <row r="179" spans="1:39" ht="1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365"/>
      <c r="Z179" s="376"/>
      <c r="AA179" s="376"/>
      <c r="AB179" s="376"/>
      <c r="AC179" s="376"/>
      <c r="AD179" s="376"/>
      <c r="AE179" s="376"/>
      <c r="AF179" s="376"/>
      <c r="AG179" s="376"/>
      <c r="AH179" s="376"/>
      <c r="AI179" s="376"/>
      <c r="AJ179" s="376"/>
      <c r="AK179" s="376"/>
      <c r="AL179" s="376"/>
      <c r="AM179" s="268"/>
    </row>
    <row r="180" spans="1:39" ht="30" outlineLevel="1">
      <c r="A180" s="460">
        <v>45</v>
      </c>
      <c r="B180" s="275" t="s">
        <v>137</v>
      </c>
      <c r="C180" s="253" t="s">
        <v>25</v>
      </c>
      <c r="D180" s="257"/>
      <c r="E180" s="257"/>
      <c r="F180" s="257"/>
      <c r="G180" s="257"/>
      <c r="H180" s="257"/>
      <c r="I180" s="257"/>
      <c r="J180" s="257"/>
      <c r="K180" s="257"/>
      <c r="L180" s="257"/>
      <c r="M180" s="257"/>
      <c r="N180" s="257">
        <v>12</v>
      </c>
      <c r="O180" s="257"/>
      <c r="P180" s="257"/>
      <c r="Q180" s="257"/>
      <c r="R180" s="257"/>
      <c r="S180" s="257"/>
      <c r="T180" s="257"/>
      <c r="U180" s="257"/>
      <c r="V180" s="257"/>
      <c r="W180" s="257"/>
      <c r="X180" s="257"/>
      <c r="Y180" s="377"/>
      <c r="Z180" s="363"/>
      <c r="AA180" s="363"/>
      <c r="AB180" s="363"/>
      <c r="AC180" s="363"/>
      <c r="AD180" s="363"/>
      <c r="AE180" s="363"/>
      <c r="AF180" s="659"/>
      <c r="AG180" s="368"/>
      <c r="AH180" s="368"/>
      <c r="AI180" s="368"/>
      <c r="AJ180" s="368"/>
      <c r="AK180" s="368"/>
      <c r="AL180" s="368"/>
      <c r="AM180" s="258">
        <f>SUM(Y180:AL180)</f>
        <v>0</v>
      </c>
    </row>
    <row r="181" spans="1:39" ht="15" outlineLevel="1">
      <c r="B181" s="256" t="s">
        <v>267</v>
      </c>
      <c r="C181" s="253" t="s">
        <v>163</v>
      </c>
      <c r="D181" s="257"/>
      <c r="E181" s="257"/>
      <c r="F181" s="257"/>
      <c r="G181" s="257"/>
      <c r="H181" s="257"/>
      <c r="I181" s="257"/>
      <c r="J181" s="257"/>
      <c r="K181" s="257"/>
      <c r="L181" s="257"/>
      <c r="M181" s="257"/>
      <c r="N181" s="257">
        <f>N180</f>
        <v>12</v>
      </c>
      <c r="O181" s="257"/>
      <c r="P181" s="257"/>
      <c r="Q181" s="257"/>
      <c r="R181" s="257"/>
      <c r="S181" s="257"/>
      <c r="T181" s="257"/>
      <c r="U181" s="257"/>
      <c r="V181" s="257"/>
      <c r="W181" s="257"/>
      <c r="X181" s="257"/>
      <c r="Y181" s="364">
        <f>Y180</f>
        <v>0</v>
      </c>
      <c r="Z181" s="364">
        <f t="shared" ref="Z181:AF181" si="276">Z180</f>
        <v>0</v>
      </c>
      <c r="AA181" s="364">
        <f t="shared" si="276"/>
        <v>0</v>
      </c>
      <c r="AB181" s="364">
        <f t="shared" si="276"/>
        <v>0</v>
      </c>
      <c r="AC181" s="364">
        <f t="shared" si="276"/>
        <v>0</v>
      </c>
      <c r="AD181" s="364">
        <f t="shared" si="276"/>
        <v>0</v>
      </c>
      <c r="AE181" s="364">
        <f t="shared" si="276"/>
        <v>0</v>
      </c>
      <c r="AF181" s="364">
        <f t="shared" si="276"/>
        <v>0</v>
      </c>
      <c r="AG181" s="364">
        <f t="shared" ref="AG181" si="277">AG180</f>
        <v>0</v>
      </c>
      <c r="AH181" s="364">
        <f t="shared" ref="AH181" si="278">AH180</f>
        <v>0</v>
      </c>
      <c r="AI181" s="364">
        <f t="shared" ref="AI181" si="279">AI180</f>
        <v>0</v>
      </c>
      <c r="AJ181" s="364">
        <f t="shared" ref="AJ181" si="280">AJ180</f>
        <v>0</v>
      </c>
      <c r="AK181" s="364">
        <f t="shared" ref="AK181" si="281">AK180</f>
        <v>0</v>
      </c>
      <c r="AL181" s="364">
        <f t="shared" ref="AL181" si="282">AL180</f>
        <v>0</v>
      </c>
      <c r="AM181" s="268"/>
    </row>
    <row r="182" spans="1:39" ht="1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365"/>
      <c r="Z182" s="376"/>
      <c r="AA182" s="376"/>
      <c r="AB182" s="376"/>
      <c r="AC182" s="376"/>
      <c r="AD182" s="376"/>
      <c r="AE182" s="376"/>
      <c r="AF182" s="376"/>
      <c r="AG182" s="376"/>
      <c r="AH182" s="376"/>
      <c r="AI182" s="376"/>
      <c r="AJ182" s="376"/>
      <c r="AK182" s="376"/>
      <c r="AL182" s="376"/>
      <c r="AM182" s="268"/>
    </row>
    <row r="183" spans="1:39" ht="30" outlineLevel="1">
      <c r="A183" s="460">
        <v>46</v>
      </c>
      <c r="B183" s="275" t="s">
        <v>138</v>
      </c>
      <c r="C183" s="253" t="s">
        <v>25</v>
      </c>
      <c r="D183" s="257"/>
      <c r="E183" s="257"/>
      <c r="F183" s="257"/>
      <c r="G183" s="257"/>
      <c r="H183" s="257"/>
      <c r="I183" s="257"/>
      <c r="J183" s="257"/>
      <c r="K183" s="257"/>
      <c r="L183" s="257"/>
      <c r="M183" s="257"/>
      <c r="N183" s="257">
        <v>12</v>
      </c>
      <c r="O183" s="257"/>
      <c r="P183" s="257"/>
      <c r="Q183" s="257"/>
      <c r="R183" s="257"/>
      <c r="S183" s="257"/>
      <c r="T183" s="257"/>
      <c r="U183" s="257"/>
      <c r="V183" s="257"/>
      <c r="W183" s="257"/>
      <c r="X183" s="257"/>
      <c r="Y183" s="377"/>
      <c r="Z183" s="363"/>
      <c r="AA183" s="363"/>
      <c r="AB183" s="363"/>
      <c r="AC183" s="363"/>
      <c r="AD183" s="363"/>
      <c r="AE183" s="363"/>
      <c r="AF183" s="659"/>
      <c r="AG183" s="368"/>
      <c r="AH183" s="368"/>
      <c r="AI183" s="368"/>
      <c r="AJ183" s="368"/>
      <c r="AK183" s="368"/>
      <c r="AL183" s="368"/>
      <c r="AM183" s="258">
        <f>SUM(Y183:AL183)</f>
        <v>0</v>
      </c>
    </row>
    <row r="184" spans="1:39" ht="15" outlineLevel="1">
      <c r="B184" s="256" t="s">
        <v>267</v>
      </c>
      <c r="C184" s="253" t="s">
        <v>163</v>
      </c>
      <c r="D184" s="257"/>
      <c r="E184" s="257"/>
      <c r="F184" s="257"/>
      <c r="G184" s="257"/>
      <c r="H184" s="257"/>
      <c r="I184" s="257"/>
      <c r="J184" s="257"/>
      <c r="K184" s="257"/>
      <c r="L184" s="257"/>
      <c r="M184" s="257"/>
      <c r="N184" s="257">
        <f>N183</f>
        <v>12</v>
      </c>
      <c r="O184" s="257"/>
      <c r="P184" s="257"/>
      <c r="Q184" s="257"/>
      <c r="R184" s="257"/>
      <c r="S184" s="257"/>
      <c r="T184" s="257"/>
      <c r="U184" s="257"/>
      <c r="V184" s="257"/>
      <c r="W184" s="257"/>
      <c r="X184" s="257"/>
      <c r="Y184" s="364">
        <f>Y183</f>
        <v>0</v>
      </c>
      <c r="Z184" s="364">
        <f t="shared" ref="Z184:AF184" si="283">Z183</f>
        <v>0</v>
      </c>
      <c r="AA184" s="364">
        <f t="shared" si="283"/>
        <v>0</v>
      </c>
      <c r="AB184" s="364">
        <f t="shared" si="283"/>
        <v>0</v>
      </c>
      <c r="AC184" s="364">
        <f t="shared" si="283"/>
        <v>0</v>
      </c>
      <c r="AD184" s="364">
        <f t="shared" si="283"/>
        <v>0</v>
      </c>
      <c r="AE184" s="364">
        <f t="shared" si="283"/>
        <v>0</v>
      </c>
      <c r="AF184" s="364">
        <f t="shared" si="283"/>
        <v>0</v>
      </c>
      <c r="AG184" s="364">
        <f t="shared" ref="AG184" si="284">AG183</f>
        <v>0</v>
      </c>
      <c r="AH184" s="364">
        <f t="shared" ref="AH184" si="285">AH183</f>
        <v>0</v>
      </c>
      <c r="AI184" s="364">
        <f t="shared" ref="AI184" si="286">AI183</f>
        <v>0</v>
      </c>
      <c r="AJ184" s="364">
        <f t="shared" ref="AJ184" si="287">AJ183</f>
        <v>0</v>
      </c>
      <c r="AK184" s="364">
        <f t="shared" ref="AK184" si="288">AK183</f>
        <v>0</v>
      </c>
      <c r="AL184" s="364">
        <f t="shared" ref="AL184" si="289">AL183</f>
        <v>0</v>
      </c>
      <c r="AM184" s="268"/>
    </row>
    <row r="185" spans="1:39" ht="1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365"/>
      <c r="Z185" s="376"/>
      <c r="AA185" s="376"/>
      <c r="AB185" s="376"/>
      <c r="AC185" s="376"/>
      <c r="AD185" s="376"/>
      <c r="AE185" s="376"/>
      <c r="AF185" s="376"/>
      <c r="AG185" s="376"/>
      <c r="AH185" s="376"/>
      <c r="AI185" s="376"/>
      <c r="AJ185" s="376"/>
      <c r="AK185" s="376"/>
      <c r="AL185" s="376"/>
      <c r="AM185" s="268"/>
    </row>
    <row r="186" spans="1:39" ht="30" outlineLevel="1">
      <c r="A186" s="460">
        <v>47</v>
      </c>
      <c r="B186" s="275" t="s">
        <v>139</v>
      </c>
      <c r="C186" s="253" t="s">
        <v>25</v>
      </c>
      <c r="D186" s="257"/>
      <c r="E186" s="257"/>
      <c r="F186" s="257"/>
      <c r="G186" s="257"/>
      <c r="H186" s="257"/>
      <c r="I186" s="257"/>
      <c r="J186" s="257"/>
      <c r="K186" s="257"/>
      <c r="L186" s="257"/>
      <c r="M186" s="257"/>
      <c r="N186" s="257">
        <v>12</v>
      </c>
      <c r="O186" s="257"/>
      <c r="P186" s="257"/>
      <c r="Q186" s="257"/>
      <c r="R186" s="257"/>
      <c r="S186" s="257"/>
      <c r="T186" s="257"/>
      <c r="U186" s="257"/>
      <c r="V186" s="257"/>
      <c r="W186" s="257"/>
      <c r="X186" s="257"/>
      <c r="Y186" s="377"/>
      <c r="Z186" s="363"/>
      <c r="AA186" s="363"/>
      <c r="AB186" s="363"/>
      <c r="AC186" s="363"/>
      <c r="AD186" s="363"/>
      <c r="AE186" s="363"/>
      <c r="AF186" s="659"/>
      <c r="AG186" s="368"/>
      <c r="AH186" s="368"/>
      <c r="AI186" s="368"/>
      <c r="AJ186" s="368"/>
      <c r="AK186" s="368"/>
      <c r="AL186" s="368"/>
      <c r="AM186" s="258">
        <f>SUM(Y186:AL186)</f>
        <v>0</v>
      </c>
    </row>
    <row r="187" spans="1:39" ht="15" outlineLevel="1">
      <c r="B187" s="256" t="s">
        <v>267</v>
      </c>
      <c r="C187" s="253" t="s">
        <v>163</v>
      </c>
      <c r="D187" s="257"/>
      <c r="E187" s="257"/>
      <c r="F187" s="257"/>
      <c r="G187" s="257"/>
      <c r="H187" s="257"/>
      <c r="I187" s="257"/>
      <c r="J187" s="257"/>
      <c r="K187" s="257"/>
      <c r="L187" s="257"/>
      <c r="M187" s="257"/>
      <c r="N187" s="257">
        <f>N186</f>
        <v>12</v>
      </c>
      <c r="O187" s="257"/>
      <c r="P187" s="257"/>
      <c r="Q187" s="257"/>
      <c r="R187" s="257"/>
      <c r="S187" s="257"/>
      <c r="T187" s="257"/>
      <c r="U187" s="257"/>
      <c r="V187" s="257"/>
      <c r="W187" s="257"/>
      <c r="X187" s="257"/>
      <c r="Y187" s="364">
        <f>Y186</f>
        <v>0</v>
      </c>
      <c r="Z187" s="364">
        <f t="shared" ref="Z187:AF187" si="290">Z186</f>
        <v>0</v>
      </c>
      <c r="AA187" s="364">
        <f t="shared" si="290"/>
        <v>0</v>
      </c>
      <c r="AB187" s="364">
        <f t="shared" si="290"/>
        <v>0</v>
      </c>
      <c r="AC187" s="364">
        <f t="shared" si="290"/>
        <v>0</v>
      </c>
      <c r="AD187" s="364">
        <f t="shared" si="290"/>
        <v>0</v>
      </c>
      <c r="AE187" s="364">
        <f t="shared" si="290"/>
        <v>0</v>
      </c>
      <c r="AF187" s="364">
        <f t="shared" si="290"/>
        <v>0</v>
      </c>
      <c r="AG187" s="364">
        <f t="shared" ref="AG187" si="291">AG186</f>
        <v>0</v>
      </c>
      <c r="AH187" s="364">
        <f t="shared" ref="AH187" si="292">AH186</f>
        <v>0</v>
      </c>
      <c r="AI187" s="364">
        <f t="shared" ref="AI187" si="293">AI186</f>
        <v>0</v>
      </c>
      <c r="AJ187" s="364">
        <f t="shared" ref="AJ187" si="294">AJ186</f>
        <v>0</v>
      </c>
      <c r="AK187" s="364">
        <f t="shared" ref="AK187" si="295">AK186</f>
        <v>0</v>
      </c>
      <c r="AL187" s="364">
        <f t="shared" ref="AL187" si="296">AL186</f>
        <v>0</v>
      </c>
      <c r="AM187" s="268"/>
    </row>
    <row r="188" spans="1:39" ht="1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365"/>
      <c r="Z188" s="376"/>
      <c r="AA188" s="376"/>
      <c r="AB188" s="376"/>
      <c r="AC188" s="376"/>
      <c r="AD188" s="376"/>
      <c r="AE188" s="376"/>
      <c r="AF188" s="376"/>
      <c r="AG188" s="376"/>
      <c r="AH188" s="376"/>
      <c r="AI188" s="376"/>
      <c r="AJ188" s="376"/>
      <c r="AK188" s="376"/>
      <c r="AL188" s="376"/>
      <c r="AM188" s="268"/>
    </row>
    <row r="189" spans="1:39" ht="30" outlineLevel="1">
      <c r="A189" s="460">
        <v>48</v>
      </c>
      <c r="B189" s="275" t="s">
        <v>140</v>
      </c>
      <c r="C189" s="253" t="s">
        <v>25</v>
      </c>
      <c r="D189" s="257"/>
      <c r="E189" s="257"/>
      <c r="F189" s="257"/>
      <c r="G189" s="257"/>
      <c r="H189" s="257"/>
      <c r="I189" s="257"/>
      <c r="J189" s="257"/>
      <c r="K189" s="257"/>
      <c r="L189" s="257"/>
      <c r="M189" s="257"/>
      <c r="N189" s="257">
        <v>12</v>
      </c>
      <c r="O189" s="257"/>
      <c r="P189" s="257"/>
      <c r="Q189" s="257"/>
      <c r="R189" s="257"/>
      <c r="S189" s="257"/>
      <c r="T189" s="257"/>
      <c r="U189" s="257"/>
      <c r="V189" s="257"/>
      <c r="W189" s="257"/>
      <c r="X189" s="257"/>
      <c r="Y189" s="377"/>
      <c r="Z189" s="363"/>
      <c r="AA189" s="363"/>
      <c r="AB189" s="363"/>
      <c r="AC189" s="363"/>
      <c r="AD189" s="363"/>
      <c r="AE189" s="363"/>
      <c r="AF189" s="659"/>
      <c r="AG189" s="368"/>
      <c r="AH189" s="368"/>
      <c r="AI189" s="368"/>
      <c r="AJ189" s="368"/>
      <c r="AK189" s="368"/>
      <c r="AL189" s="368"/>
      <c r="AM189" s="258">
        <f>SUM(Y189:AL189)</f>
        <v>0</v>
      </c>
    </row>
    <row r="190" spans="1:39" ht="15" outlineLevel="1">
      <c r="B190" s="256" t="s">
        <v>267</v>
      </c>
      <c r="C190" s="253" t="s">
        <v>163</v>
      </c>
      <c r="D190" s="257"/>
      <c r="E190" s="257"/>
      <c r="F190" s="257"/>
      <c r="G190" s="257"/>
      <c r="H190" s="257"/>
      <c r="I190" s="257"/>
      <c r="J190" s="257"/>
      <c r="K190" s="257"/>
      <c r="L190" s="257"/>
      <c r="M190" s="257"/>
      <c r="N190" s="257">
        <f>N189</f>
        <v>12</v>
      </c>
      <c r="O190" s="257"/>
      <c r="P190" s="257"/>
      <c r="Q190" s="257"/>
      <c r="R190" s="257"/>
      <c r="S190" s="257"/>
      <c r="T190" s="257"/>
      <c r="U190" s="257"/>
      <c r="V190" s="257"/>
      <c r="W190" s="257"/>
      <c r="X190" s="257"/>
      <c r="Y190" s="364">
        <f>Y189</f>
        <v>0</v>
      </c>
      <c r="Z190" s="364">
        <f t="shared" ref="Z190:AF190" si="297">Z189</f>
        <v>0</v>
      </c>
      <c r="AA190" s="364">
        <f t="shared" si="297"/>
        <v>0</v>
      </c>
      <c r="AB190" s="364">
        <f t="shared" si="297"/>
        <v>0</v>
      </c>
      <c r="AC190" s="364">
        <f t="shared" si="297"/>
        <v>0</v>
      </c>
      <c r="AD190" s="364">
        <f t="shared" si="297"/>
        <v>0</v>
      </c>
      <c r="AE190" s="364">
        <f t="shared" si="297"/>
        <v>0</v>
      </c>
      <c r="AF190" s="364">
        <f t="shared" si="297"/>
        <v>0</v>
      </c>
      <c r="AG190" s="364">
        <f t="shared" ref="AG190" si="298">AG189</f>
        <v>0</v>
      </c>
      <c r="AH190" s="364">
        <f t="shared" ref="AH190" si="299">AH189</f>
        <v>0</v>
      </c>
      <c r="AI190" s="364">
        <f t="shared" ref="AI190" si="300">AI189</f>
        <v>0</v>
      </c>
      <c r="AJ190" s="364">
        <f t="shared" ref="AJ190" si="301">AJ189</f>
        <v>0</v>
      </c>
      <c r="AK190" s="364">
        <f t="shared" ref="AK190" si="302">AK189</f>
        <v>0</v>
      </c>
      <c r="AL190" s="364">
        <f t="shared" ref="AL190" si="303">AL189</f>
        <v>0</v>
      </c>
      <c r="AM190" s="268"/>
    </row>
    <row r="191" spans="1:39" ht="1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365"/>
      <c r="Z191" s="376"/>
      <c r="AA191" s="376"/>
      <c r="AB191" s="376"/>
      <c r="AC191" s="376"/>
      <c r="AD191" s="376"/>
      <c r="AE191" s="376"/>
      <c r="AF191" s="376"/>
      <c r="AG191" s="376"/>
      <c r="AH191" s="376"/>
      <c r="AI191" s="376"/>
      <c r="AJ191" s="376"/>
      <c r="AK191" s="376"/>
      <c r="AL191" s="376"/>
      <c r="AM191" s="268"/>
    </row>
    <row r="192" spans="1:39" ht="30" outlineLevel="1">
      <c r="A192" s="460">
        <v>49</v>
      </c>
      <c r="B192" s="275" t="s">
        <v>141</v>
      </c>
      <c r="C192" s="253" t="s">
        <v>25</v>
      </c>
      <c r="D192" s="257"/>
      <c r="E192" s="257"/>
      <c r="F192" s="257"/>
      <c r="G192" s="257"/>
      <c r="H192" s="257"/>
      <c r="I192" s="257"/>
      <c r="J192" s="257"/>
      <c r="K192" s="257"/>
      <c r="L192" s="257"/>
      <c r="M192" s="257"/>
      <c r="N192" s="257">
        <v>12</v>
      </c>
      <c r="O192" s="257"/>
      <c r="P192" s="257"/>
      <c r="Q192" s="257"/>
      <c r="R192" s="257"/>
      <c r="S192" s="257"/>
      <c r="T192" s="257"/>
      <c r="U192" s="257"/>
      <c r="V192" s="257"/>
      <c r="W192" s="257"/>
      <c r="X192" s="257"/>
      <c r="Y192" s="377"/>
      <c r="Z192" s="363"/>
      <c r="AA192" s="363"/>
      <c r="AB192" s="363"/>
      <c r="AC192" s="363"/>
      <c r="AD192" s="363"/>
      <c r="AE192" s="363"/>
      <c r="AF192" s="659"/>
      <c r="AG192" s="368"/>
      <c r="AH192" s="368"/>
      <c r="AI192" s="368"/>
      <c r="AJ192" s="368"/>
      <c r="AK192" s="368"/>
      <c r="AL192" s="368"/>
      <c r="AM192" s="258">
        <f>SUM(Y192:AL192)</f>
        <v>0</v>
      </c>
    </row>
    <row r="193" spans="2:39" ht="15" outlineLevel="1">
      <c r="B193" s="256" t="s">
        <v>267</v>
      </c>
      <c r="C193" s="253" t="s">
        <v>163</v>
      </c>
      <c r="D193" s="257"/>
      <c r="E193" s="257"/>
      <c r="F193" s="257"/>
      <c r="G193" s="257"/>
      <c r="H193" s="257"/>
      <c r="I193" s="257"/>
      <c r="J193" s="257"/>
      <c r="K193" s="257"/>
      <c r="L193" s="257"/>
      <c r="M193" s="257"/>
      <c r="N193" s="257">
        <f>N192</f>
        <v>12</v>
      </c>
      <c r="O193" s="257"/>
      <c r="P193" s="257"/>
      <c r="Q193" s="257"/>
      <c r="R193" s="257"/>
      <c r="S193" s="257"/>
      <c r="T193" s="257"/>
      <c r="U193" s="257"/>
      <c r="V193" s="257"/>
      <c r="W193" s="257"/>
      <c r="X193" s="257"/>
      <c r="Y193" s="364">
        <f>Y192</f>
        <v>0</v>
      </c>
      <c r="Z193" s="364">
        <f t="shared" ref="Z193:AF193" si="304">Z192</f>
        <v>0</v>
      </c>
      <c r="AA193" s="364">
        <f t="shared" si="304"/>
        <v>0</v>
      </c>
      <c r="AB193" s="364">
        <f t="shared" si="304"/>
        <v>0</v>
      </c>
      <c r="AC193" s="364">
        <f t="shared" si="304"/>
        <v>0</v>
      </c>
      <c r="AD193" s="364">
        <f t="shared" si="304"/>
        <v>0</v>
      </c>
      <c r="AE193" s="364">
        <f t="shared" si="304"/>
        <v>0</v>
      </c>
      <c r="AF193" s="364">
        <f t="shared" si="304"/>
        <v>0</v>
      </c>
      <c r="AG193" s="364">
        <f t="shared" ref="AG193" si="305">AG192</f>
        <v>0</v>
      </c>
      <c r="AH193" s="364">
        <f t="shared" ref="AH193" si="306">AH192</f>
        <v>0</v>
      </c>
      <c r="AI193" s="364">
        <f t="shared" ref="AI193" si="307">AI192</f>
        <v>0</v>
      </c>
      <c r="AJ193" s="364">
        <f t="shared" ref="AJ193" si="308">AJ192</f>
        <v>0</v>
      </c>
      <c r="AK193" s="364">
        <f t="shared" ref="AK193" si="309">AK192</f>
        <v>0</v>
      </c>
      <c r="AL193" s="364">
        <f t="shared" ref="AL193" si="310">AL192</f>
        <v>0</v>
      </c>
      <c r="AM193" s="268"/>
    </row>
    <row r="194" spans="2:39" ht="1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63"/>
      <c r="Z194" s="263"/>
      <c r="AA194" s="263"/>
      <c r="AB194" s="263"/>
      <c r="AC194" s="263"/>
      <c r="AD194" s="263"/>
      <c r="AE194" s="263"/>
      <c r="AF194" s="263"/>
      <c r="AG194" s="263"/>
      <c r="AH194" s="263"/>
      <c r="AI194" s="263"/>
      <c r="AJ194" s="263"/>
      <c r="AK194" s="263"/>
      <c r="AL194" s="263"/>
      <c r="AM194" s="268"/>
    </row>
    <row r="195" spans="2:39" ht="15.6">
      <c r="B195" s="287" t="s">
        <v>271</v>
      </c>
      <c r="C195" s="289"/>
      <c r="D195" s="289">
        <f>SUM(D38:D193)</f>
        <v>6041257.541719052</v>
      </c>
      <c r="E195" s="289"/>
      <c r="F195" s="289"/>
      <c r="G195" s="289"/>
      <c r="H195" s="289"/>
      <c r="I195" s="289"/>
      <c r="J195" s="289"/>
      <c r="K195" s="289"/>
      <c r="L195" s="289"/>
      <c r="M195" s="289"/>
      <c r="N195" s="289"/>
      <c r="O195" s="289">
        <f>SUM(O38:O193)</f>
        <v>798.56601673126579</v>
      </c>
      <c r="P195" s="289"/>
      <c r="Q195" s="289"/>
      <c r="R195" s="289"/>
      <c r="S195" s="289"/>
      <c r="T195" s="289"/>
      <c r="U195" s="289"/>
      <c r="V195" s="289"/>
      <c r="W195" s="289"/>
      <c r="X195" s="289"/>
      <c r="Y195" s="289">
        <f>IF(Y36="kWh",SUMPRODUCT(D38:D193,Y38:Y193))</f>
        <v>1229857</v>
      </c>
      <c r="Z195" s="289">
        <f>IF(Z36="kWh",SUMPRODUCT(D38:D193,Z38:Z193))</f>
        <v>1595265.6812672871</v>
      </c>
      <c r="AA195" s="289">
        <f>IF(AA36="kw",SUMPRODUCT(N38:N193,O38:O193,AA38:AA193),SUMPRODUCT(D38:D193,AA38:AA193))</f>
        <v>2227.7614262558131</v>
      </c>
      <c r="AB195" s="289">
        <f>IF(AB36="kw",SUMPRODUCT(N38:N193,O38:O193,AB38:AB193),SUMPRODUCT(D38:D193,AB38:AB193))</f>
        <v>2295.269348263565</v>
      </c>
      <c r="AC195" s="289">
        <f>IF(AC36="kw",SUMPRODUCT(N38:N193,O38:O193,AC38:AC193),SUMPRODUCT(D38:D193,AC38:AC193))</f>
        <v>0</v>
      </c>
      <c r="AD195" s="289">
        <f>IF(AD36="kw",SUMPRODUCT(N38:N193,O38:O193,AD38:AD193),SUMPRODUCT(D38:D193,AD38:AD193))</f>
        <v>0</v>
      </c>
      <c r="AE195" s="694">
        <f>-'8.  Streetlighting'!G38</f>
        <v>61.430903999999884</v>
      </c>
      <c r="AF195" s="289">
        <f>IF(AF36="kw",SUMPRODUCT(N38:N193,O38:O193,AF38:AF193),SUMPRODUCT(D38:D193,AF38:AF193))</f>
        <v>0</v>
      </c>
      <c r="AG195" s="289">
        <f>IF(AG36="kw",SUMPRODUCT(N38:N193,O38:O193,AG38:AG193),SUMPRODUCT(D38:D193,AG38:AG193))</f>
        <v>0</v>
      </c>
      <c r="AH195" s="289">
        <f>IF(AH36="kw",SUMPRODUCT(N38:N193,O38:O193,AH38:AH193),SUMPRODUCT(D38:D193,AH38:AH193))</f>
        <v>0</v>
      </c>
      <c r="AI195" s="289">
        <f>IF(AI36="kw",SUMPRODUCT(N38:N193,O38:O193,AI38:AI193),SUMPRODUCT(D38:D193,AI38:AI193))</f>
        <v>0</v>
      </c>
      <c r="AJ195" s="289">
        <f>IF(AJ36="kw",SUMPRODUCT(N38:N193,O38:O193,AJ38:AJ193),SUMPRODUCT(D38:D193,AJ38:AJ193))</f>
        <v>0</v>
      </c>
      <c r="AK195" s="289">
        <f>IF(AK36="kw",SUMPRODUCT(N38:N193,O38:O193,AK38:AK193),SUMPRODUCT(D38:D193,AK38:AK193))</f>
        <v>0</v>
      </c>
      <c r="AL195" s="289">
        <f>IF(AL36="kw",SUMPRODUCT(N38:N193,O38:O193,AL38:AL193),SUMPRODUCT(D38:D193,AL38:AL193))</f>
        <v>0</v>
      </c>
      <c r="AM195" s="290"/>
    </row>
    <row r="196" spans="2:39" ht="15.6">
      <c r="B196" s="345" t="s">
        <v>272</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f>HLOOKUP(Y35,'2. LRAMVA Threshold'!$B$42:$Q$53,7,FALSE)</f>
        <v>2396997</v>
      </c>
      <c r="Z196" s="346">
        <f>HLOOKUP(Z35,'2. LRAMVA Threshold'!$B$42:$Q$53,7,FALSE)</f>
        <v>619006</v>
      </c>
      <c r="AA196" s="346">
        <f>HLOOKUP(AA35,'2. LRAMVA Threshold'!$B$42:$Q$53,7,FALSE)</f>
        <v>2770</v>
      </c>
      <c r="AB196" s="346">
        <f>HLOOKUP(AB35,'2. LRAMVA Threshold'!$B$42:$Q$53,7,FALSE)</f>
        <v>607</v>
      </c>
      <c r="AC196" s="346">
        <f>HLOOKUP(AC35,'2. LRAMVA Threshold'!$B$42:$Q$53,7,FALSE)</f>
        <v>0</v>
      </c>
      <c r="AD196" s="346">
        <f>HLOOKUP(AD35,'2. LRAMVA Threshold'!$B$42:$Q$53,7,FALSE)</f>
        <v>0</v>
      </c>
      <c r="AE196" s="346">
        <f>HLOOKUP(AE35,'2. LRAMVA Threshold'!$B$42:$Q$53,7,FALSE)</f>
        <v>0</v>
      </c>
      <c r="AF196" s="346">
        <f>HLOOKUP(AF35,'2. LRAMVA Threshold'!$B$42:$Q$53,7,FALSE)</f>
        <v>0</v>
      </c>
      <c r="AG196" s="346">
        <f>HLOOKUP(AG35,'2. LRAMVA Threshold'!$B$42:$Q$53,7,FALSE)</f>
        <v>0</v>
      </c>
      <c r="AH196" s="346">
        <f>HLOOKUP(AH35,'2. LRAMVA Threshold'!$B$42:$Q$53,7,FALSE)</f>
        <v>0</v>
      </c>
      <c r="AI196" s="346">
        <f>HLOOKUP(AI35,'2. LRAMVA Threshold'!$B$42:$Q$53,7,FALSE)</f>
        <v>0</v>
      </c>
      <c r="AJ196" s="346">
        <f>HLOOKUP(AJ35,'2. LRAMVA Threshold'!$B$42:$Q$53,7,FALSE)</f>
        <v>0</v>
      </c>
      <c r="AK196" s="346">
        <f>HLOOKUP(AK35,'2. LRAMVA Threshold'!$B$42:$Q$53,7,FALSE)</f>
        <v>0</v>
      </c>
      <c r="AL196" s="346">
        <f>HLOOKUP(AL35,'2. LRAMVA Threshold'!$B$42:$Q$53,7,FALSE)</f>
        <v>0</v>
      </c>
      <c r="AM196" s="347"/>
    </row>
    <row r="197" spans="2:39" ht="15">
      <c r="B197" s="459"/>
      <c r="C197" s="383"/>
      <c r="D197" s="384"/>
      <c r="E197" s="384"/>
      <c r="F197" s="384"/>
      <c r="G197" s="384"/>
      <c r="H197" s="384"/>
      <c r="I197" s="384"/>
      <c r="J197" s="384"/>
      <c r="K197" s="384"/>
      <c r="L197" s="384"/>
      <c r="M197" s="384"/>
      <c r="N197" s="384"/>
      <c r="O197" s="385"/>
      <c r="P197" s="384"/>
      <c r="Q197" s="384"/>
      <c r="R197" s="384"/>
      <c r="S197" s="386"/>
      <c r="T197" s="386"/>
      <c r="U197" s="386"/>
      <c r="V197" s="386"/>
      <c r="W197" s="384"/>
      <c r="X197" s="384"/>
      <c r="Y197" s="387"/>
      <c r="Z197" s="387"/>
      <c r="AA197" s="387"/>
      <c r="AB197" s="387"/>
      <c r="AC197" s="387"/>
      <c r="AD197" s="387"/>
      <c r="AE197" s="387"/>
      <c r="AF197" s="353"/>
      <c r="AG197" s="353"/>
      <c r="AH197" s="353"/>
      <c r="AI197" s="353"/>
      <c r="AJ197" s="353"/>
      <c r="AK197" s="353"/>
      <c r="AL197" s="353"/>
      <c r="AM197" s="354"/>
    </row>
    <row r="198" spans="2:39" ht="15">
      <c r="B198" s="284" t="s">
        <v>168</v>
      </c>
      <c r="C198" s="297"/>
      <c r="D198" s="297"/>
      <c r="E198" s="331"/>
      <c r="F198" s="331"/>
      <c r="G198" s="331"/>
      <c r="H198" s="331"/>
      <c r="I198" s="331"/>
      <c r="J198" s="331"/>
      <c r="K198" s="331"/>
      <c r="L198" s="331"/>
      <c r="M198" s="331"/>
      <c r="N198" s="331"/>
      <c r="O198" s="253"/>
      <c r="P198" s="299"/>
      <c r="Q198" s="299"/>
      <c r="R198" s="299"/>
      <c r="S198" s="298"/>
      <c r="T198" s="298"/>
      <c r="U198" s="298"/>
      <c r="V198" s="298"/>
      <c r="W198" s="299"/>
      <c r="X198" s="299"/>
      <c r="Y198" s="300"/>
      <c r="Z198" s="300"/>
      <c r="AA198" s="300"/>
      <c r="AB198" s="300"/>
      <c r="AC198" s="300"/>
      <c r="AD198" s="300"/>
      <c r="AE198" s="300"/>
      <c r="AF198" s="300"/>
      <c r="AG198" s="300"/>
      <c r="AH198" s="300"/>
      <c r="AI198" s="300"/>
      <c r="AJ198" s="300"/>
      <c r="AK198" s="300"/>
      <c r="AL198" s="300"/>
      <c r="AM198" s="305"/>
    </row>
    <row r="199" spans="2:39" ht="15">
      <c r="B199" s="284" t="s">
        <v>149</v>
      </c>
      <c r="C199" s="302"/>
      <c r="D199" s="245"/>
      <c r="E199" s="242"/>
      <c r="F199" s="242"/>
      <c r="G199" s="242"/>
      <c r="H199" s="242"/>
      <c r="I199" s="242"/>
      <c r="J199" s="242"/>
      <c r="K199" s="242"/>
      <c r="L199" s="242"/>
      <c r="M199" s="242"/>
      <c r="N199" s="242"/>
      <c r="O199" s="253"/>
      <c r="P199" s="242"/>
      <c r="Q199" s="242"/>
      <c r="R199" s="242"/>
      <c r="S199" s="245"/>
      <c r="T199" s="245"/>
      <c r="U199" s="245"/>
      <c r="V199" s="245"/>
      <c r="W199" s="242"/>
      <c r="X199" s="242"/>
      <c r="Y199" s="333">
        <f>'4.  2011-2014 LRAM'!Y138*Y198</f>
        <v>0</v>
      </c>
      <c r="Z199" s="333">
        <f>'4.  2011-2014 LRAM'!Z138*Z198</f>
        <v>0</v>
      </c>
      <c r="AA199" s="333">
        <f>'4.  2011-2014 LRAM'!AA138*AA198</f>
        <v>0</v>
      </c>
      <c r="AB199" s="333">
        <f>'4.  2011-2014 LRAM'!AB138*AB198</f>
        <v>0</v>
      </c>
      <c r="AC199" s="333">
        <f>'4.  2011-2014 LRAM'!AC138*AC198</f>
        <v>0</v>
      </c>
      <c r="AD199" s="333">
        <f>'4.  2011-2014 LRAM'!AD138*AD198</f>
        <v>0</v>
      </c>
      <c r="AE199" s="333">
        <f>'4.  2011-2014 LRAM'!AE138*AE198</f>
        <v>0</v>
      </c>
      <c r="AF199" s="333">
        <f>'4.  2011-2014 LRAM'!AF138*AF198</f>
        <v>0</v>
      </c>
      <c r="AG199" s="333">
        <f>'4.  2011-2014 LRAM'!AG138*AG198</f>
        <v>0</v>
      </c>
      <c r="AH199" s="333">
        <f>'4.  2011-2014 LRAM'!AH138*AH198</f>
        <v>0</v>
      </c>
      <c r="AI199" s="333">
        <f>'4.  2011-2014 LRAM'!AI138*AI198</f>
        <v>0</v>
      </c>
      <c r="AJ199" s="333">
        <f>'4.  2011-2014 LRAM'!AJ138*AJ198</f>
        <v>0</v>
      </c>
      <c r="AK199" s="333">
        <f>'4.  2011-2014 LRAM'!AK138*AK198</f>
        <v>0</v>
      </c>
      <c r="AL199" s="333">
        <f>'4.  2011-2014 LRAM'!AL138*AL198</f>
        <v>0</v>
      </c>
      <c r="AM199" s="547">
        <f>SUM(Y199:AL199)</f>
        <v>0</v>
      </c>
    </row>
    <row r="200" spans="2:39" ht="15">
      <c r="B200" s="284" t="s">
        <v>150</v>
      </c>
      <c r="C200" s="302"/>
      <c r="D200" s="245"/>
      <c r="E200" s="242"/>
      <c r="F200" s="242"/>
      <c r="G200" s="242"/>
      <c r="H200" s="242"/>
      <c r="I200" s="242"/>
      <c r="J200" s="242"/>
      <c r="K200" s="242"/>
      <c r="L200" s="242"/>
      <c r="M200" s="242"/>
      <c r="N200" s="242"/>
      <c r="O200" s="253"/>
      <c r="P200" s="242"/>
      <c r="Q200" s="242"/>
      <c r="R200" s="242"/>
      <c r="S200" s="245"/>
      <c r="T200" s="245"/>
      <c r="U200" s="245"/>
      <c r="V200" s="245"/>
      <c r="W200" s="242"/>
      <c r="X200" s="242"/>
      <c r="Y200" s="333">
        <f>'4.  2011-2014 LRAM'!Y267*Y198</f>
        <v>0</v>
      </c>
      <c r="Z200" s="333">
        <f>'4.  2011-2014 LRAM'!Z267*Z198</f>
        <v>0</v>
      </c>
      <c r="AA200" s="333">
        <f>'4.  2011-2014 LRAM'!AA267*AA198</f>
        <v>0</v>
      </c>
      <c r="AB200" s="333">
        <f>'4.  2011-2014 LRAM'!AB267*AB198</f>
        <v>0</v>
      </c>
      <c r="AC200" s="333">
        <f>'4.  2011-2014 LRAM'!AC267*AC198</f>
        <v>0</v>
      </c>
      <c r="AD200" s="333">
        <f>'4.  2011-2014 LRAM'!AD267*AD198</f>
        <v>0</v>
      </c>
      <c r="AE200" s="333">
        <f>'4.  2011-2014 LRAM'!AE267*AE198</f>
        <v>0</v>
      </c>
      <c r="AF200" s="333">
        <f>'4.  2011-2014 LRAM'!AF267*AF198</f>
        <v>0</v>
      </c>
      <c r="AG200" s="333">
        <f>'4.  2011-2014 LRAM'!AG267*AG198</f>
        <v>0</v>
      </c>
      <c r="AH200" s="333">
        <f>'4.  2011-2014 LRAM'!AH267*AH198</f>
        <v>0</v>
      </c>
      <c r="AI200" s="333">
        <f>'4.  2011-2014 LRAM'!AI267*AI198</f>
        <v>0</v>
      </c>
      <c r="AJ200" s="333">
        <f>'4.  2011-2014 LRAM'!AJ267*AJ198</f>
        <v>0</v>
      </c>
      <c r="AK200" s="333">
        <f>'4.  2011-2014 LRAM'!AK267*AK198</f>
        <v>0</v>
      </c>
      <c r="AL200" s="333">
        <f>'4.  2011-2014 LRAM'!AL267*AL198</f>
        <v>0</v>
      </c>
      <c r="AM200" s="547">
        <f>SUM(Y200:AL200)</f>
        <v>0</v>
      </c>
    </row>
    <row r="201" spans="2:39" ht="15">
      <c r="B201" s="284" t="s">
        <v>151</v>
      </c>
      <c r="C201" s="302"/>
      <c r="D201" s="245"/>
      <c r="E201" s="242"/>
      <c r="F201" s="242"/>
      <c r="G201" s="242"/>
      <c r="H201" s="242"/>
      <c r="I201" s="242"/>
      <c r="J201" s="242"/>
      <c r="K201" s="242"/>
      <c r="L201" s="242"/>
      <c r="M201" s="242"/>
      <c r="N201" s="242"/>
      <c r="O201" s="253"/>
      <c r="P201" s="242"/>
      <c r="Q201" s="242"/>
      <c r="R201" s="242"/>
      <c r="S201" s="245"/>
      <c r="T201" s="245"/>
      <c r="U201" s="245"/>
      <c r="V201" s="245"/>
      <c r="W201" s="242"/>
      <c r="X201" s="242"/>
      <c r="Y201" s="333">
        <f>'4.  2011-2014 LRAM'!Y396*Y198</f>
        <v>0</v>
      </c>
      <c r="Z201" s="333">
        <f>'4.  2011-2014 LRAM'!Z396*Z198</f>
        <v>0</v>
      </c>
      <c r="AA201" s="333">
        <f>'4.  2011-2014 LRAM'!AA396*AA198</f>
        <v>0</v>
      </c>
      <c r="AB201" s="333">
        <f>'4.  2011-2014 LRAM'!AB396*AB198</f>
        <v>0</v>
      </c>
      <c r="AC201" s="333">
        <f>'4.  2011-2014 LRAM'!AC396*AC198</f>
        <v>0</v>
      </c>
      <c r="AD201" s="333">
        <f>'4.  2011-2014 LRAM'!AD396*AD198</f>
        <v>0</v>
      </c>
      <c r="AE201" s="333">
        <f>'4.  2011-2014 LRAM'!AE396*AE198</f>
        <v>0</v>
      </c>
      <c r="AF201" s="333">
        <f>'4.  2011-2014 LRAM'!AF396*AF198</f>
        <v>0</v>
      </c>
      <c r="AG201" s="333">
        <f>'4.  2011-2014 LRAM'!AG396*AG198</f>
        <v>0</v>
      </c>
      <c r="AH201" s="333">
        <f>'4.  2011-2014 LRAM'!AH396*AH198</f>
        <v>0</v>
      </c>
      <c r="AI201" s="333">
        <f>'4.  2011-2014 LRAM'!AI396*AI198</f>
        <v>0</v>
      </c>
      <c r="AJ201" s="333">
        <f>'4.  2011-2014 LRAM'!AJ396*AJ198</f>
        <v>0</v>
      </c>
      <c r="AK201" s="333">
        <f>'4.  2011-2014 LRAM'!AK396*AK198</f>
        <v>0</v>
      </c>
      <c r="AL201" s="333">
        <f>'4.  2011-2014 LRAM'!AL396*AL198</f>
        <v>0</v>
      </c>
      <c r="AM201" s="547">
        <f>SUM(Y201:AL201)</f>
        <v>0</v>
      </c>
    </row>
    <row r="202" spans="2:39" ht="15">
      <c r="B202" s="284" t="s">
        <v>152</v>
      </c>
      <c r="C202" s="302"/>
      <c r="D202" s="245"/>
      <c r="E202" s="242"/>
      <c r="F202" s="242"/>
      <c r="G202" s="242"/>
      <c r="H202" s="242"/>
      <c r="I202" s="242"/>
      <c r="J202" s="242"/>
      <c r="K202" s="242"/>
      <c r="L202" s="242"/>
      <c r="M202" s="242"/>
      <c r="N202" s="242"/>
      <c r="O202" s="253"/>
      <c r="P202" s="242"/>
      <c r="Q202" s="242"/>
      <c r="R202" s="242"/>
      <c r="S202" s="245"/>
      <c r="T202" s="245"/>
      <c r="U202" s="245"/>
      <c r="V202" s="245"/>
      <c r="W202" s="242"/>
      <c r="X202" s="242"/>
      <c r="Y202" s="333">
        <f>'4.  2011-2014 LRAM'!Y526*Y198</f>
        <v>0</v>
      </c>
      <c r="Z202" s="333">
        <f>'4.  2011-2014 LRAM'!Z526*Z198</f>
        <v>0</v>
      </c>
      <c r="AA202" s="333">
        <f>'4.  2011-2014 LRAM'!AA526*AA198</f>
        <v>0</v>
      </c>
      <c r="AB202" s="333">
        <f>'4.  2011-2014 LRAM'!AB526*AB198</f>
        <v>0</v>
      </c>
      <c r="AC202" s="333">
        <f>'4.  2011-2014 LRAM'!AC526*AC198</f>
        <v>0</v>
      </c>
      <c r="AD202" s="333">
        <f>'4.  2011-2014 LRAM'!AD526*AD198</f>
        <v>0</v>
      </c>
      <c r="AE202" s="333">
        <f>'4.  2011-2014 LRAM'!AE526*AE198</f>
        <v>0</v>
      </c>
      <c r="AF202" s="333">
        <f>'4.  2011-2014 LRAM'!AF526*AF198</f>
        <v>0</v>
      </c>
      <c r="AG202" s="333">
        <f>'4.  2011-2014 LRAM'!AG526*AG198</f>
        <v>0</v>
      </c>
      <c r="AH202" s="333">
        <f>'4.  2011-2014 LRAM'!AH526*AH198</f>
        <v>0</v>
      </c>
      <c r="AI202" s="333">
        <f>'4.  2011-2014 LRAM'!AI526*AI198</f>
        <v>0</v>
      </c>
      <c r="AJ202" s="333">
        <f>'4.  2011-2014 LRAM'!AJ526*AJ198</f>
        <v>0</v>
      </c>
      <c r="AK202" s="333">
        <f>'4.  2011-2014 LRAM'!AK526*AK198</f>
        <v>0</v>
      </c>
      <c r="AL202" s="333">
        <f>'4.  2011-2014 LRAM'!AL526*AL198</f>
        <v>0</v>
      </c>
      <c r="AM202" s="547">
        <f>SUM(Y202:AL202)</f>
        <v>0</v>
      </c>
    </row>
    <row r="203" spans="2:39" ht="15">
      <c r="B203" s="284" t="s">
        <v>153</v>
      </c>
      <c r="C203" s="302"/>
      <c r="D203" s="245"/>
      <c r="E203" s="242"/>
      <c r="F203" s="242"/>
      <c r="G203" s="242"/>
      <c r="H203" s="242"/>
      <c r="I203" s="242"/>
      <c r="J203" s="242"/>
      <c r="K203" s="242"/>
      <c r="L203" s="242"/>
      <c r="M203" s="242"/>
      <c r="N203" s="242"/>
      <c r="O203" s="253"/>
      <c r="P203" s="242"/>
      <c r="Q203" s="242"/>
      <c r="R203" s="242"/>
      <c r="S203" s="245"/>
      <c r="T203" s="245"/>
      <c r="U203" s="245"/>
      <c r="V203" s="245"/>
      <c r="W203" s="242"/>
      <c r="X203" s="242"/>
      <c r="Y203" s="333">
        <f>Y195*Y198</f>
        <v>0</v>
      </c>
      <c r="Z203" s="333">
        <f>Z195*Z198</f>
        <v>0</v>
      </c>
      <c r="AA203" s="333">
        <f>AA195*AA198</f>
        <v>0</v>
      </c>
      <c r="AB203" s="333">
        <f t="shared" ref="AB203:AL203" si="311">AB195*AB198</f>
        <v>0</v>
      </c>
      <c r="AC203" s="333">
        <f t="shared" si="311"/>
        <v>0</v>
      </c>
      <c r="AD203" s="333">
        <f t="shared" si="311"/>
        <v>0</v>
      </c>
      <c r="AE203" s="333">
        <f t="shared" si="311"/>
        <v>0</v>
      </c>
      <c r="AF203" s="333">
        <f t="shared" si="311"/>
        <v>0</v>
      </c>
      <c r="AG203" s="333">
        <f t="shared" si="311"/>
        <v>0</v>
      </c>
      <c r="AH203" s="333">
        <f t="shared" si="311"/>
        <v>0</v>
      </c>
      <c r="AI203" s="333">
        <f t="shared" si="311"/>
        <v>0</v>
      </c>
      <c r="AJ203" s="333">
        <f t="shared" si="311"/>
        <v>0</v>
      </c>
      <c r="AK203" s="333">
        <f t="shared" si="311"/>
        <v>0</v>
      </c>
      <c r="AL203" s="333">
        <f t="shared" si="311"/>
        <v>0</v>
      </c>
      <c r="AM203" s="547">
        <f>SUM(Y203:AL203)</f>
        <v>0</v>
      </c>
    </row>
    <row r="204" spans="2:39" ht="15.6">
      <c r="B204" s="306" t="s">
        <v>268</v>
      </c>
      <c r="C204" s="302"/>
      <c r="D204" s="265"/>
      <c r="E204" s="294"/>
      <c r="F204" s="294"/>
      <c r="G204" s="294"/>
      <c r="H204" s="294"/>
      <c r="I204" s="294"/>
      <c r="J204" s="294"/>
      <c r="K204" s="294"/>
      <c r="L204" s="294"/>
      <c r="M204" s="294"/>
      <c r="N204" s="294"/>
      <c r="O204" s="262"/>
      <c r="P204" s="294"/>
      <c r="Q204" s="294"/>
      <c r="R204" s="294"/>
      <c r="S204" s="265"/>
      <c r="T204" s="265"/>
      <c r="U204" s="265"/>
      <c r="V204" s="265"/>
      <c r="W204" s="294"/>
      <c r="X204" s="294"/>
      <c r="Y204" s="303">
        <f>SUM(Y199:Y203)</f>
        <v>0</v>
      </c>
      <c r="Z204" s="303">
        <f>SUM(Z199:Z203)</f>
        <v>0</v>
      </c>
      <c r="AA204" s="303">
        <f t="shared" ref="AA204:AE204" si="312">SUM(AA199:AA203)</f>
        <v>0</v>
      </c>
      <c r="AB204" s="303">
        <f t="shared" si="312"/>
        <v>0</v>
      </c>
      <c r="AC204" s="303">
        <f t="shared" si="312"/>
        <v>0</v>
      </c>
      <c r="AD204" s="303">
        <f t="shared" si="312"/>
        <v>0</v>
      </c>
      <c r="AE204" s="303">
        <f t="shared" si="312"/>
        <v>0</v>
      </c>
      <c r="AF204" s="303">
        <f>SUM(AF199:AF203)</f>
        <v>0</v>
      </c>
      <c r="AG204" s="303">
        <f>SUM(AG199:AG203)</f>
        <v>0</v>
      </c>
      <c r="AH204" s="303">
        <f t="shared" ref="AH204:AL204" si="313">SUM(AH199:AH203)</f>
        <v>0</v>
      </c>
      <c r="AI204" s="303">
        <f t="shared" si="313"/>
        <v>0</v>
      </c>
      <c r="AJ204" s="303">
        <f t="shared" si="313"/>
        <v>0</v>
      </c>
      <c r="AK204" s="303">
        <f t="shared" si="313"/>
        <v>0</v>
      </c>
      <c r="AL204" s="303">
        <f t="shared" si="313"/>
        <v>0</v>
      </c>
      <c r="AM204" s="361">
        <f>SUM(AM199:AM203)</f>
        <v>0</v>
      </c>
    </row>
    <row r="205" spans="2:39" ht="15.6">
      <c r="B205" s="306" t="s">
        <v>269</v>
      </c>
      <c r="C205" s="302"/>
      <c r="D205" s="307"/>
      <c r="E205" s="294"/>
      <c r="F205" s="294"/>
      <c r="G205" s="294"/>
      <c r="H205" s="294"/>
      <c r="I205" s="294"/>
      <c r="J205" s="294"/>
      <c r="K205" s="294"/>
      <c r="L205" s="294"/>
      <c r="M205" s="294"/>
      <c r="N205" s="294"/>
      <c r="O205" s="262"/>
      <c r="P205" s="294"/>
      <c r="Q205" s="294"/>
      <c r="R205" s="294"/>
      <c r="S205" s="265"/>
      <c r="T205" s="265"/>
      <c r="U205" s="265"/>
      <c r="V205" s="265"/>
      <c r="W205" s="294"/>
      <c r="X205" s="294"/>
      <c r="Y205" s="304">
        <f>Y196*Y198</f>
        <v>0</v>
      </c>
      <c r="Z205" s="304">
        <f t="shared" ref="Z205:AE205" si="314">Z196*Z198</f>
        <v>0</v>
      </c>
      <c r="AA205" s="304">
        <f t="shared" si="314"/>
        <v>0</v>
      </c>
      <c r="AB205" s="304">
        <f t="shared" si="314"/>
        <v>0</v>
      </c>
      <c r="AC205" s="304">
        <f t="shared" si="314"/>
        <v>0</v>
      </c>
      <c r="AD205" s="304">
        <f t="shared" si="314"/>
        <v>0</v>
      </c>
      <c r="AE205" s="304">
        <f t="shared" si="314"/>
        <v>0</v>
      </c>
      <c r="AF205" s="304">
        <f>AF196*AF198</f>
        <v>0</v>
      </c>
      <c r="AG205" s="304">
        <f t="shared" ref="AG205:AL205" si="315">AG196*AG198</f>
        <v>0</v>
      </c>
      <c r="AH205" s="304">
        <f t="shared" si="315"/>
        <v>0</v>
      </c>
      <c r="AI205" s="304">
        <f t="shared" si="315"/>
        <v>0</v>
      </c>
      <c r="AJ205" s="304">
        <f t="shared" si="315"/>
        <v>0</v>
      </c>
      <c r="AK205" s="304">
        <f t="shared" si="315"/>
        <v>0</v>
      </c>
      <c r="AL205" s="304">
        <f t="shared" si="315"/>
        <v>0</v>
      </c>
      <c r="AM205" s="361">
        <f>SUM(Y205:AL205)</f>
        <v>0</v>
      </c>
    </row>
    <row r="206" spans="2:39" ht="15.6">
      <c r="B206" s="306" t="s">
        <v>270</v>
      </c>
      <c r="C206" s="302"/>
      <c r="D206" s="307"/>
      <c r="E206" s="294"/>
      <c r="F206" s="294"/>
      <c r="G206" s="294"/>
      <c r="H206" s="294"/>
      <c r="I206" s="294"/>
      <c r="J206" s="294"/>
      <c r="K206" s="294"/>
      <c r="L206" s="294"/>
      <c r="M206" s="294"/>
      <c r="N206" s="294"/>
      <c r="O206" s="262"/>
      <c r="P206" s="294"/>
      <c r="Q206" s="294"/>
      <c r="R206" s="294"/>
      <c r="S206" s="307"/>
      <c r="T206" s="307"/>
      <c r="U206" s="307"/>
      <c r="V206" s="307"/>
      <c r="W206" s="294"/>
      <c r="X206" s="294"/>
      <c r="Y206" s="308"/>
      <c r="Z206" s="308"/>
      <c r="AA206" s="308"/>
      <c r="AB206" s="308"/>
      <c r="AC206" s="308"/>
      <c r="AD206" s="308"/>
      <c r="AE206" s="308"/>
      <c r="AF206" s="308"/>
      <c r="AG206" s="308"/>
      <c r="AH206" s="308"/>
      <c r="AI206" s="308"/>
      <c r="AJ206" s="308"/>
      <c r="AK206" s="308"/>
      <c r="AL206" s="308"/>
      <c r="AM206" s="361">
        <f>AM204-AM205</f>
        <v>0</v>
      </c>
    </row>
    <row r="207" spans="2:39" ht="15">
      <c r="B207" s="284"/>
      <c r="C207" s="307"/>
      <c r="D207" s="307"/>
      <c r="E207" s="294"/>
      <c r="F207" s="294"/>
      <c r="G207" s="294"/>
      <c r="H207" s="294"/>
      <c r="I207" s="294"/>
      <c r="J207" s="294"/>
      <c r="K207" s="294"/>
      <c r="L207" s="294"/>
      <c r="M207" s="294"/>
      <c r="N207" s="294"/>
      <c r="O207" s="262"/>
      <c r="P207" s="294"/>
      <c r="Q207" s="294"/>
      <c r="R207" s="294"/>
      <c r="S207" s="307"/>
      <c r="T207" s="302"/>
      <c r="U207" s="307"/>
      <c r="V207" s="307"/>
      <c r="W207" s="294"/>
      <c r="X207" s="294"/>
      <c r="Y207" s="309"/>
      <c r="Z207" s="309"/>
      <c r="AA207" s="309"/>
      <c r="AB207" s="309"/>
      <c r="AC207" s="309"/>
      <c r="AD207" s="309"/>
      <c r="AE207" s="309"/>
      <c r="AF207" s="309"/>
      <c r="AG207" s="309"/>
      <c r="AH207" s="309"/>
      <c r="AI207" s="309"/>
      <c r="AJ207" s="309"/>
      <c r="AK207" s="309"/>
      <c r="AL207" s="309"/>
      <c r="AM207" s="305"/>
    </row>
    <row r="208" spans="2:39" ht="15">
      <c r="B208" s="256" t="s">
        <v>144</v>
      </c>
      <c r="C208" s="266"/>
      <c r="D208" s="242"/>
      <c r="E208" s="242"/>
      <c r="F208" s="242"/>
      <c r="G208" s="242"/>
      <c r="H208" s="242"/>
      <c r="I208" s="242"/>
      <c r="J208" s="242"/>
      <c r="K208" s="242"/>
      <c r="L208" s="242"/>
      <c r="M208" s="242"/>
      <c r="N208" s="242"/>
      <c r="O208" s="313"/>
      <c r="P208" s="242"/>
      <c r="Q208" s="242"/>
      <c r="R208" s="242"/>
      <c r="S208" s="266"/>
      <c r="T208" s="245"/>
      <c r="U208" s="245"/>
      <c r="V208" s="242"/>
      <c r="W208" s="242"/>
      <c r="X208" s="245"/>
      <c r="Y208" s="253"/>
      <c r="Z208" s="253"/>
      <c r="AA208" s="253"/>
      <c r="AB208" s="253"/>
      <c r="AC208" s="253"/>
      <c r="AD208" s="253"/>
      <c r="AE208" s="695"/>
      <c r="AF208" s="253"/>
      <c r="AG208" s="253"/>
      <c r="AH208" s="253"/>
      <c r="AI208" s="253"/>
      <c r="AJ208" s="253"/>
      <c r="AK208" s="253"/>
      <c r="AL208" s="253"/>
      <c r="AM208" s="305"/>
    </row>
    <row r="209" spans="1:39" ht="15">
      <c r="B209" s="256" t="s">
        <v>145</v>
      </c>
      <c r="C209" s="266"/>
      <c r="D209" s="242"/>
      <c r="E209" s="242"/>
      <c r="F209" s="242"/>
      <c r="G209" s="242"/>
      <c r="H209" s="242"/>
      <c r="I209" s="242"/>
      <c r="J209" s="242"/>
      <c r="K209" s="242"/>
      <c r="L209" s="242"/>
      <c r="M209" s="242"/>
      <c r="N209" s="242"/>
      <c r="O209" s="313"/>
      <c r="P209" s="242"/>
      <c r="Q209" s="242"/>
      <c r="R209" s="242"/>
      <c r="S209" s="266"/>
      <c r="T209" s="245"/>
      <c r="U209" s="245"/>
      <c r="V209" s="242"/>
      <c r="W209" s="242"/>
      <c r="X209" s="245"/>
      <c r="Y209" s="253"/>
      <c r="Z209" s="253"/>
      <c r="AA209" s="253"/>
      <c r="AB209" s="253"/>
      <c r="AC209" s="253"/>
      <c r="AD209" s="253"/>
      <c r="AE209" s="695"/>
      <c r="AF209" s="253"/>
      <c r="AG209" s="253"/>
      <c r="AH209" s="253"/>
      <c r="AI209" s="253"/>
      <c r="AJ209" s="253"/>
      <c r="AK209" s="253"/>
      <c r="AL209" s="253"/>
      <c r="AM209" s="296"/>
    </row>
    <row r="210" spans="1:39" ht="15">
      <c r="B210" s="256" t="s">
        <v>146</v>
      </c>
      <c r="C210" s="266"/>
      <c r="D210" s="242"/>
      <c r="E210" s="242"/>
      <c r="F210" s="242"/>
      <c r="G210" s="242"/>
      <c r="H210" s="242"/>
      <c r="I210" s="242"/>
      <c r="J210" s="242"/>
      <c r="K210" s="242"/>
      <c r="L210" s="242"/>
      <c r="M210" s="242"/>
      <c r="N210" s="242"/>
      <c r="O210" s="313"/>
      <c r="P210" s="242"/>
      <c r="Q210" s="242"/>
      <c r="R210" s="242"/>
      <c r="S210" s="266"/>
      <c r="T210" s="245"/>
      <c r="U210" s="245"/>
      <c r="V210" s="242"/>
      <c r="W210" s="242"/>
      <c r="X210" s="245"/>
      <c r="Y210" s="253"/>
      <c r="Z210" s="253"/>
      <c r="AA210" s="253"/>
      <c r="AB210" s="253"/>
      <c r="AC210" s="253"/>
      <c r="AD210" s="253"/>
      <c r="AE210" s="695"/>
      <c r="AF210" s="253"/>
      <c r="AG210" s="253"/>
      <c r="AH210" s="253"/>
      <c r="AI210" s="253"/>
      <c r="AJ210" s="253"/>
      <c r="AK210" s="253"/>
      <c r="AL210" s="253"/>
      <c r="AM210" s="296"/>
    </row>
    <row r="211" spans="1:39" ht="15">
      <c r="B211" s="256" t="s">
        <v>147</v>
      </c>
      <c r="C211" s="266"/>
      <c r="D211" s="242"/>
      <c r="E211" s="242"/>
      <c r="F211" s="242"/>
      <c r="G211" s="242"/>
      <c r="H211" s="242"/>
      <c r="I211" s="242"/>
      <c r="J211" s="242"/>
      <c r="K211" s="242"/>
      <c r="L211" s="242"/>
      <c r="M211" s="242"/>
      <c r="N211" s="242"/>
      <c r="O211" s="313"/>
      <c r="P211" s="242"/>
      <c r="Q211" s="242"/>
      <c r="R211" s="242"/>
      <c r="S211" s="266"/>
      <c r="T211" s="245"/>
      <c r="U211" s="245"/>
      <c r="V211" s="242"/>
      <c r="W211" s="242"/>
      <c r="X211" s="245"/>
      <c r="Y211" s="253">
        <f>SUMPRODUCT(H38:H193,Y38:Y193)</f>
        <v>1209426</v>
      </c>
      <c r="Z211" s="253">
        <f>SUMPRODUCT(H38:H193,Z38:Z193)</f>
        <v>1556703.7850560555</v>
      </c>
      <c r="AA211" s="253">
        <f>IF(AA36="kw",SUMPRODUCT(N38:N193,S38:S193,AA38:AA193),SUMPRODUCT(H38:H193,AA38:AA193))</f>
        <v>2165.5964429482374</v>
      </c>
      <c r="AB211" s="253">
        <f>IF(AB36="kw",SUMPRODUCT(N38:N193,S38:S193,AB38:AB193),SUMPRODUCT(H38:H193,AB38:AB193))</f>
        <v>2231.2205775830325</v>
      </c>
      <c r="AC211" s="253">
        <f>IF(AC36="kw",SUMPRODUCT(N38:N193,S38:S193,AC38:AC193),SUMPRODUCT(H38:H193,AC38:AC193))</f>
        <v>0</v>
      </c>
      <c r="AD211" s="253">
        <f>IF(AD36="kw",SUMPRODUCT(N38:N193,S38:S193,AD38:AD193),SUMPRODUCT(H38:H193,AD38:AD193))</f>
        <v>0</v>
      </c>
      <c r="AE211" s="695">
        <f>'8.  Streetlighting'!G42</f>
        <v>379.75003200000026</v>
      </c>
      <c r="AF211" s="253">
        <f>IF(AF36="kw",SUMPRODUCT(N38:N193,S38:S193,AF38:AF193),SUMPRODUCT(H38:H193,AF38:AF193))</f>
        <v>0</v>
      </c>
      <c r="AG211" s="253">
        <f>IF(AG36="kw",SUMPRODUCT(N38:N193,S38:S193,AG38:AG193),SUMPRODUCT(H38:H193,AG38:AG193))</f>
        <v>0</v>
      </c>
      <c r="AH211" s="253">
        <f>IF(AH36="kw",SUMPRODUCT(N38:N193,S38:S193,AH38:AH193),SUMPRODUCT(H38:H193,AH38:AH193))</f>
        <v>0</v>
      </c>
      <c r="AI211" s="253">
        <f>IF(AI36="kw",SUMPRODUCT(N38:N193,S38:S193,AI38:AI193),SUMPRODUCT(H38:H193,AI38:AI193))</f>
        <v>0</v>
      </c>
      <c r="AJ211" s="253">
        <f>IF(AJ36="kw",SUMPRODUCT(N38:N193,S38:S193,AJ38:AJ193),SUMPRODUCT(H38:H193,AJ38:AJ193))</f>
        <v>0</v>
      </c>
      <c r="AK211" s="253">
        <f>IF(AK36="kw",SUMPRODUCT(N38:N193,S38:S193,AK38:AK193),SUMPRODUCT(H38:H193,AK38:AK193))</f>
        <v>0</v>
      </c>
      <c r="AL211" s="253">
        <f>IF(AL36="kw",SUMPRODUCT(N38:N193,S38:S193,AL38:AL193),SUMPRODUCT(H38:H193,AL38:AL193))</f>
        <v>0</v>
      </c>
      <c r="AM211" s="296"/>
    </row>
    <row r="212" spans="1:39" ht="15">
      <c r="B212" s="256" t="s">
        <v>148</v>
      </c>
      <c r="C212" s="266"/>
      <c r="D212" s="242"/>
      <c r="E212" s="242"/>
      <c r="F212" s="242"/>
      <c r="G212" s="242"/>
      <c r="H212" s="242"/>
      <c r="I212" s="242"/>
      <c r="J212" s="242"/>
      <c r="K212" s="242"/>
      <c r="L212" s="242"/>
      <c r="M212" s="242"/>
      <c r="N212" s="242"/>
      <c r="O212" s="313"/>
      <c r="P212" s="242"/>
      <c r="Q212" s="242"/>
      <c r="R212" s="242"/>
      <c r="S212" s="266"/>
      <c r="T212" s="245"/>
      <c r="U212" s="245"/>
      <c r="V212" s="242"/>
      <c r="W212" s="242"/>
      <c r="X212" s="245"/>
      <c r="Y212" s="253">
        <f>SUMPRODUCT(I38:I193,Y38:Y193)</f>
        <v>1202914</v>
      </c>
      <c r="Z212" s="253">
        <f>SUMPRODUCT(I38:I193,Z38:Z193)</f>
        <v>1482601.2950560555</v>
      </c>
      <c r="AA212" s="253">
        <f>IF(AA36="kw",SUMPRODUCT(N38:N193,T38:T193,AA38:AA193),SUMPRODUCT(I38:I193,AA38:AA193))</f>
        <v>1897.2101634772901</v>
      </c>
      <c r="AB212" s="253">
        <f>IF(AB36="kw",SUMPRODUCT(N38:N193,T38:T193,AB38:AB193),SUMPRODUCT(I38:I193,AB38:AB193))</f>
        <v>1954.7013805523595</v>
      </c>
      <c r="AC212" s="253">
        <f>IF(AC36="kw",SUMPRODUCT(N38:N193,T38:T193,AC38:AC193),SUMPRODUCT(I38:I193,AC38:AC193))</f>
        <v>0</v>
      </c>
      <c r="AD212" s="253">
        <f>IF(AD36="kw",SUMPRODUCT(N38:N193,T38:T193,AD38:AD193),SUMPRODUCT(I38:I193,AD38:AD193))</f>
        <v>0</v>
      </c>
      <c r="AE212" s="695">
        <f>'8.  Streetlighting'!G43</f>
        <v>379.75003200000026</v>
      </c>
      <c r="AF212" s="253">
        <f>IF(AF36="kw",SUMPRODUCT(N38:N193,T38:T193,AF38:AF193),SUMPRODUCT(I38:I193,AF38:AF193))</f>
        <v>0</v>
      </c>
      <c r="AG212" s="253">
        <f>IF(AG36="kw",SUMPRODUCT(N38:N193,T38:T193,AG38:AG193),SUMPRODUCT(I38:I193,AG38:AG193))</f>
        <v>0</v>
      </c>
      <c r="AH212" s="253">
        <f>IF(AH36="kw",SUMPRODUCT(N38:N193,T38:T193,AH38:AH193),SUMPRODUCT(I38:I193,AH38:AH193))</f>
        <v>0</v>
      </c>
      <c r="AI212" s="253">
        <f>IF(AI36="kw",SUMPRODUCT(N38:N193,T38:T193,AI38:AI193),SUMPRODUCT(I38:I193,AI38:AI193))</f>
        <v>0</v>
      </c>
      <c r="AJ212" s="253">
        <f>IF(AJ36="kw",SUMPRODUCT(N38:N193,T38:T193,AJ38:AJ193),SUMPRODUCT(I38:I193,AJ38:AJ193))</f>
        <v>0</v>
      </c>
      <c r="AK212" s="253">
        <f>IF(AK36="kw",SUMPRODUCT(N38:N193,T38:T193,AK38:AK193),SUMPRODUCT(I38:I193,AK38:AK193))</f>
        <v>0</v>
      </c>
      <c r="AL212" s="253">
        <f>IF(AL36="kw",SUMPRODUCT(N38:N193,T38:T193,AL38:AL193),SUMPRODUCT(I38:I193,AL38:AL193))</f>
        <v>0</v>
      </c>
      <c r="AM212" s="296"/>
    </row>
    <row r="213" spans="1:39" ht="15">
      <c r="B213" s="388" t="s">
        <v>868</v>
      </c>
      <c r="C213" s="320"/>
      <c r="D213" s="339"/>
      <c r="E213" s="339"/>
      <c r="F213" s="339"/>
      <c r="G213" s="339"/>
      <c r="H213" s="339"/>
      <c r="I213" s="339"/>
      <c r="J213" s="339"/>
      <c r="K213" s="339"/>
      <c r="L213" s="339"/>
      <c r="M213" s="339"/>
      <c r="N213" s="339"/>
      <c r="O213" s="338"/>
      <c r="P213" s="339"/>
      <c r="Q213" s="339"/>
      <c r="R213" s="339"/>
      <c r="S213" s="320"/>
      <c r="T213" s="340"/>
      <c r="U213" s="340"/>
      <c r="V213" s="339"/>
      <c r="W213" s="339"/>
      <c r="X213" s="340"/>
      <c r="Y213" s="286">
        <f>SUMPRODUCT(J38:J193,Y38:Y193)</f>
        <v>1202914</v>
      </c>
      <c r="Z213" s="286">
        <f>SUMPRODUCT(J38:J193,Z38:Z193)</f>
        <v>1527673.2125000001</v>
      </c>
      <c r="AA213" s="286">
        <f>IF(AA36="kw",SUMPRODUCT(N38:N193,U38:U193,AA38:AA193),SUMPRODUCT(J38:J193,AA38:AA193))</f>
        <v>1968.1200000000001</v>
      </c>
      <c r="AB213" s="286">
        <f>IF(AB36="kw",SUMPRODUCT(N38:N193,U38:U193,AB38:AB193),SUMPRODUCT(J38:J193,AB38:AB193))</f>
        <v>2027.7600000000002</v>
      </c>
      <c r="AC213" s="286">
        <f>IF(AC39="kw",SUMPRODUCT(N38:N193,U38:U193,AC38:AC193),SUMPRODUCT(J38:J193,AC38:AC193))</f>
        <v>0</v>
      </c>
      <c r="AD213" s="286">
        <f>IF(AD39="kw",SUMPRODUCT(N41:N196,R41:R196,AD41:AD196),SUMPRODUCT(G41:G196,AD41:AD196))</f>
        <v>0</v>
      </c>
      <c r="AE213" s="696">
        <f>'8.  Streetlighting'!G44</f>
        <v>379.75003200000026</v>
      </c>
      <c r="AF213" s="286">
        <f>IF(AF39="kw",SUMPRODUCT(N41:N196,R41:R196,AF41:AF196),SUMPRODUCT(G41:G196,AF41:AF196))</f>
        <v>0</v>
      </c>
      <c r="AG213" s="286">
        <f>IF(AG39="kw",SUMPRODUCT(N41:N196,R41:R196,AG41:AG196),SUMPRODUCT(G41:G196,AG41:AG196))</f>
        <v>0</v>
      </c>
      <c r="AH213" s="286">
        <f>IF(AH39="kw",SUMPRODUCT(N41:N196,R41:R196,AH41:AH196),SUMPRODUCT(G41:G196,AH41:AH196))</f>
        <v>0</v>
      </c>
      <c r="AI213" s="286">
        <f>IF(AI39="kw",SUMPRODUCT(N41:N196,R41:R196,AI41:AI196),SUMPRODUCT(G41:G196,AI41:AI196))</f>
        <v>0</v>
      </c>
      <c r="AJ213" s="286">
        <f>IF(AJ39="kw",SUMPRODUCT(N41:N196,R41:R196,AJ41:AJ196),SUMPRODUCT(G41:G196,AJ41:AJ196))</f>
        <v>0</v>
      </c>
      <c r="AK213" s="286">
        <f>IF(AK39="kw",SUMPRODUCT(N41:N196,R41:R196,AK41:AK196),SUMPRODUCT(G41:G196,AK41:AK196))</f>
        <v>0</v>
      </c>
      <c r="AL213" s="286">
        <f>IF(AL39="kw",SUMPRODUCT(N41:N196,R41:R196,AL41:AL196),SUMPRODUCT(G41:G196,AL41:AL196))</f>
        <v>0</v>
      </c>
      <c r="AM213" s="341"/>
    </row>
    <row r="214" spans="1:39" ht="20.25" customHeight="1">
      <c r="B214" s="324" t="s">
        <v>585</v>
      </c>
      <c r="C214" s="342"/>
      <c r="D214" s="343"/>
      <c r="E214" s="343"/>
      <c r="F214" s="343"/>
      <c r="G214" s="343"/>
      <c r="H214" s="343"/>
      <c r="I214" s="343"/>
      <c r="J214" s="343"/>
      <c r="K214" s="343"/>
      <c r="L214" s="343"/>
      <c r="M214" s="343"/>
      <c r="N214" s="343"/>
      <c r="O214" s="343"/>
      <c r="P214" s="343"/>
      <c r="Q214" s="343"/>
      <c r="R214" s="343"/>
      <c r="S214" s="327"/>
      <c r="T214" s="328"/>
      <c r="U214" s="343"/>
      <c r="V214" s="343"/>
      <c r="W214" s="343"/>
      <c r="X214" s="343"/>
      <c r="Y214" s="344"/>
      <c r="Z214" s="344"/>
      <c r="AA214" s="344"/>
      <c r="AB214" s="344"/>
      <c r="AC214" s="344"/>
      <c r="AD214" s="344"/>
      <c r="AE214" s="344"/>
      <c r="AF214" s="344"/>
      <c r="AG214" s="344"/>
      <c r="AH214" s="344"/>
      <c r="AI214" s="344"/>
      <c r="AJ214" s="344"/>
      <c r="AK214" s="344"/>
      <c r="AL214" s="344"/>
      <c r="AM214" s="344"/>
    </row>
    <row r="215" spans="1:39" ht="15.6">
      <c r="B215" s="389"/>
    </row>
    <row r="216" spans="1:39" ht="15.6">
      <c r="B216" s="389"/>
    </row>
    <row r="217" spans="1:39" ht="15.6">
      <c r="B217" s="243" t="s">
        <v>273</v>
      </c>
      <c r="C217" s="244"/>
      <c r="D217" s="512" t="s">
        <v>525</v>
      </c>
      <c r="E217" s="219"/>
      <c r="F217" s="512"/>
      <c r="G217" s="219"/>
      <c r="H217" s="219"/>
      <c r="I217" s="219"/>
      <c r="J217" s="219"/>
      <c r="K217" s="219"/>
      <c r="L217" s="219"/>
      <c r="M217" s="219"/>
      <c r="N217" s="219"/>
      <c r="O217" s="244"/>
      <c r="P217" s="219"/>
      <c r="Q217" s="219"/>
      <c r="R217" s="219"/>
      <c r="S217" s="219"/>
      <c r="T217" s="219"/>
      <c r="U217" s="219"/>
      <c r="V217" s="219"/>
      <c r="W217" s="219"/>
      <c r="X217" s="219"/>
      <c r="Y217" s="233"/>
      <c r="Z217" s="231"/>
      <c r="AA217" s="231"/>
      <c r="AB217" s="231"/>
      <c r="AC217" s="231"/>
      <c r="AD217" s="231"/>
      <c r="AE217" s="231"/>
      <c r="AF217" s="231"/>
      <c r="AG217" s="231"/>
      <c r="AH217" s="231"/>
      <c r="AI217" s="231"/>
      <c r="AJ217" s="231"/>
      <c r="AK217" s="231"/>
      <c r="AL217" s="231"/>
      <c r="AM217" s="231"/>
    </row>
    <row r="218" spans="1:39" ht="34.5" customHeight="1">
      <c r="B218" s="866" t="s">
        <v>211</v>
      </c>
      <c r="C218" s="868" t="s">
        <v>33</v>
      </c>
      <c r="D218" s="246" t="s">
        <v>421</v>
      </c>
      <c r="E218" s="870" t="s">
        <v>209</v>
      </c>
      <c r="F218" s="871"/>
      <c r="G218" s="871"/>
      <c r="H218" s="871"/>
      <c r="I218" s="871"/>
      <c r="J218" s="871"/>
      <c r="K218" s="871"/>
      <c r="L218" s="871"/>
      <c r="M218" s="872"/>
      <c r="N218" s="876" t="s">
        <v>213</v>
      </c>
      <c r="O218" s="246" t="s">
        <v>422</v>
      </c>
      <c r="P218" s="870" t="s">
        <v>212</v>
      </c>
      <c r="Q218" s="871"/>
      <c r="R218" s="871"/>
      <c r="S218" s="871"/>
      <c r="T218" s="871"/>
      <c r="U218" s="871"/>
      <c r="V218" s="871"/>
      <c r="W218" s="871"/>
      <c r="X218" s="872"/>
      <c r="Y218" s="873" t="s">
        <v>243</v>
      </c>
      <c r="Z218" s="874"/>
      <c r="AA218" s="874"/>
      <c r="AB218" s="874"/>
      <c r="AC218" s="874"/>
      <c r="AD218" s="874"/>
      <c r="AE218" s="874"/>
      <c r="AF218" s="874"/>
      <c r="AG218" s="874"/>
      <c r="AH218" s="874"/>
      <c r="AI218" s="874"/>
      <c r="AJ218" s="874"/>
      <c r="AK218" s="874"/>
      <c r="AL218" s="874"/>
      <c r="AM218" s="875"/>
    </row>
    <row r="219" spans="1:39" ht="60.75" customHeight="1">
      <c r="B219" s="867"/>
      <c r="C219" s="869"/>
      <c r="D219" s="247">
        <v>2016</v>
      </c>
      <c r="E219" s="247">
        <v>2017</v>
      </c>
      <c r="F219" s="247">
        <v>2018</v>
      </c>
      <c r="G219" s="247">
        <v>2019</v>
      </c>
      <c r="H219" s="247">
        <v>2020</v>
      </c>
      <c r="I219" s="247">
        <v>2021</v>
      </c>
      <c r="J219" s="247">
        <v>2022</v>
      </c>
      <c r="K219" s="247">
        <v>2023</v>
      </c>
      <c r="L219" s="247">
        <v>2024</v>
      </c>
      <c r="M219" s="247">
        <v>2025</v>
      </c>
      <c r="N219" s="877"/>
      <c r="O219" s="247">
        <v>2016</v>
      </c>
      <c r="P219" s="247">
        <v>2017</v>
      </c>
      <c r="Q219" s="247">
        <v>2018</v>
      </c>
      <c r="R219" s="247">
        <v>2019</v>
      </c>
      <c r="S219" s="247">
        <v>2020</v>
      </c>
      <c r="T219" s="247">
        <v>2021</v>
      </c>
      <c r="U219" s="247">
        <v>2022</v>
      </c>
      <c r="V219" s="247">
        <v>2023</v>
      </c>
      <c r="W219" s="247">
        <v>2024</v>
      </c>
      <c r="X219" s="247">
        <v>2025</v>
      </c>
      <c r="Y219" s="247" t="str">
        <f>'1.  LRAMVA Summary'!D52</f>
        <v>Residential</v>
      </c>
      <c r="Z219" s="247" t="str">
        <f>'1.  LRAMVA Summary'!E52</f>
        <v>GS&lt;50 kW</v>
      </c>
      <c r="AA219" s="247" t="str">
        <f>'1.  LRAMVA Summary'!F52</f>
        <v>GS 50 - 999 kW</v>
      </c>
      <c r="AB219" s="247" t="str">
        <f>'1.  LRAMVA Summary'!G52</f>
        <v>GS 1,000 - 4,999 kW</v>
      </c>
      <c r="AC219" s="247" t="str">
        <f>'1.  LRAMVA Summary'!H52</f>
        <v>USL</v>
      </c>
      <c r="AD219" s="247" t="str">
        <f>'1.  LRAMVA Summary'!I52</f>
        <v>Sentinel Lighting</v>
      </c>
      <c r="AE219" s="247" t="str">
        <f>'1.  LRAMVA Summary'!J52</f>
        <v>Street Lighting</v>
      </c>
      <c r="AF219" s="247" t="str">
        <f>'1.  LRAMVA Summary'!K52</f>
        <v/>
      </c>
      <c r="AG219" s="247" t="str">
        <f>'1.  LRAMVA Summary'!L52</f>
        <v/>
      </c>
      <c r="AH219" s="247" t="str">
        <f>'1.  LRAMVA Summary'!M52</f>
        <v/>
      </c>
      <c r="AI219" s="247" t="str">
        <f>'1.  LRAMVA Summary'!N52</f>
        <v/>
      </c>
      <c r="AJ219" s="247" t="str">
        <f>'1.  LRAMVA Summary'!O52</f>
        <v/>
      </c>
      <c r="AK219" s="247" t="str">
        <f>'1.  LRAMVA Summary'!P52</f>
        <v/>
      </c>
      <c r="AL219" s="247" t="str">
        <f>'1.  LRAMVA Summary'!Q52</f>
        <v/>
      </c>
      <c r="AM219" s="249" t="str">
        <f>'1.  LRAMVA Summary'!R52</f>
        <v>Total</v>
      </c>
    </row>
    <row r="220" spans="1:39" ht="15.75" customHeight="1">
      <c r="B220" s="457" t="s">
        <v>503</v>
      </c>
      <c r="C220" s="251"/>
      <c r="D220" s="251"/>
      <c r="E220" s="251"/>
      <c r="F220" s="251"/>
      <c r="G220" s="251"/>
      <c r="H220" s="251"/>
      <c r="I220" s="251"/>
      <c r="J220" s="251"/>
      <c r="K220" s="251"/>
      <c r="L220" s="251"/>
      <c r="M220" s="251"/>
      <c r="N220" s="252"/>
      <c r="O220" s="251"/>
      <c r="P220" s="251"/>
      <c r="Q220" s="251"/>
      <c r="R220" s="251"/>
      <c r="S220" s="251"/>
      <c r="T220" s="251"/>
      <c r="U220" s="251"/>
      <c r="V220" s="251"/>
      <c r="W220" s="251"/>
      <c r="X220" s="251"/>
      <c r="Y220" s="253" t="str">
        <f>'1.  LRAMVA Summary'!D53</f>
        <v>kWh</v>
      </c>
      <c r="Z220" s="253" t="str">
        <f>'1.  LRAMVA Summary'!E53</f>
        <v>kWh</v>
      </c>
      <c r="AA220" s="253" t="str">
        <f>'1.  LRAMVA Summary'!F53</f>
        <v>kW</v>
      </c>
      <c r="AB220" s="253" t="str">
        <f>'1.  LRAMVA Summary'!G53</f>
        <v>kW</v>
      </c>
      <c r="AC220" s="253" t="str">
        <f>'1.  LRAMVA Summary'!H53</f>
        <v>kWh</v>
      </c>
      <c r="AD220" s="253" t="str">
        <f>'1.  LRAMVA Summary'!I53</f>
        <v>kW</v>
      </c>
      <c r="AE220" s="253" t="str">
        <f>'1.  LRAMVA Summary'!J53</f>
        <v>kW</v>
      </c>
      <c r="AF220" s="253">
        <f>'1.  LRAMVA Summary'!K53</f>
        <v>0</v>
      </c>
      <c r="AG220" s="253">
        <f>'1.  LRAMVA Summary'!L53</f>
        <v>0</v>
      </c>
      <c r="AH220" s="253">
        <f>'1.  LRAMVA Summary'!M53</f>
        <v>0</v>
      </c>
      <c r="AI220" s="253">
        <f>'1.  LRAMVA Summary'!N53</f>
        <v>0</v>
      </c>
      <c r="AJ220" s="253">
        <f>'1.  LRAMVA Summary'!O53</f>
        <v>0</v>
      </c>
      <c r="AK220" s="253">
        <f>'1.  LRAMVA Summary'!P53</f>
        <v>0</v>
      </c>
      <c r="AL220" s="253">
        <f>'1.  LRAMVA Summary'!Q53</f>
        <v>0</v>
      </c>
      <c r="AM220" s="254"/>
    </row>
    <row r="221" spans="1:39" ht="15.6" outlineLevel="1">
      <c r="B221" s="250" t="s">
        <v>496</v>
      </c>
      <c r="C221" s="251"/>
      <c r="D221" s="251"/>
      <c r="E221" s="251"/>
      <c r="F221" s="251"/>
      <c r="G221" s="251"/>
      <c r="H221" s="251"/>
      <c r="I221" s="251"/>
      <c r="J221" s="251"/>
      <c r="K221" s="251"/>
      <c r="L221" s="251"/>
      <c r="M221" s="251"/>
      <c r="N221" s="252"/>
      <c r="O221" s="251"/>
      <c r="P221" s="251"/>
      <c r="Q221" s="251"/>
      <c r="R221" s="251"/>
      <c r="S221" s="251"/>
      <c r="T221" s="251"/>
      <c r="U221" s="251"/>
      <c r="V221" s="251"/>
      <c r="W221" s="251"/>
      <c r="X221" s="251"/>
      <c r="Y221" s="253"/>
      <c r="Z221" s="253"/>
      <c r="AA221" s="253"/>
      <c r="AB221" s="253"/>
      <c r="AC221" s="253"/>
      <c r="AD221" s="253"/>
      <c r="AE221" s="253"/>
      <c r="AF221" s="253"/>
      <c r="AG221" s="253"/>
      <c r="AH221" s="253"/>
      <c r="AI221" s="253"/>
      <c r="AJ221" s="253"/>
      <c r="AK221" s="253"/>
      <c r="AL221" s="253"/>
      <c r="AM221" s="254"/>
    </row>
    <row r="222" spans="1:39" ht="15" outlineLevel="1">
      <c r="A222" s="460">
        <v>1</v>
      </c>
      <c r="B222" s="275" t="s">
        <v>95</v>
      </c>
      <c r="C222" s="253" t="s">
        <v>25</v>
      </c>
      <c r="D222" s="257"/>
      <c r="E222" s="257"/>
      <c r="F222" s="257"/>
      <c r="G222" s="257"/>
      <c r="H222" s="257"/>
      <c r="I222" s="257"/>
      <c r="J222" s="257"/>
      <c r="K222" s="257"/>
      <c r="L222" s="257"/>
      <c r="M222" s="257"/>
      <c r="N222" s="253"/>
      <c r="O222" s="257"/>
      <c r="P222" s="257"/>
      <c r="Q222" s="257"/>
      <c r="R222" s="257"/>
      <c r="S222" s="257"/>
      <c r="T222" s="257"/>
      <c r="U222" s="257"/>
      <c r="V222" s="257"/>
      <c r="W222" s="257"/>
      <c r="X222" s="257"/>
      <c r="Y222" s="363"/>
      <c r="Z222" s="363"/>
      <c r="AA222" s="363"/>
      <c r="AB222" s="363"/>
      <c r="AC222" s="363"/>
      <c r="AD222" s="363"/>
      <c r="AE222" s="363"/>
      <c r="AF222" s="363"/>
      <c r="AG222" s="363"/>
      <c r="AH222" s="363"/>
      <c r="AI222" s="363"/>
      <c r="AJ222" s="363"/>
      <c r="AK222" s="363"/>
      <c r="AL222" s="363"/>
      <c r="AM222" s="258">
        <f>SUM(Y222:AL222)</f>
        <v>0</v>
      </c>
    </row>
    <row r="223" spans="1:39" ht="15" outlineLevel="1">
      <c r="B223" s="256" t="s">
        <v>289</v>
      </c>
      <c r="C223" s="253" t="s">
        <v>163</v>
      </c>
      <c r="D223" s="257"/>
      <c r="E223" s="257"/>
      <c r="F223" s="257"/>
      <c r="G223" s="257"/>
      <c r="H223" s="257"/>
      <c r="I223" s="257"/>
      <c r="J223" s="257"/>
      <c r="K223" s="257"/>
      <c r="L223" s="257"/>
      <c r="M223" s="257"/>
      <c r="N223" s="412"/>
      <c r="O223" s="257"/>
      <c r="P223" s="257"/>
      <c r="Q223" s="257"/>
      <c r="R223" s="257"/>
      <c r="S223" s="257"/>
      <c r="T223" s="257"/>
      <c r="U223" s="257"/>
      <c r="V223" s="257"/>
      <c r="W223" s="257"/>
      <c r="X223" s="257"/>
      <c r="Y223" s="364">
        <f>Y222</f>
        <v>0</v>
      </c>
      <c r="Z223" s="364">
        <f t="shared" ref="Z223:AE223" si="316">Z222</f>
        <v>0</v>
      </c>
      <c r="AA223" s="364">
        <f t="shared" si="316"/>
        <v>0</v>
      </c>
      <c r="AB223" s="364">
        <f t="shared" si="316"/>
        <v>0</v>
      </c>
      <c r="AC223" s="364">
        <f t="shared" si="316"/>
        <v>0</v>
      </c>
      <c r="AD223" s="364">
        <f t="shared" si="316"/>
        <v>0</v>
      </c>
      <c r="AE223" s="364">
        <f t="shared" si="316"/>
        <v>0</v>
      </c>
      <c r="AF223" s="364">
        <f t="shared" ref="AF223" si="317">AF222</f>
        <v>0</v>
      </c>
      <c r="AG223" s="364">
        <f t="shared" ref="AG223" si="318">AG222</f>
        <v>0</v>
      </c>
      <c r="AH223" s="364">
        <f t="shared" ref="AH223" si="319">AH222</f>
        <v>0</v>
      </c>
      <c r="AI223" s="364">
        <f t="shared" ref="AI223" si="320">AI222</f>
        <v>0</v>
      </c>
      <c r="AJ223" s="364">
        <f t="shared" ref="AJ223" si="321">AJ222</f>
        <v>0</v>
      </c>
      <c r="AK223" s="364">
        <f t="shared" ref="AK223" si="322">AK222</f>
        <v>0</v>
      </c>
      <c r="AL223" s="364">
        <f t="shared" ref="AL223" si="323">AL222</f>
        <v>0</v>
      </c>
      <c r="AM223" s="259"/>
    </row>
    <row r="224" spans="1:39" ht="15.6" outlineLevel="1">
      <c r="B224" s="260"/>
      <c r="C224" s="261"/>
      <c r="D224" s="261"/>
      <c r="E224" s="261"/>
      <c r="F224" s="261"/>
      <c r="G224" s="261"/>
      <c r="H224" s="261"/>
      <c r="I224" s="261"/>
      <c r="J224" s="261"/>
      <c r="K224" s="261"/>
      <c r="L224" s="261"/>
      <c r="M224" s="261"/>
      <c r="N224" s="262"/>
      <c r="O224" s="261"/>
      <c r="P224" s="261"/>
      <c r="Q224" s="261"/>
      <c r="R224" s="261"/>
      <c r="S224" s="261"/>
      <c r="T224" s="261"/>
      <c r="U224" s="261"/>
      <c r="V224" s="261"/>
      <c r="W224" s="261"/>
      <c r="X224" s="261"/>
      <c r="Y224" s="365"/>
      <c r="Z224" s="366"/>
      <c r="AA224" s="366"/>
      <c r="AB224" s="366"/>
      <c r="AC224" s="366"/>
      <c r="AD224" s="366"/>
      <c r="AE224" s="366"/>
      <c r="AF224" s="366"/>
      <c r="AG224" s="366"/>
      <c r="AH224" s="366"/>
      <c r="AI224" s="366"/>
      <c r="AJ224" s="366"/>
      <c r="AK224" s="366"/>
      <c r="AL224" s="366"/>
      <c r="AM224" s="264"/>
    </row>
    <row r="225" spans="1:39" ht="15" outlineLevel="1">
      <c r="A225" s="460">
        <v>2</v>
      </c>
      <c r="B225" s="275" t="s">
        <v>96</v>
      </c>
      <c r="C225" s="253" t="s">
        <v>25</v>
      </c>
      <c r="D225" s="257"/>
      <c r="E225" s="257"/>
      <c r="F225" s="257"/>
      <c r="G225" s="257"/>
      <c r="H225" s="257"/>
      <c r="I225" s="257"/>
      <c r="J225" s="257"/>
      <c r="K225" s="257"/>
      <c r="L225" s="257"/>
      <c r="M225" s="257"/>
      <c r="N225" s="253"/>
      <c r="O225" s="257"/>
      <c r="P225" s="257"/>
      <c r="Q225" s="257"/>
      <c r="R225" s="257"/>
      <c r="S225" s="257"/>
      <c r="T225" s="257"/>
      <c r="U225" s="257"/>
      <c r="V225" s="257"/>
      <c r="W225" s="257"/>
      <c r="X225" s="257"/>
      <c r="Y225" s="363"/>
      <c r="Z225" s="363"/>
      <c r="AA225" s="363"/>
      <c r="AB225" s="363"/>
      <c r="AC225" s="363"/>
      <c r="AD225" s="363"/>
      <c r="AE225" s="363"/>
      <c r="AF225" s="363"/>
      <c r="AG225" s="363"/>
      <c r="AH225" s="363"/>
      <c r="AI225" s="363"/>
      <c r="AJ225" s="363"/>
      <c r="AK225" s="363"/>
      <c r="AL225" s="363"/>
      <c r="AM225" s="258">
        <f>SUM(Y225:AL225)</f>
        <v>0</v>
      </c>
    </row>
    <row r="226" spans="1:39" ht="15" outlineLevel="1">
      <c r="B226" s="256" t="s">
        <v>289</v>
      </c>
      <c r="C226" s="253" t="s">
        <v>163</v>
      </c>
      <c r="D226" s="257"/>
      <c r="E226" s="257"/>
      <c r="F226" s="257"/>
      <c r="G226" s="257"/>
      <c r="H226" s="257"/>
      <c r="I226" s="257"/>
      <c r="J226" s="257"/>
      <c r="K226" s="257"/>
      <c r="L226" s="257"/>
      <c r="M226" s="257"/>
      <c r="N226" s="412"/>
      <c r="O226" s="257"/>
      <c r="P226" s="257"/>
      <c r="Q226" s="257"/>
      <c r="R226" s="257"/>
      <c r="S226" s="257"/>
      <c r="T226" s="257"/>
      <c r="U226" s="257"/>
      <c r="V226" s="257"/>
      <c r="W226" s="257"/>
      <c r="X226" s="257"/>
      <c r="Y226" s="364">
        <f>Y225</f>
        <v>0</v>
      </c>
      <c r="Z226" s="364">
        <f t="shared" ref="Z226:AE226" si="324">Z225</f>
        <v>0</v>
      </c>
      <c r="AA226" s="364">
        <f t="shared" si="324"/>
        <v>0</v>
      </c>
      <c r="AB226" s="364">
        <f t="shared" si="324"/>
        <v>0</v>
      </c>
      <c r="AC226" s="364">
        <f t="shared" si="324"/>
        <v>0</v>
      </c>
      <c r="AD226" s="364">
        <f t="shared" si="324"/>
        <v>0</v>
      </c>
      <c r="AE226" s="364">
        <f t="shared" si="324"/>
        <v>0</v>
      </c>
      <c r="AF226" s="364">
        <f t="shared" ref="AF226" si="325">AF225</f>
        <v>0</v>
      </c>
      <c r="AG226" s="364">
        <f t="shared" ref="AG226" si="326">AG225</f>
        <v>0</v>
      </c>
      <c r="AH226" s="364">
        <f t="shared" ref="AH226" si="327">AH225</f>
        <v>0</v>
      </c>
      <c r="AI226" s="364">
        <f t="shared" ref="AI226" si="328">AI225</f>
        <v>0</v>
      </c>
      <c r="AJ226" s="364">
        <f t="shared" ref="AJ226" si="329">AJ225</f>
        <v>0</v>
      </c>
      <c r="AK226" s="364">
        <f t="shared" ref="AK226" si="330">AK225</f>
        <v>0</v>
      </c>
      <c r="AL226" s="364">
        <f t="shared" ref="AL226" si="331">AL225</f>
        <v>0</v>
      </c>
      <c r="AM226" s="259"/>
    </row>
    <row r="227" spans="1:39" ht="15.6" outlineLevel="1">
      <c r="B227" s="260"/>
      <c r="C227" s="261"/>
      <c r="D227" s="266"/>
      <c r="E227" s="266"/>
      <c r="F227" s="266"/>
      <c r="G227" s="266"/>
      <c r="H227" s="266"/>
      <c r="I227" s="266"/>
      <c r="J227" s="266"/>
      <c r="K227" s="266"/>
      <c r="L227" s="266"/>
      <c r="M227" s="266"/>
      <c r="N227" s="262"/>
      <c r="O227" s="266"/>
      <c r="P227" s="266"/>
      <c r="Q227" s="266"/>
      <c r="R227" s="266"/>
      <c r="S227" s="266"/>
      <c r="T227" s="266"/>
      <c r="U227" s="266"/>
      <c r="V227" s="266"/>
      <c r="W227" s="266"/>
      <c r="X227" s="266"/>
      <c r="Y227" s="365"/>
      <c r="Z227" s="366"/>
      <c r="AA227" s="366"/>
      <c r="AB227" s="366"/>
      <c r="AC227" s="366"/>
      <c r="AD227" s="366"/>
      <c r="AE227" s="366"/>
      <c r="AF227" s="366"/>
      <c r="AG227" s="366"/>
      <c r="AH227" s="366"/>
      <c r="AI227" s="366"/>
      <c r="AJ227" s="366"/>
      <c r="AK227" s="366"/>
      <c r="AL227" s="366"/>
      <c r="AM227" s="264"/>
    </row>
    <row r="228" spans="1:39" ht="15" outlineLevel="1">
      <c r="A228" s="460">
        <v>3</v>
      </c>
      <c r="B228" s="275" t="s">
        <v>97</v>
      </c>
      <c r="C228" s="253" t="s">
        <v>25</v>
      </c>
      <c r="D228" s="257"/>
      <c r="E228" s="257"/>
      <c r="F228" s="257"/>
      <c r="G228" s="257"/>
      <c r="H228" s="257"/>
      <c r="I228" s="257"/>
      <c r="J228" s="257"/>
      <c r="K228" s="257"/>
      <c r="L228" s="257"/>
      <c r="M228" s="257"/>
      <c r="N228" s="253"/>
      <c r="O228" s="257"/>
      <c r="P228" s="257"/>
      <c r="Q228" s="257"/>
      <c r="R228" s="257"/>
      <c r="S228" s="257"/>
      <c r="T228" s="257"/>
      <c r="U228" s="257"/>
      <c r="V228" s="257"/>
      <c r="W228" s="257"/>
      <c r="X228" s="257"/>
      <c r="Y228" s="363"/>
      <c r="Z228" s="363"/>
      <c r="AA228" s="363"/>
      <c r="AB228" s="363"/>
      <c r="AC228" s="363"/>
      <c r="AD228" s="363"/>
      <c r="AE228" s="363"/>
      <c r="AF228" s="363"/>
      <c r="AG228" s="363"/>
      <c r="AH228" s="363"/>
      <c r="AI228" s="363"/>
      <c r="AJ228" s="363"/>
      <c r="AK228" s="363"/>
      <c r="AL228" s="363"/>
      <c r="AM228" s="258">
        <f>SUM(Y228:AL228)</f>
        <v>0</v>
      </c>
    </row>
    <row r="229" spans="1:39" ht="15" outlineLevel="1">
      <c r="B229" s="256" t="s">
        <v>289</v>
      </c>
      <c r="C229" s="253" t="s">
        <v>163</v>
      </c>
      <c r="D229" s="257"/>
      <c r="E229" s="257"/>
      <c r="F229" s="257"/>
      <c r="G229" s="257"/>
      <c r="H229" s="257"/>
      <c r="I229" s="257"/>
      <c r="J229" s="257"/>
      <c r="K229" s="257"/>
      <c r="L229" s="257"/>
      <c r="M229" s="257"/>
      <c r="N229" s="412"/>
      <c r="O229" s="257"/>
      <c r="P229" s="257"/>
      <c r="Q229" s="257"/>
      <c r="R229" s="257"/>
      <c r="S229" s="257"/>
      <c r="T229" s="257"/>
      <c r="U229" s="257"/>
      <c r="V229" s="257"/>
      <c r="W229" s="257"/>
      <c r="X229" s="257"/>
      <c r="Y229" s="364">
        <f>Y228</f>
        <v>0</v>
      </c>
      <c r="Z229" s="364">
        <f t="shared" ref="Z229:AE229" si="332">Z228</f>
        <v>0</v>
      </c>
      <c r="AA229" s="364">
        <f t="shared" si="332"/>
        <v>0</v>
      </c>
      <c r="AB229" s="364">
        <f t="shared" si="332"/>
        <v>0</v>
      </c>
      <c r="AC229" s="364">
        <f t="shared" si="332"/>
        <v>0</v>
      </c>
      <c r="AD229" s="364">
        <f t="shared" si="332"/>
        <v>0</v>
      </c>
      <c r="AE229" s="364">
        <f t="shared" si="332"/>
        <v>0</v>
      </c>
      <c r="AF229" s="364">
        <f t="shared" ref="AF229" si="333">AF228</f>
        <v>0</v>
      </c>
      <c r="AG229" s="364">
        <f t="shared" ref="AG229" si="334">AG228</f>
        <v>0</v>
      </c>
      <c r="AH229" s="364">
        <f t="shared" ref="AH229" si="335">AH228</f>
        <v>0</v>
      </c>
      <c r="AI229" s="364">
        <f t="shared" ref="AI229" si="336">AI228</f>
        <v>0</v>
      </c>
      <c r="AJ229" s="364">
        <f t="shared" ref="AJ229" si="337">AJ228</f>
        <v>0</v>
      </c>
      <c r="AK229" s="364">
        <f t="shared" ref="AK229" si="338">AK228</f>
        <v>0</v>
      </c>
      <c r="AL229" s="364">
        <f t="shared" ref="AL229" si="339">AL228</f>
        <v>0</v>
      </c>
      <c r="AM229" s="259"/>
    </row>
    <row r="230" spans="1:39" ht="15" outlineLevel="1">
      <c r="B230" s="256"/>
      <c r="C230" s="267"/>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365"/>
      <c r="Z230" s="365"/>
      <c r="AA230" s="365"/>
      <c r="AB230" s="365"/>
      <c r="AC230" s="365"/>
      <c r="AD230" s="365"/>
      <c r="AE230" s="365"/>
      <c r="AF230" s="365"/>
      <c r="AG230" s="365"/>
      <c r="AH230" s="365"/>
      <c r="AI230" s="365"/>
      <c r="AJ230" s="365"/>
      <c r="AK230" s="365"/>
      <c r="AL230" s="365"/>
      <c r="AM230" s="268"/>
    </row>
    <row r="231" spans="1:39" ht="15" outlineLevel="1">
      <c r="A231" s="460">
        <v>4</v>
      </c>
      <c r="B231" s="275" t="s">
        <v>675</v>
      </c>
      <c r="C231" s="253" t="s">
        <v>25</v>
      </c>
      <c r="D231" s="257"/>
      <c r="E231" s="257"/>
      <c r="F231" s="257"/>
      <c r="G231" s="257"/>
      <c r="H231" s="257"/>
      <c r="I231" s="257"/>
      <c r="J231" s="257"/>
      <c r="K231" s="257"/>
      <c r="L231" s="257"/>
      <c r="M231" s="257"/>
      <c r="N231" s="253"/>
      <c r="O231" s="257"/>
      <c r="P231" s="257"/>
      <c r="Q231" s="257"/>
      <c r="R231" s="257"/>
      <c r="S231" s="257"/>
      <c r="T231" s="257"/>
      <c r="U231" s="257"/>
      <c r="V231" s="257"/>
      <c r="W231" s="257"/>
      <c r="X231" s="257"/>
      <c r="Y231" s="363"/>
      <c r="Z231" s="363"/>
      <c r="AA231" s="363"/>
      <c r="AB231" s="363"/>
      <c r="AC231" s="363"/>
      <c r="AD231" s="363"/>
      <c r="AE231" s="363"/>
      <c r="AF231" s="363"/>
      <c r="AG231" s="363"/>
      <c r="AH231" s="363"/>
      <c r="AI231" s="363"/>
      <c r="AJ231" s="363"/>
      <c r="AK231" s="363"/>
      <c r="AL231" s="363"/>
      <c r="AM231" s="258">
        <f>SUM(Y231:AL231)</f>
        <v>0</v>
      </c>
    </row>
    <row r="232" spans="1:39" ht="15" outlineLevel="1">
      <c r="B232" s="256" t="s">
        <v>289</v>
      </c>
      <c r="C232" s="253" t="s">
        <v>163</v>
      </c>
      <c r="D232" s="257"/>
      <c r="E232" s="257"/>
      <c r="F232" s="257"/>
      <c r="G232" s="257"/>
      <c r="H232" s="257"/>
      <c r="I232" s="257"/>
      <c r="J232" s="257"/>
      <c r="K232" s="257"/>
      <c r="L232" s="257"/>
      <c r="M232" s="257"/>
      <c r="N232" s="412"/>
      <c r="O232" s="257"/>
      <c r="P232" s="257"/>
      <c r="Q232" s="257"/>
      <c r="R232" s="257"/>
      <c r="S232" s="257"/>
      <c r="T232" s="257"/>
      <c r="U232" s="257"/>
      <c r="V232" s="257"/>
      <c r="W232" s="257"/>
      <c r="X232" s="257"/>
      <c r="Y232" s="364">
        <f>Y231</f>
        <v>0</v>
      </c>
      <c r="Z232" s="364">
        <f t="shared" ref="Z232:AE232" si="340">Z231</f>
        <v>0</v>
      </c>
      <c r="AA232" s="364">
        <f t="shared" si="340"/>
        <v>0</v>
      </c>
      <c r="AB232" s="364">
        <f t="shared" si="340"/>
        <v>0</v>
      </c>
      <c r="AC232" s="364">
        <f t="shared" si="340"/>
        <v>0</v>
      </c>
      <c r="AD232" s="364">
        <f t="shared" si="340"/>
        <v>0</v>
      </c>
      <c r="AE232" s="364">
        <f t="shared" si="340"/>
        <v>0</v>
      </c>
      <c r="AF232" s="364">
        <f t="shared" ref="AF232" si="341">AF231</f>
        <v>0</v>
      </c>
      <c r="AG232" s="364">
        <f t="shared" ref="AG232" si="342">AG231</f>
        <v>0</v>
      </c>
      <c r="AH232" s="364">
        <f t="shared" ref="AH232" si="343">AH231</f>
        <v>0</v>
      </c>
      <c r="AI232" s="364">
        <f t="shared" ref="AI232" si="344">AI231</f>
        <v>0</v>
      </c>
      <c r="AJ232" s="364">
        <f t="shared" ref="AJ232" si="345">AJ231</f>
        <v>0</v>
      </c>
      <c r="AK232" s="364">
        <f t="shared" ref="AK232" si="346">AK231</f>
        <v>0</v>
      </c>
      <c r="AL232" s="364">
        <f t="shared" ref="AL232" si="347">AL231</f>
        <v>0</v>
      </c>
      <c r="AM232" s="259"/>
    </row>
    <row r="233" spans="1:39" ht="15" outlineLevel="1">
      <c r="B233" s="256"/>
      <c r="C233" s="267"/>
      <c r="D233" s="266"/>
      <c r="E233" s="266"/>
      <c r="F233" s="266"/>
      <c r="G233" s="266"/>
      <c r="H233" s="266"/>
      <c r="I233" s="266"/>
      <c r="J233" s="266"/>
      <c r="K233" s="266"/>
      <c r="L233" s="266"/>
      <c r="M233" s="266"/>
      <c r="N233" s="253"/>
      <c r="O233" s="266"/>
      <c r="P233" s="266"/>
      <c r="Q233" s="266"/>
      <c r="R233" s="266"/>
      <c r="S233" s="266"/>
      <c r="T233" s="266"/>
      <c r="U233" s="266"/>
      <c r="V233" s="266"/>
      <c r="W233" s="266"/>
      <c r="X233" s="266"/>
      <c r="Y233" s="365"/>
      <c r="Z233" s="365"/>
      <c r="AA233" s="365"/>
      <c r="AB233" s="365"/>
      <c r="AC233" s="365"/>
      <c r="AD233" s="365"/>
      <c r="AE233" s="365"/>
      <c r="AF233" s="365"/>
      <c r="AG233" s="365"/>
      <c r="AH233" s="365"/>
      <c r="AI233" s="365"/>
      <c r="AJ233" s="365"/>
      <c r="AK233" s="365"/>
      <c r="AL233" s="365"/>
      <c r="AM233" s="268"/>
    </row>
    <row r="234" spans="1:39" ht="30" outlineLevel="1">
      <c r="A234" s="460">
        <v>5</v>
      </c>
      <c r="B234" s="275" t="s">
        <v>98</v>
      </c>
      <c r="C234" s="253" t="s">
        <v>25</v>
      </c>
      <c r="D234" s="257"/>
      <c r="E234" s="257"/>
      <c r="F234" s="257"/>
      <c r="G234" s="257"/>
      <c r="H234" s="257"/>
      <c r="I234" s="257"/>
      <c r="J234" s="257"/>
      <c r="K234" s="257"/>
      <c r="L234" s="257"/>
      <c r="M234" s="257"/>
      <c r="N234" s="253"/>
      <c r="O234" s="257"/>
      <c r="P234" s="257"/>
      <c r="Q234" s="257"/>
      <c r="R234" s="257"/>
      <c r="S234" s="257"/>
      <c r="T234" s="257"/>
      <c r="U234" s="257"/>
      <c r="V234" s="257"/>
      <c r="W234" s="257"/>
      <c r="X234" s="257"/>
      <c r="Y234" s="363"/>
      <c r="Z234" s="363"/>
      <c r="AA234" s="363"/>
      <c r="AB234" s="363"/>
      <c r="AC234" s="363"/>
      <c r="AD234" s="363"/>
      <c r="AE234" s="363"/>
      <c r="AF234" s="363"/>
      <c r="AG234" s="363"/>
      <c r="AH234" s="363"/>
      <c r="AI234" s="363"/>
      <c r="AJ234" s="363"/>
      <c r="AK234" s="363"/>
      <c r="AL234" s="363"/>
      <c r="AM234" s="258">
        <f>SUM(Y234:AL234)</f>
        <v>0</v>
      </c>
    </row>
    <row r="235" spans="1:39" ht="15" outlineLevel="1">
      <c r="B235" s="256" t="s">
        <v>289</v>
      </c>
      <c r="C235" s="253" t="s">
        <v>163</v>
      </c>
      <c r="D235" s="257"/>
      <c r="E235" s="257"/>
      <c r="F235" s="257"/>
      <c r="G235" s="257"/>
      <c r="H235" s="257"/>
      <c r="I235" s="257"/>
      <c r="J235" s="257"/>
      <c r="K235" s="257"/>
      <c r="L235" s="257"/>
      <c r="M235" s="257"/>
      <c r="N235" s="412"/>
      <c r="O235" s="257"/>
      <c r="P235" s="257"/>
      <c r="Q235" s="257"/>
      <c r="R235" s="257"/>
      <c r="S235" s="257"/>
      <c r="T235" s="257"/>
      <c r="U235" s="257"/>
      <c r="V235" s="257"/>
      <c r="W235" s="257"/>
      <c r="X235" s="257"/>
      <c r="Y235" s="364">
        <f>Y234</f>
        <v>0</v>
      </c>
      <c r="Z235" s="364">
        <f t="shared" ref="Z235:AE235" si="348">Z234</f>
        <v>0</v>
      </c>
      <c r="AA235" s="364">
        <f t="shared" si="348"/>
        <v>0</v>
      </c>
      <c r="AB235" s="364">
        <f t="shared" si="348"/>
        <v>0</v>
      </c>
      <c r="AC235" s="364">
        <f t="shared" si="348"/>
        <v>0</v>
      </c>
      <c r="AD235" s="364">
        <f t="shared" si="348"/>
        <v>0</v>
      </c>
      <c r="AE235" s="364">
        <f t="shared" si="348"/>
        <v>0</v>
      </c>
      <c r="AF235" s="364">
        <f t="shared" ref="AF235" si="349">AF234</f>
        <v>0</v>
      </c>
      <c r="AG235" s="364">
        <f t="shared" ref="AG235" si="350">AG234</f>
        <v>0</v>
      </c>
      <c r="AH235" s="364">
        <f t="shared" ref="AH235" si="351">AH234</f>
        <v>0</v>
      </c>
      <c r="AI235" s="364">
        <f t="shared" ref="AI235" si="352">AI234</f>
        <v>0</v>
      </c>
      <c r="AJ235" s="364">
        <f t="shared" ref="AJ235" si="353">AJ234</f>
        <v>0</v>
      </c>
      <c r="AK235" s="364">
        <f t="shared" ref="AK235" si="354">AK234</f>
        <v>0</v>
      </c>
      <c r="AL235" s="364">
        <f t="shared" ref="AL235" si="355">AL234</f>
        <v>0</v>
      </c>
      <c r="AM235" s="259"/>
    </row>
    <row r="236" spans="1:39" ht="15" outlineLevel="1">
      <c r="B236" s="256"/>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373"/>
      <c r="Z236" s="374"/>
      <c r="AA236" s="374"/>
      <c r="AB236" s="374"/>
      <c r="AC236" s="374"/>
      <c r="AD236" s="374"/>
      <c r="AE236" s="374"/>
      <c r="AF236" s="374"/>
      <c r="AG236" s="374"/>
      <c r="AH236" s="374"/>
      <c r="AI236" s="374"/>
      <c r="AJ236" s="374"/>
      <c r="AK236" s="374"/>
      <c r="AL236" s="374"/>
      <c r="AM236" s="259"/>
    </row>
    <row r="237" spans="1:39" ht="15.6" outlineLevel="1">
      <c r="B237" s="279" t="s">
        <v>497</v>
      </c>
      <c r="C237" s="251"/>
      <c r="D237" s="251"/>
      <c r="E237" s="251"/>
      <c r="F237" s="251"/>
      <c r="G237" s="251"/>
      <c r="H237" s="251"/>
      <c r="I237" s="251"/>
      <c r="J237" s="251"/>
      <c r="K237" s="251"/>
      <c r="L237" s="251"/>
      <c r="M237" s="251"/>
      <c r="N237" s="252"/>
      <c r="O237" s="251"/>
      <c r="P237" s="251"/>
      <c r="Q237" s="251"/>
      <c r="R237" s="251"/>
      <c r="S237" s="251"/>
      <c r="T237" s="251"/>
      <c r="U237" s="251"/>
      <c r="V237" s="251"/>
      <c r="W237" s="251"/>
      <c r="X237" s="251"/>
      <c r="Y237" s="367"/>
      <c r="Z237" s="367"/>
      <c r="AA237" s="367"/>
      <c r="AB237" s="367"/>
      <c r="AC237" s="367"/>
      <c r="AD237" s="367"/>
      <c r="AE237" s="367"/>
      <c r="AF237" s="367"/>
      <c r="AG237" s="367"/>
      <c r="AH237" s="367"/>
      <c r="AI237" s="367"/>
      <c r="AJ237" s="367"/>
      <c r="AK237" s="367"/>
      <c r="AL237" s="367"/>
      <c r="AM237" s="254"/>
    </row>
    <row r="238" spans="1:39" ht="15" outlineLevel="1">
      <c r="A238" s="460">
        <v>6</v>
      </c>
      <c r="B238" s="275" t="s">
        <v>99</v>
      </c>
      <c r="C238" s="253" t="s">
        <v>25</v>
      </c>
      <c r="D238" s="257"/>
      <c r="E238" s="257"/>
      <c r="F238" s="257"/>
      <c r="G238" s="257"/>
      <c r="H238" s="257"/>
      <c r="I238" s="257"/>
      <c r="J238" s="257"/>
      <c r="K238" s="257"/>
      <c r="L238" s="257"/>
      <c r="M238" s="257"/>
      <c r="N238" s="257">
        <v>12</v>
      </c>
      <c r="O238" s="257"/>
      <c r="P238" s="257"/>
      <c r="Q238" s="257"/>
      <c r="R238" s="257"/>
      <c r="S238" s="257"/>
      <c r="T238" s="257"/>
      <c r="U238" s="257"/>
      <c r="V238" s="257"/>
      <c r="W238" s="257"/>
      <c r="X238" s="257"/>
      <c r="Y238" s="659"/>
      <c r="Z238" s="363"/>
      <c r="AA238" s="363"/>
      <c r="AB238" s="363"/>
      <c r="AC238" s="363"/>
      <c r="AD238" s="363"/>
      <c r="AE238" s="363"/>
      <c r="AF238" s="368"/>
      <c r="AG238" s="368"/>
      <c r="AH238" s="368"/>
      <c r="AI238" s="368"/>
      <c r="AJ238" s="368"/>
      <c r="AK238" s="368"/>
      <c r="AL238" s="368"/>
      <c r="AM238" s="258">
        <f>SUM(Y238:AL238)</f>
        <v>0</v>
      </c>
    </row>
    <row r="239" spans="1:39" ht="15" outlineLevel="1">
      <c r="B239" s="256" t="s">
        <v>289</v>
      </c>
      <c r="C239" s="253" t="s">
        <v>163</v>
      </c>
      <c r="D239" s="257"/>
      <c r="E239" s="257"/>
      <c r="F239" s="257"/>
      <c r="G239" s="257"/>
      <c r="H239" s="257"/>
      <c r="I239" s="257"/>
      <c r="J239" s="257"/>
      <c r="K239" s="257"/>
      <c r="L239" s="257"/>
      <c r="M239" s="257"/>
      <c r="N239" s="257">
        <f>N238</f>
        <v>12</v>
      </c>
      <c r="O239" s="257"/>
      <c r="P239" s="257"/>
      <c r="Q239" s="257"/>
      <c r="R239" s="257"/>
      <c r="S239" s="257"/>
      <c r="T239" s="257"/>
      <c r="U239" s="257"/>
      <c r="V239" s="257"/>
      <c r="W239" s="257"/>
      <c r="X239" s="257"/>
      <c r="Y239" s="364">
        <f>Y238</f>
        <v>0</v>
      </c>
      <c r="Z239" s="364">
        <f t="shared" ref="Z239:AE239" si="356">Z238</f>
        <v>0</v>
      </c>
      <c r="AA239" s="364">
        <f t="shared" si="356"/>
        <v>0</v>
      </c>
      <c r="AB239" s="364">
        <f t="shared" si="356"/>
        <v>0</v>
      </c>
      <c r="AC239" s="364">
        <f t="shared" si="356"/>
        <v>0</v>
      </c>
      <c r="AD239" s="364">
        <f t="shared" si="356"/>
        <v>0</v>
      </c>
      <c r="AE239" s="364">
        <f t="shared" si="356"/>
        <v>0</v>
      </c>
      <c r="AF239" s="364">
        <f t="shared" ref="AF239" si="357">AF238</f>
        <v>0</v>
      </c>
      <c r="AG239" s="364">
        <f t="shared" ref="AG239" si="358">AG238</f>
        <v>0</v>
      </c>
      <c r="AH239" s="364">
        <f t="shared" ref="AH239" si="359">AH238</f>
        <v>0</v>
      </c>
      <c r="AI239" s="364">
        <f t="shared" ref="AI239" si="360">AI238</f>
        <v>0</v>
      </c>
      <c r="AJ239" s="364">
        <f t="shared" ref="AJ239" si="361">AJ238</f>
        <v>0</v>
      </c>
      <c r="AK239" s="364">
        <f t="shared" ref="AK239" si="362">AK238</f>
        <v>0</v>
      </c>
      <c r="AL239" s="364">
        <f t="shared" ref="AL239" si="363">AL238</f>
        <v>0</v>
      </c>
      <c r="AM239" s="272"/>
    </row>
    <row r="240" spans="1:39" ht="15" outlineLevel="1">
      <c r="B240" s="271"/>
      <c r="C240" s="27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660"/>
      <c r="Z240" s="660"/>
      <c r="AA240" s="660"/>
      <c r="AB240" s="660"/>
      <c r="AC240" s="660"/>
      <c r="AD240" s="660"/>
      <c r="AE240" s="660"/>
      <c r="AF240" s="369"/>
      <c r="AG240" s="369"/>
      <c r="AH240" s="369"/>
      <c r="AI240" s="369"/>
      <c r="AJ240" s="369"/>
      <c r="AK240" s="369"/>
      <c r="AL240" s="369"/>
      <c r="AM240" s="274"/>
    </row>
    <row r="241" spans="1:39" ht="30" outlineLevel="1">
      <c r="A241" s="460">
        <v>7</v>
      </c>
      <c r="B241" s="275" t="s">
        <v>100</v>
      </c>
      <c r="C241" s="253" t="s">
        <v>25</v>
      </c>
      <c r="D241" s="257"/>
      <c r="E241" s="257"/>
      <c r="F241" s="257"/>
      <c r="G241" s="257"/>
      <c r="H241" s="257"/>
      <c r="I241" s="257"/>
      <c r="J241" s="257"/>
      <c r="K241" s="257"/>
      <c r="L241" s="257"/>
      <c r="M241" s="257"/>
      <c r="N241" s="257">
        <v>12</v>
      </c>
      <c r="O241" s="257"/>
      <c r="P241" s="257"/>
      <c r="Q241" s="257"/>
      <c r="R241" s="257"/>
      <c r="S241" s="257"/>
      <c r="T241" s="257"/>
      <c r="U241" s="257"/>
      <c r="V241" s="257"/>
      <c r="W241" s="257"/>
      <c r="X241" s="257"/>
      <c r="Y241" s="659"/>
      <c r="Z241" s="363"/>
      <c r="AA241" s="363"/>
      <c r="AB241" s="363"/>
      <c r="AC241" s="363"/>
      <c r="AD241" s="363"/>
      <c r="AE241" s="363"/>
      <c r="AF241" s="368"/>
      <c r="AG241" s="368"/>
      <c r="AH241" s="368"/>
      <c r="AI241" s="368"/>
      <c r="AJ241" s="368"/>
      <c r="AK241" s="368"/>
      <c r="AL241" s="368"/>
      <c r="AM241" s="258">
        <f>SUM(Y241:AL241)</f>
        <v>0</v>
      </c>
    </row>
    <row r="242" spans="1:39" ht="15" outlineLevel="1">
      <c r="B242" s="256" t="s">
        <v>289</v>
      </c>
      <c r="C242" s="253" t="s">
        <v>163</v>
      </c>
      <c r="D242" s="257"/>
      <c r="E242" s="257"/>
      <c r="F242" s="257"/>
      <c r="G242" s="257"/>
      <c r="H242" s="257"/>
      <c r="I242" s="257"/>
      <c r="J242" s="257"/>
      <c r="K242" s="257"/>
      <c r="L242" s="257"/>
      <c r="M242" s="257"/>
      <c r="N242" s="257">
        <f>N241</f>
        <v>12</v>
      </c>
      <c r="O242" s="257"/>
      <c r="P242" s="257"/>
      <c r="Q242" s="257"/>
      <c r="R242" s="257"/>
      <c r="S242" s="257"/>
      <c r="T242" s="257"/>
      <c r="U242" s="257"/>
      <c r="V242" s="257"/>
      <c r="W242" s="257"/>
      <c r="X242" s="257"/>
      <c r="Y242" s="364">
        <f>Y241</f>
        <v>0</v>
      </c>
      <c r="Z242" s="364">
        <f t="shared" ref="Z242:AE242" si="364">Z241</f>
        <v>0</v>
      </c>
      <c r="AA242" s="364">
        <f t="shared" si="364"/>
        <v>0</v>
      </c>
      <c r="AB242" s="364">
        <f t="shared" si="364"/>
        <v>0</v>
      </c>
      <c r="AC242" s="364">
        <f t="shared" si="364"/>
        <v>0</v>
      </c>
      <c r="AD242" s="364">
        <f t="shared" si="364"/>
        <v>0</v>
      </c>
      <c r="AE242" s="364">
        <f t="shared" si="364"/>
        <v>0</v>
      </c>
      <c r="AF242" s="364">
        <f t="shared" ref="AF242" si="365">AF241</f>
        <v>0</v>
      </c>
      <c r="AG242" s="364">
        <f t="shared" ref="AG242" si="366">AG241</f>
        <v>0</v>
      </c>
      <c r="AH242" s="364">
        <f t="shared" ref="AH242" si="367">AH241</f>
        <v>0</v>
      </c>
      <c r="AI242" s="364">
        <f t="shared" ref="AI242" si="368">AI241</f>
        <v>0</v>
      </c>
      <c r="AJ242" s="364">
        <f t="shared" ref="AJ242" si="369">AJ241</f>
        <v>0</v>
      </c>
      <c r="AK242" s="364">
        <f t="shared" ref="AK242" si="370">AK241</f>
        <v>0</v>
      </c>
      <c r="AL242" s="364">
        <f t="shared" ref="AL242" si="371">AL241</f>
        <v>0</v>
      </c>
      <c r="AM242" s="272"/>
    </row>
    <row r="243" spans="1:39" ht="15" outlineLevel="1">
      <c r="B243" s="275"/>
      <c r="C243" s="27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660"/>
      <c r="Z243" s="661"/>
      <c r="AA243" s="660"/>
      <c r="AB243" s="660"/>
      <c r="AC243" s="660"/>
      <c r="AD243" s="660"/>
      <c r="AE243" s="660"/>
      <c r="AF243" s="369"/>
      <c r="AG243" s="369"/>
      <c r="AH243" s="369"/>
      <c r="AI243" s="369"/>
      <c r="AJ243" s="369"/>
      <c r="AK243" s="369"/>
      <c r="AL243" s="369"/>
      <c r="AM243" s="274"/>
    </row>
    <row r="244" spans="1:39" ht="30" outlineLevel="1">
      <c r="A244" s="460">
        <v>8</v>
      </c>
      <c r="B244" s="275" t="s">
        <v>101</v>
      </c>
      <c r="C244" s="253" t="s">
        <v>25</v>
      </c>
      <c r="D244" s="257"/>
      <c r="E244" s="257"/>
      <c r="F244" s="257"/>
      <c r="G244" s="257"/>
      <c r="H244" s="257"/>
      <c r="I244" s="257"/>
      <c r="J244" s="257"/>
      <c r="K244" s="257"/>
      <c r="L244" s="257"/>
      <c r="M244" s="257"/>
      <c r="N244" s="257">
        <v>12</v>
      </c>
      <c r="O244" s="257"/>
      <c r="P244" s="257"/>
      <c r="Q244" s="257"/>
      <c r="R244" s="257"/>
      <c r="S244" s="257"/>
      <c r="T244" s="257"/>
      <c r="U244" s="257"/>
      <c r="V244" s="257"/>
      <c r="W244" s="257"/>
      <c r="X244" s="257"/>
      <c r="Y244" s="659"/>
      <c r="Z244" s="363"/>
      <c r="AA244" s="363"/>
      <c r="AB244" s="363"/>
      <c r="AC244" s="363"/>
      <c r="AD244" s="363"/>
      <c r="AE244" s="363"/>
      <c r="AF244" s="368"/>
      <c r="AG244" s="368"/>
      <c r="AH244" s="368"/>
      <c r="AI244" s="368"/>
      <c r="AJ244" s="368"/>
      <c r="AK244" s="368"/>
      <c r="AL244" s="368"/>
      <c r="AM244" s="258">
        <f>SUM(Y244:AL244)</f>
        <v>0</v>
      </c>
    </row>
    <row r="245" spans="1:39" ht="15" outlineLevel="1">
      <c r="B245" s="256" t="s">
        <v>289</v>
      </c>
      <c r="C245" s="253" t="s">
        <v>163</v>
      </c>
      <c r="D245" s="257"/>
      <c r="E245" s="257"/>
      <c r="F245" s="257"/>
      <c r="G245" s="257"/>
      <c r="H245" s="257"/>
      <c r="I245" s="257"/>
      <c r="J245" s="257"/>
      <c r="K245" s="257"/>
      <c r="L245" s="257"/>
      <c r="M245" s="257"/>
      <c r="N245" s="257">
        <f>N244</f>
        <v>12</v>
      </c>
      <c r="O245" s="257"/>
      <c r="P245" s="257"/>
      <c r="Q245" s="257"/>
      <c r="R245" s="257"/>
      <c r="S245" s="257"/>
      <c r="T245" s="257"/>
      <c r="U245" s="257"/>
      <c r="V245" s="257"/>
      <c r="W245" s="257"/>
      <c r="X245" s="257"/>
      <c r="Y245" s="364">
        <f>Y244</f>
        <v>0</v>
      </c>
      <c r="Z245" s="364">
        <f t="shared" ref="Z245:AE245" si="372">Z244</f>
        <v>0</v>
      </c>
      <c r="AA245" s="364">
        <f t="shared" si="372"/>
        <v>0</v>
      </c>
      <c r="AB245" s="364">
        <f t="shared" si="372"/>
        <v>0</v>
      </c>
      <c r="AC245" s="364">
        <f t="shared" si="372"/>
        <v>0</v>
      </c>
      <c r="AD245" s="364">
        <f t="shared" si="372"/>
        <v>0</v>
      </c>
      <c r="AE245" s="364">
        <f t="shared" si="372"/>
        <v>0</v>
      </c>
      <c r="AF245" s="364">
        <f t="shared" ref="AF245" si="373">AF244</f>
        <v>0</v>
      </c>
      <c r="AG245" s="364">
        <f t="shared" ref="AG245" si="374">AG244</f>
        <v>0</v>
      </c>
      <c r="AH245" s="364">
        <f t="shared" ref="AH245" si="375">AH244</f>
        <v>0</v>
      </c>
      <c r="AI245" s="364">
        <f t="shared" ref="AI245" si="376">AI244</f>
        <v>0</v>
      </c>
      <c r="AJ245" s="364">
        <f t="shared" ref="AJ245" si="377">AJ244</f>
        <v>0</v>
      </c>
      <c r="AK245" s="364">
        <f t="shared" ref="AK245" si="378">AK244</f>
        <v>0</v>
      </c>
      <c r="AL245" s="364">
        <f t="shared" ref="AL245" si="379">AL244</f>
        <v>0</v>
      </c>
      <c r="AM245" s="272"/>
    </row>
    <row r="246" spans="1:39" ht="15" outlineLevel="1">
      <c r="B246" s="275"/>
      <c r="C246" s="273"/>
      <c r="D246" s="277"/>
      <c r="E246" s="277"/>
      <c r="F246" s="277"/>
      <c r="G246" s="277"/>
      <c r="H246" s="277"/>
      <c r="I246" s="277"/>
      <c r="J246" s="277"/>
      <c r="K246" s="277"/>
      <c r="L246" s="277"/>
      <c r="M246" s="277"/>
      <c r="N246" s="253"/>
      <c r="O246" s="277"/>
      <c r="P246" s="277"/>
      <c r="Q246" s="277"/>
      <c r="R246" s="277"/>
      <c r="S246" s="277"/>
      <c r="T246" s="277"/>
      <c r="U246" s="277"/>
      <c r="V246" s="277"/>
      <c r="W246" s="277"/>
      <c r="X246" s="277"/>
      <c r="Y246" s="660"/>
      <c r="Z246" s="661"/>
      <c r="AA246" s="660"/>
      <c r="AB246" s="660"/>
      <c r="AC246" s="660"/>
      <c r="AD246" s="660"/>
      <c r="AE246" s="660"/>
      <c r="AF246" s="369"/>
      <c r="AG246" s="369"/>
      <c r="AH246" s="369"/>
      <c r="AI246" s="369"/>
      <c r="AJ246" s="369"/>
      <c r="AK246" s="369"/>
      <c r="AL246" s="369"/>
      <c r="AM246" s="274"/>
    </row>
    <row r="247" spans="1:39" ht="30" outlineLevel="1">
      <c r="A247" s="460">
        <v>9</v>
      </c>
      <c r="B247" s="275" t="s">
        <v>102</v>
      </c>
      <c r="C247" s="253" t="s">
        <v>25</v>
      </c>
      <c r="D247" s="257"/>
      <c r="E247" s="257"/>
      <c r="F247" s="257"/>
      <c r="G247" s="257"/>
      <c r="H247" s="257"/>
      <c r="I247" s="257"/>
      <c r="J247" s="257"/>
      <c r="K247" s="257"/>
      <c r="L247" s="257"/>
      <c r="M247" s="257"/>
      <c r="N247" s="257">
        <v>12</v>
      </c>
      <c r="O247" s="257"/>
      <c r="P247" s="257"/>
      <c r="Q247" s="257"/>
      <c r="R247" s="257"/>
      <c r="S247" s="257"/>
      <c r="T247" s="257"/>
      <c r="U247" s="257"/>
      <c r="V247" s="257"/>
      <c r="W247" s="257"/>
      <c r="X247" s="257"/>
      <c r="Y247" s="659"/>
      <c r="Z247" s="363"/>
      <c r="AA247" s="363"/>
      <c r="AB247" s="363"/>
      <c r="AC247" s="363"/>
      <c r="AD247" s="363"/>
      <c r="AE247" s="363"/>
      <c r="AF247" s="368"/>
      <c r="AG247" s="368"/>
      <c r="AH247" s="368"/>
      <c r="AI247" s="368"/>
      <c r="AJ247" s="368"/>
      <c r="AK247" s="368"/>
      <c r="AL247" s="368"/>
      <c r="AM247" s="258">
        <f>SUM(Y247:AL247)</f>
        <v>0</v>
      </c>
    </row>
    <row r="248" spans="1:39" ht="15" outlineLevel="1">
      <c r="B248" s="256" t="s">
        <v>289</v>
      </c>
      <c r="C248" s="253" t="s">
        <v>163</v>
      </c>
      <c r="D248" s="257"/>
      <c r="E248" s="257"/>
      <c r="F248" s="257"/>
      <c r="G248" s="257"/>
      <c r="H248" s="257"/>
      <c r="I248" s="257"/>
      <c r="J248" s="257"/>
      <c r="K248" s="257"/>
      <c r="L248" s="257"/>
      <c r="M248" s="257"/>
      <c r="N248" s="257">
        <f>N247</f>
        <v>12</v>
      </c>
      <c r="O248" s="257"/>
      <c r="P248" s="257"/>
      <c r="Q248" s="257"/>
      <c r="R248" s="257"/>
      <c r="S248" s="257"/>
      <c r="T248" s="257"/>
      <c r="U248" s="257"/>
      <c r="V248" s="257"/>
      <c r="W248" s="257"/>
      <c r="X248" s="257"/>
      <c r="Y248" s="364">
        <f>Y247</f>
        <v>0</v>
      </c>
      <c r="Z248" s="364">
        <f t="shared" ref="Z248:AE248" si="380">Z247</f>
        <v>0</v>
      </c>
      <c r="AA248" s="364">
        <f t="shared" si="380"/>
        <v>0</v>
      </c>
      <c r="AB248" s="364">
        <f t="shared" si="380"/>
        <v>0</v>
      </c>
      <c r="AC248" s="364">
        <f t="shared" si="380"/>
        <v>0</v>
      </c>
      <c r="AD248" s="364">
        <f t="shared" si="380"/>
        <v>0</v>
      </c>
      <c r="AE248" s="364">
        <f t="shared" si="380"/>
        <v>0</v>
      </c>
      <c r="AF248" s="364">
        <f t="shared" ref="AF248" si="381">AF247</f>
        <v>0</v>
      </c>
      <c r="AG248" s="364">
        <f t="shared" ref="AG248" si="382">AG247</f>
        <v>0</v>
      </c>
      <c r="AH248" s="364">
        <f t="shared" ref="AH248" si="383">AH247</f>
        <v>0</v>
      </c>
      <c r="AI248" s="364">
        <f t="shared" ref="AI248" si="384">AI247</f>
        <v>0</v>
      </c>
      <c r="AJ248" s="364">
        <f t="shared" ref="AJ248" si="385">AJ247</f>
        <v>0</v>
      </c>
      <c r="AK248" s="364">
        <f t="shared" ref="AK248" si="386">AK247</f>
        <v>0</v>
      </c>
      <c r="AL248" s="364">
        <f t="shared" ref="AL248" si="387">AL247</f>
        <v>0</v>
      </c>
      <c r="AM248" s="272"/>
    </row>
    <row r="249" spans="1:39" ht="15" outlineLevel="1">
      <c r="B249" s="275"/>
      <c r="C249" s="273"/>
      <c r="D249" s="277"/>
      <c r="E249" s="277"/>
      <c r="F249" s="277"/>
      <c r="G249" s="277"/>
      <c r="H249" s="277"/>
      <c r="I249" s="277"/>
      <c r="J249" s="277"/>
      <c r="K249" s="277"/>
      <c r="L249" s="277"/>
      <c r="M249" s="277"/>
      <c r="N249" s="253"/>
      <c r="O249" s="277"/>
      <c r="P249" s="277"/>
      <c r="Q249" s="277"/>
      <c r="R249" s="277"/>
      <c r="S249" s="277"/>
      <c r="T249" s="277"/>
      <c r="U249" s="277"/>
      <c r="V249" s="277"/>
      <c r="W249" s="277"/>
      <c r="X249" s="277"/>
      <c r="Y249" s="660"/>
      <c r="Z249" s="660"/>
      <c r="AA249" s="660"/>
      <c r="AB249" s="660"/>
      <c r="AC249" s="660"/>
      <c r="AD249" s="660"/>
      <c r="AE249" s="660"/>
      <c r="AF249" s="369"/>
      <c r="AG249" s="369"/>
      <c r="AH249" s="369"/>
      <c r="AI249" s="369"/>
      <c r="AJ249" s="369"/>
      <c r="AK249" s="369"/>
      <c r="AL249" s="369"/>
      <c r="AM249" s="274"/>
    </row>
    <row r="250" spans="1:39" ht="30" outlineLevel="1">
      <c r="A250" s="460">
        <v>10</v>
      </c>
      <c r="B250" s="275" t="s">
        <v>103</v>
      </c>
      <c r="C250" s="253" t="s">
        <v>25</v>
      </c>
      <c r="D250" s="257"/>
      <c r="E250" s="257"/>
      <c r="F250" s="257"/>
      <c r="G250" s="257"/>
      <c r="H250" s="257"/>
      <c r="I250" s="257"/>
      <c r="J250" s="257"/>
      <c r="K250" s="257"/>
      <c r="L250" s="257"/>
      <c r="M250" s="257"/>
      <c r="N250" s="257">
        <v>3</v>
      </c>
      <c r="O250" s="257"/>
      <c r="P250" s="257"/>
      <c r="Q250" s="257"/>
      <c r="R250" s="257"/>
      <c r="S250" s="257"/>
      <c r="T250" s="257"/>
      <c r="U250" s="257"/>
      <c r="V250" s="257"/>
      <c r="W250" s="257"/>
      <c r="X250" s="257"/>
      <c r="Y250" s="659"/>
      <c r="Z250" s="363"/>
      <c r="AA250" s="363"/>
      <c r="AB250" s="363"/>
      <c r="AC250" s="363"/>
      <c r="AD250" s="363"/>
      <c r="AE250" s="363"/>
      <c r="AF250" s="368"/>
      <c r="AG250" s="368"/>
      <c r="AH250" s="368"/>
      <c r="AI250" s="368"/>
      <c r="AJ250" s="368"/>
      <c r="AK250" s="368"/>
      <c r="AL250" s="368"/>
      <c r="AM250" s="258">
        <f>SUM(Y250:AL250)</f>
        <v>0</v>
      </c>
    </row>
    <row r="251" spans="1:39" ht="15" outlineLevel="1">
      <c r="B251" s="256" t="s">
        <v>289</v>
      </c>
      <c r="C251" s="253" t="s">
        <v>163</v>
      </c>
      <c r="D251" s="257"/>
      <c r="E251" s="257"/>
      <c r="F251" s="257"/>
      <c r="G251" s="257"/>
      <c r="H251" s="257"/>
      <c r="I251" s="257"/>
      <c r="J251" s="257"/>
      <c r="K251" s="257"/>
      <c r="L251" s="257"/>
      <c r="M251" s="257"/>
      <c r="N251" s="257">
        <f>N250</f>
        <v>3</v>
      </c>
      <c r="O251" s="257"/>
      <c r="P251" s="257"/>
      <c r="Q251" s="257"/>
      <c r="R251" s="257"/>
      <c r="S251" s="257"/>
      <c r="T251" s="257"/>
      <c r="U251" s="257"/>
      <c r="V251" s="257"/>
      <c r="W251" s="257"/>
      <c r="X251" s="257"/>
      <c r="Y251" s="364">
        <f>Y250</f>
        <v>0</v>
      </c>
      <c r="Z251" s="364">
        <f t="shared" ref="Z251:AE251" si="388">Z250</f>
        <v>0</v>
      </c>
      <c r="AA251" s="364">
        <f t="shared" si="388"/>
        <v>0</v>
      </c>
      <c r="AB251" s="364">
        <f t="shared" si="388"/>
        <v>0</v>
      </c>
      <c r="AC251" s="364">
        <f t="shared" si="388"/>
        <v>0</v>
      </c>
      <c r="AD251" s="364">
        <f t="shared" si="388"/>
        <v>0</v>
      </c>
      <c r="AE251" s="364">
        <f t="shared" si="388"/>
        <v>0</v>
      </c>
      <c r="AF251" s="364">
        <f t="shared" ref="AF251" si="389">AF250</f>
        <v>0</v>
      </c>
      <c r="AG251" s="364">
        <f t="shared" ref="AG251" si="390">AG250</f>
        <v>0</v>
      </c>
      <c r="AH251" s="364">
        <f t="shared" ref="AH251" si="391">AH250</f>
        <v>0</v>
      </c>
      <c r="AI251" s="364">
        <f t="shared" ref="AI251" si="392">AI250</f>
        <v>0</v>
      </c>
      <c r="AJ251" s="364">
        <f t="shared" ref="AJ251" si="393">AJ250</f>
        <v>0</v>
      </c>
      <c r="AK251" s="364">
        <f t="shared" ref="AK251" si="394">AK250</f>
        <v>0</v>
      </c>
      <c r="AL251" s="364">
        <f t="shared" ref="AL251" si="395">AL250</f>
        <v>0</v>
      </c>
      <c r="AM251" s="272"/>
    </row>
    <row r="252" spans="1:39" ht="15" outlineLevel="1">
      <c r="B252" s="275"/>
      <c r="C252" s="273"/>
      <c r="D252" s="277"/>
      <c r="E252" s="277"/>
      <c r="F252" s="277"/>
      <c r="G252" s="277"/>
      <c r="H252" s="277"/>
      <c r="I252" s="277"/>
      <c r="J252" s="277"/>
      <c r="K252" s="277"/>
      <c r="L252" s="277"/>
      <c r="M252" s="277"/>
      <c r="N252" s="253"/>
      <c r="O252" s="277"/>
      <c r="P252" s="277"/>
      <c r="Q252" s="277"/>
      <c r="R252" s="277"/>
      <c r="S252" s="277"/>
      <c r="T252" s="277"/>
      <c r="U252" s="277"/>
      <c r="V252" s="277"/>
      <c r="W252" s="277"/>
      <c r="X252" s="277"/>
      <c r="Y252" s="660"/>
      <c r="Z252" s="661"/>
      <c r="AA252" s="660"/>
      <c r="AB252" s="660"/>
      <c r="AC252" s="660"/>
      <c r="AD252" s="660"/>
      <c r="AE252" s="660"/>
      <c r="AF252" s="369"/>
      <c r="AG252" s="369"/>
      <c r="AH252" s="369"/>
      <c r="AI252" s="369"/>
      <c r="AJ252" s="369"/>
      <c r="AK252" s="369"/>
      <c r="AL252" s="369"/>
      <c r="AM252" s="274"/>
    </row>
    <row r="253" spans="1:39" ht="15.6" outlineLevel="1">
      <c r="B253" s="250" t="s">
        <v>10</v>
      </c>
      <c r="C253" s="251"/>
      <c r="D253" s="251"/>
      <c r="E253" s="251"/>
      <c r="F253" s="251"/>
      <c r="G253" s="251"/>
      <c r="H253" s="251"/>
      <c r="I253" s="251"/>
      <c r="J253" s="251"/>
      <c r="K253" s="251"/>
      <c r="L253" s="251"/>
      <c r="M253" s="251"/>
      <c r="N253" s="252"/>
      <c r="O253" s="251"/>
      <c r="P253" s="251"/>
      <c r="Q253" s="251"/>
      <c r="R253" s="251"/>
      <c r="S253" s="251"/>
      <c r="T253" s="251"/>
      <c r="U253" s="251"/>
      <c r="V253" s="251"/>
      <c r="W253" s="251"/>
      <c r="X253" s="251"/>
      <c r="Y253" s="367"/>
      <c r="Z253" s="367"/>
      <c r="AA253" s="367"/>
      <c r="AB253" s="367"/>
      <c r="AC253" s="367"/>
      <c r="AD253" s="367"/>
      <c r="AE253" s="367"/>
      <c r="AF253" s="367"/>
      <c r="AG253" s="367"/>
      <c r="AH253" s="367"/>
      <c r="AI253" s="367"/>
      <c r="AJ253" s="367"/>
      <c r="AK253" s="367"/>
      <c r="AL253" s="367"/>
      <c r="AM253" s="254"/>
    </row>
    <row r="254" spans="1:39" ht="30" outlineLevel="1">
      <c r="A254" s="460">
        <v>11</v>
      </c>
      <c r="B254" s="275" t="s">
        <v>104</v>
      </c>
      <c r="C254" s="253" t="s">
        <v>25</v>
      </c>
      <c r="D254" s="257"/>
      <c r="E254" s="257"/>
      <c r="F254" s="257"/>
      <c r="G254" s="257"/>
      <c r="H254" s="257"/>
      <c r="I254" s="257"/>
      <c r="J254" s="257"/>
      <c r="K254" s="257"/>
      <c r="L254" s="257"/>
      <c r="M254" s="257"/>
      <c r="N254" s="257">
        <v>12</v>
      </c>
      <c r="O254" s="257"/>
      <c r="P254" s="257"/>
      <c r="Q254" s="257"/>
      <c r="R254" s="257"/>
      <c r="S254" s="257"/>
      <c r="T254" s="257"/>
      <c r="U254" s="257"/>
      <c r="V254" s="257"/>
      <c r="W254" s="257"/>
      <c r="X254" s="257"/>
      <c r="Y254" s="377"/>
      <c r="Z254" s="363"/>
      <c r="AA254" s="363"/>
      <c r="AB254" s="363"/>
      <c r="AC254" s="363"/>
      <c r="AD254" s="363"/>
      <c r="AE254" s="363"/>
      <c r="AF254" s="368"/>
      <c r="AG254" s="368"/>
      <c r="AH254" s="368"/>
      <c r="AI254" s="368"/>
      <c r="AJ254" s="368"/>
      <c r="AK254" s="368"/>
      <c r="AL254" s="368"/>
      <c r="AM254" s="258">
        <f>SUM(Y254:AL254)</f>
        <v>0</v>
      </c>
    </row>
    <row r="255" spans="1:39" ht="15" outlineLevel="1">
      <c r="B255" s="256" t="s">
        <v>289</v>
      </c>
      <c r="C255" s="253" t="s">
        <v>163</v>
      </c>
      <c r="D255" s="257"/>
      <c r="E255" s="257"/>
      <c r="F255" s="257"/>
      <c r="G255" s="257"/>
      <c r="H255" s="257"/>
      <c r="I255" s="257"/>
      <c r="J255" s="257"/>
      <c r="K255" s="257"/>
      <c r="L255" s="257"/>
      <c r="M255" s="257"/>
      <c r="N255" s="257">
        <f>N254</f>
        <v>12</v>
      </c>
      <c r="O255" s="257"/>
      <c r="P255" s="257"/>
      <c r="Q255" s="257"/>
      <c r="R255" s="257"/>
      <c r="S255" s="257"/>
      <c r="T255" s="257"/>
      <c r="U255" s="257"/>
      <c r="V255" s="257"/>
      <c r="W255" s="257"/>
      <c r="X255" s="257"/>
      <c r="Y255" s="364">
        <f>Y254</f>
        <v>0</v>
      </c>
      <c r="Z255" s="364">
        <f t="shared" ref="Z255:AE255" si="396">Z254</f>
        <v>0</v>
      </c>
      <c r="AA255" s="364">
        <f t="shared" si="396"/>
        <v>0</v>
      </c>
      <c r="AB255" s="364">
        <f t="shared" si="396"/>
        <v>0</v>
      </c>
      <c r="AC255" s="364">
        <f t="shared" si="396"/>
        <v>0</v>
      </c>
      <c r="AD255" s="364">
        <f t="shared" si="396"/>
        <v>0</v>
      </c>
      <c r="AE255" s="364">
        <f t="shared" si="396"/>
        <v>0</v>
      </c>
      <c r="AF255" s="364">
        <f t="shared" ref="AF255" si="397">AF254</f>
        <v>0</v>
      </c>
      <c r="AG255" s="364">
        <f t="shared" ref="AG255" si="398">AG254</f>
        <v>0</v>
      </c>
      <c r="AH255" s="364">
        <f t="shared" ref="AH255" si="399">AH254</f>
        <v>0</v>
      </c>
      <c r="AI255" s="364">
        <f t="shared" ref="AI255" si="400">AI254</f>
        <v>0</v>
      </c>
      <c r="AJ255" s="364">
        <f t="shared" ref="AJ255" si="401">AJ254</f>
        <v>0</v>
      </c>
      <c r="AK255" s="364">
        <f t="shared" ref="AK255" si="402">AK254</f>
        <v>0</v>
      </c>
      <c r="AL255" s="364">
        <f t="shared" ref="AL255" si="403">AL254</f>
        <v>0</v>
      </c>
      <c r="AM255" s="259"/>
    </row>
    <row r="256" spans="1:39" ht="15" outlineLevel="1">
      <c r="B256" s="276"/>
      <c r="C256" s="267"/>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365"/>
      <c r="Z256" s="372"/>
      <c r="AA256" s="372"/>
      <c r="AB256" s="372"/>
      <c r="AC256" s="372"/>
      <c r="AD256" s="372"/>
      <c r="AE256" s="372"/>
      <c r="AF256" s="372"/>
      <c r="AG256" s="372"/>
      <c r="AH256" s="372"/>
      <c r="AI256" s="372"/>
      <c r="AJ256" s="372"/>
      <c r="AK256" s="372"/>
      <c r="AL256" s="372"/>
      <c r="AM256" s="268"/>
    </row>
    <row r="257" spans="1:40" ht="30" outlineLevel="1">
      <c r="A257" s="460">
        <v>12</v>
      </c>
      <c r="B257" s="275" t="s">
        <v>105</v>
      </c>
      <c r="C257" s="253" t="s">
        <v>25</v>
      </c>
      <c r="D257" s="257"/>
      <c r="E257" s="257"/>
      <c r="F257" s="257"/>
      <c r="G257" s="257"/>
      <c r="H257" s="257"/>
      <c r="I257" s="257"/>
      <c r="J257" s="257"/>
      <c r="K257" s="257"/>
      <c r="L257" s="257"/>
      <c r="M257" s="257"/>
      <c r="N257" s="257">
        <v>12</v>
      </c>
      <c r="O257" s="257"/>
      <c r="P257" s="257"/>
      <c r="Q257" s="257"/>
      <c r="R257" s="257"/>
      <c r="S257" s="257"/>
      <c r="T257" s="257"/>
      <c r="U257" s="257"/>
      <c r="V257" s="257"/>
      <c r="W257" s="257"/>
      <c r="X257" s="257"/>
      <c r="Y257" s="363"/>
      <c r="Z257" s="363"/>
      <c r="AA257" s="363"/>
      <c r="AB257" s="363"/>
      <c r="AC257" s="363"/>
      <c r="AD257" s="363"/>
      <c r="AE257" s="363"/>
      <c r="AF257" s="368"/>
      <c r="AG257" s="368"/>
      <c r="AH257" s="368"/>
      <c r="AI257" s="368"/>
      <c r="AJ257" s="368"/>
      <c r="AK257" s="368"/>
      <c r="AL257" s="368"/>
      <c r="AM257" s="258">
        <f>SUM(Y257:AL257)</f>
        <v>0</v>
      </c>
    </row>
    <row r="258" spans="1:40" ht="15" outlineLevel="1">
      <c r="B258" s="256" t="s">
        <v>289</v>
      </c>
      <c r="C258" s="253" t="s">
        <v>163</v>
      </c>
      <c r="D258" s="257"/>
      <c r="E258" s="257"/>
      <c r="F258" s="257"/>
      <c r="G258" s="257"/>
      <c r="H258" s="257"/>
      <c r="I258" s="257"/>
      <c r="J258" s="257"/>
      <c r="K258" s="257"/>
      <c r="L258" s="257"/>
      <c r="M258" s="257"/>
      <c r="N258" s="257">
        <f>N257</f>
        <v>12</v>
      </c>
      <c r="O258" s="257"/>
      <c r="P258" s="257"/>
      <c r="Q258" s="257"/>
      <c r="R258" s="257"/>
      <c r="S258" s="257"/>
      <c r="T258" s="257"/>
      <c r="U258" s="257"/>
      <c r="V258" s="257"/>
      <c r="W258" s="257"/>
      <c r="X258" s="257"/>
      <c r="Y258" s="364">
        <f>Y257</f>
        <v>0</v>
      </c>
      <c r="Z258" s="364">
        <f t="shared" ref="Z258:AE258" si="404">Z257</f>
        <v>0</v>
      </c>
      <c r="AA258" s="364">
        <f t="shared" si="404"/>
        <v>0</v>
      </c>
      <c r="AB258" s="364">
        <f t="shared" si="404"/>
        <v>0</v>
      </c>
      <c r="AC258" s="364">
        <f t="shared" si="404"/>
        <v>0</v>
      </c>
      <c r="AD258" s="364">
        <f t="shared" si="404"/>
        <v>0</v>
      </c>
      <c r="AE258" s="364">
        <f t="shared" si="404"/>
        <v>0</v>
      </c>
      <c r="AF258" s="364">
        <f t="shared" ref="AF258" si="405">AF257</f>
        <v>0</v>
      </c>
      <c r="AG258" s="364">
        <f t="shared" ref="AG258" si="406">AG257</f>
        <v>0</v>
      </c>
      <c r="AH258" s="364">
        <f t="shared" ref="AH258" si="407">AH257</f>
        <v>0</v>
      </c>
      <c r="AI258" s="364">
        <f t="shared" ref="AI258" si="408">AI257</f>
        <v>0</v>
      </c>
      <c r="AJ258" s="364">
        <f t="shared" ref="AJ258" si="409">AJ257</f>
        <v>0</v>
      </c>
      <c r="AK258" s="364">
        <f t="shared" ref="AK258" si="410">AK257</f>
        <v>0</v>
      </c>
      <c r="AL258" s="364">
        <f t="shared" ref="AL258" si="411">AL257</f>
        <v>0</v>
      </c>
      <c r="AM258" s="259"/>
    </row>
    <row r="259" spans="1:40" ht="15" outlineLevel="1">
      <c r="B259" s="276"/>
      <c r="C259" s="267"/>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373"/>
      <c r="Z259" s="373"/>
      <c r="AA259" s="365"/>
      <c r="AB259" s="365"/>
      <c r="AC259" s="365"/>
      <c r="AD259" s="365"/>
      <c r="AE259" s="365"/>
      <c r="AF259" s="365"/>
      <c r="AG259" s="365"/>
      <c r="AH259" s="365"/>
      <c r="AI259" s="365"/>
      <c r="AJ259" s="365"/>
      <c r="AK259" s="365"/>
      <c r="AL259" s="365"/>
      <c r="AM259" s="268"/>
    </row>
    <row r="260" spans="1:40" ht="30" outlineLevel="1">
      <c r="A260" s="460">
        <v>13</v>
      </c>
      <c r="B260" s="275" t="s">
        <v>106</v>
      </c>
      <c r="C260" s="253" t="s">
        <v>25</v>
      </c>
      <c r="D260" s="257"/>
      <c r="E260" s="257"/>
      <c r="F260" s="257"/>
      <c r="G260" s="257"/>
      <c r="H260" s="257"/>
      <c r="I260" s="257"/>
      <c r="J260" s="257"/>
      <c r="K260" s="257"/>
      <c r="L260" s="257"/>
      <c r="M260" s="257"/>
      <c r="N260" s="257">
        <v>12</v>
      </c>
      <c r="O260" s="257"/>
      <c r="P260" s="257"/>
      <c r="Q260" s="257"/>
      <c r="R260" s="257"/>
      <c r="S260" s="257"/>
      <c r="T260" s="257"/>
      <c r="U260" s="257"/>
      <c r="V260" s="257"/>
      <c r="W260" s="257"/>
      <c r="X260" s="257"/>
      <c r="Y260" s="363"/>
      <c r="Z260" s="363"/>
      <c r="AA260" s="363"/>
      <c r="AB260" s="363"/>
      <c r="AC260" s="363"/>
      <c r="AD260" s="363"/>
      <c r="AE260" s="363"/>
      <c r="AF260" s="368"/>
      <c r="AG260" s="368"/>
      <c r="AH260" s="368"/>
      <c r="AI260" s="368"/>
      <c r="AJ260" s="368"/>
      <c r="AK260" s="368"/>
      <c r="AL260" s="368"/>
      <c r="AM260" s="258">
        <f>SUM(Y260:AL260)</f>
        <v>0</v>
      </c>
    </row>
    <row r="261" spans="1:40" ht="15" outlineLevel="1">
      <c r="B261" s="256" t="s">
        <v>289</v>
      </c>
      <c r="C261" s="253" t="s">
        <v>163</v>
      </c>
      <c r="D261" s="257"/>
      <c r="E261" s="257"/>
      <c r="F261" s="257"/>
      <c r="G261" s="257"/>
      <c r="H261" s="257"/>
      <c r="I261" s="257"/>
      <c r="J261" s="257"/>
      <c r="K261" s="257"/>
      <c r="L261" s="257"/>
      <c r="M261" s="257"/>
      <c r="N261" s="257">
        <f>N260</f>
        <v>12</v>
      </c>
      <c r="O261" s="257"/>
      <c r="P261" s="257"/>
      <c r="Q261" s="257"/>
      <c r="R261" s="257"/>
      <c r="S261" s="257"/>
      <c r="T261" s="257"/>
      <c r="U261" s="257"/>
      <c r="V261" s="257"/>
      <c r="W261" s="257"/>
      <c r="X261" s="257"/>
      <c r="Y261" s="364">
        <f>Y260</f>
        <v>0</v>
      </c>
      <c r="Z261" s="364">
        <f t="shared" ref="Z261:AE261" si="412">Z260</f>
        <v>0</v>
      </c>
      <c r="AA261" s="364">
        <f t="shared" si="412"/>
        <v>0</v>
      </c>
      <c r="AB261" s="364">
        <f t="shared" si="412"/>
        <v>0</v>
      </c>
      <c r="AC261" s="364">
        <f t="shared" si="412"/>
        <v>0</v>
      </c>
      <c r="AD261" s="364">
        <f t="shared" si="412"/>
        <v>0</v>
      </c>
      <c r="AE261" s="364">
        <f t="shared" si="412"/>
        <v>0</v>
      </c>
      <c r="AF261" s="364">
        <f t="shared" ref="AF261" si="413">AF260</f>
        <v>0</v>
      </c>
      <c r="AG261" s="364">
        <f t="shared" ref="AG261" si="414">AG260</f>
        <v>0</v>
      </c>
      <c r="AH261" s="364">
        <f t="shared" ref="AH261" si="415">AH260</f>
        <v>0</v>
      </c>
      <c r="AI261" s="364">
        <f t="shared" ref="AI261" si="416">AI260</f>
        <v>0</v>
      </c>
      <c r="AJ261" s="364">
        <f t="shared" ref="AJ261" si="417">AJ260</f>
        <v>0</v>
      </c>
      <c r="AK261" s="364">
        <f t="shared" ref="AK261" si="418">AK260</f>
        <v>0</v>
      </c>
      <c r="AL261" s="364">
        <f t="shared" ref="AL261" si="419">AL260</f>
        <v>0</v>
      </c>
      <c r="AM261" s="268"/>
    </row>
    <row r="262" spans="1:40" ht="15"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365"/>
      <c r="Z262" s="365"/>
      <c r="AA262" s="365"/>
      <c r="AB262" s="365"/>
      <c r="AC262" s="365"/>
      <c r="AD262" s="365"/>
      <c r="AE262" s="365"/>
      <c r="AF262" s="365"/>
      <c r="AG262" s="365"/>
      <c r="AH262" s="365"/>
      <c r="AI262" s="365"/>
      <c r="AJ262" s="365"/>
      <c r="AK262" s="365"/>
      <c r="AL262" s="365"/>
      <c r="AM262" s="268"/>
    </row>
    <row r="263" spans="1:40" ht="15.6" outlineLevel="1">
      <c r="B263" s="250" t="s">
        <v>107</v>
      </c>
      <c r="C263" s="251"/>
      <c r="D263" s="252"/>
      <c r="E263" s="252"/>
      <c r="F263" s="252"/>
      <c r="G263" s="252"/>
      <c r="H263" s="252"/>
      <c r="I263" s="252"/>
      <c r="J263" s="252"/>
      <c r="K263" s="252"/>
      <c r="L263" s="252"/>
      <c r="M263" s="252"/>
      <c r="N263" s="252"/>
      <c r="O263" s="252"/>
      <c r="P263" s="251"/>
      <c r="Q263" s="251"/>
      <c r="R263" s="251"/>
      <c r="S263" s="251"/>
      <c r="T263" s="251"/>
      <c r="U263" s="251"/>
      <c r="V263" s="251"/>
      <c r="W263" s="251"/>
      <c r="X263" s="251"/>
      <c r="Y263" s="367"/>
      <c r="Z263" s="367"/>
      <c r="AA263" s="367"/>
      <c r="AB263" s="367"/>
      <c r="AC263" s="367"/>
      <c r="AD263" s="367"/>
      <c r="AE263" s="367"/>
      <c r="AF263" s="367"/>
      <c r="AG263" s="367"/>
      <c r="AH263" s="367"/>
      <c r="AI263" s="367"/>
      <c r="AJ263" s="367"/>
      <c r="AK263" s="367"/>
      <c r="AL263" s="367"/>
      <c r="AM263" s="254"/>
    </row>
    <row r="264" spans="1:40" ht="15" outlineLevel="1">
      <c r="A264" s="460">
        <v>14</v>
      </c>
      <c r="B264" s="276" t="s">
        <v>108</v>
      </c>
      <c r="C264" s="253" t="s">
        <v>25</v>
      </c>
      <c r="D264" s="257"/>
      <c r="E264" s="257"/>
      <c r="F264" s="257"/>
      <c r="G264" s="257"/>
      <c r="H264" s="257"/>
      <c r="I264" s="257"/>
      <c r="J264" s="257"/>
      <c r="K264" s="257"/>
      <c r="L264" s="257"/>
      <c r="M264" s="257"/>
      <c r="N264" s="257">
        <v>12</v>
      </c>
      <c r="O264" s="257"/>
      <c r="P264" s="257"/>
      <c r="Q264" s="257"/>
      <c r="R264" s="257"/>
      <c r="S264" s="257"/>
      <c r="T264" s="257"/>
      <c r="U264" s="257"/>
      <c r="V264" s="257"/>
      <c r="W264" s="257"/>
      <c r="X264" s="257"/>
      <c r="Y264" s="363"/>
      <c r="Z264" s="363"/>
      <c r="AA264" s="363"/>
      <c r="AB264" s="363"/>
      <c r="AC264" s="363"/>
      <c r="AD264" s="363"/>
      <c r="AE264" s="363"/>
      <c r="AF264" s="363"/>
      <c r="AG264" s="363"/>
      <c r="AH264" s="363"/>
      <c r="AI264" s="363"/>
      <c r="AJ264" s="363"/>
      <c r="AK264" s="363"/>
      <c r="AL264" s="363"/>
      <c r="AM264" s="258">
        <f>SUM(Y264:AL264)</f>
        <v>0</v>
      </c>
    </row>
    <row r="265" spans="1:40" ht="15" outlineLevel="1">
      <c r="B265" s="256" t="s">
        <v>289</v>
      </c>
      <c r="C265" s="253" t="s">
        <v>163</v>
      </c>
      <c r="D265" s="257"/>
      <c r="E265" s="257"/>
      <c r="F265" s="257"/>
      <c r="G265" s="257"/>
      <c r="H265" s="257"/>
      <c r="I265" s="257"/>
      <c r="J265" s="257"/>
      <c r="K265" s="257"/>
      <c r="L265" s="257"/>
      <c r="M265" s="257"/>
      <c r="N265" s="257">
        <f>N264</f>
        <v>12</v>
      </c>
      <c r="O265" s="257"/>
      <c r="P265" s="257"/>
      <c r="Q265" s="257"/>
      <c r="R265" s="257"/>
      <c r="S265" s="257"/>
      <c r="T265" s="257"/>
      <c r="U265" s="257"/>
      <c r="V265" s="257"/>
      <c r="W265" s="257"/>
      <c r="X265" s="257"/>
      <c r="Y265" s="364">
        <f>Y264</f>
        <v>0</v>
      </c>
      <c r="Z265" s="364">
        <f t="shared" ref="Z265:AE265" si="420">Z264</f>
        <v>0</v>
      </c>
      <c r="AA265" s="364">
        <f t="shared" si="420"/>
        <v>0</v>
      </c>
      <c r="AB265" s="364">
        <f t="shared" si="420"/>
        <v>0</v>
      </c>
      <c r="AC265" s="364">
        <f t="shared" si="420"/>
        <v>0</v>
      </c>
      <c r="AD265" s="364">
        <f t="shared" si="420"/>
        <v>0</v>
      </c>
      <c r="AE265" s="364">
        <f t="shared" si="420"/>
        <v>0</v>
      </c>
      <c r="AF265" s="364">
        <f t="shared" ref="AF265" si="421">AF264</f>
        <v>0</v>
      </c>
      <c r="AG265" s="364">
        <f t="shared" ref="AG265" si="422">AG264</f>
        <v>0</v>
      </c>
      <c r="AH265" s="364">
        <f t="shared" ref="AH265" si="423">AH264</f>
        <v>0</v>
      </c>
      <c r="AI265" s="364">
        <f t="shared" ref="AI265" si="424">AI264</f>
        <v>0</v>
      </c>
      <c r="AJ265" s="364">
        <f t="shared" ref="AJ265" si="425">AJ264</f>
        <v>0</v>
      </c>
      <c r="AK265" s="364">
        <f t="shared" ref="AK265" si="426">AK264</f>
        <v>0</v>
      </c>
      <c r="AL265" s="364">
        <f t="shared" ref="AL265" si="427">AL264</f>
        <v>0</v>
      </c>
      <c r="AM265" s="259"/>
    </row>
    <row r="266" spans="1:40" ht="15" outlineLevel="1">
      <c r="B266" s="276"/>
      <c r="C266" s="267"/>
      <c r="D266" s="253"/>
      <c r="E266" s="253"/>
      <c r="F266" s="253"/>
      <c r="G266" s="253"/>
      <c r="H266" s="253"/>
      <c r="I266" s="253"/>
      <c r="J266" s="253"/>
      <c r="K266" s="253"/>
      <c r="L266" s="253"/>
      <c r="M266" s="253"/>
      <c r="N266" s="412"/>
      <c r="O266" s="253"/>
      <c r="P266" s="253"/>
      <c r="Q266" s="253"/>
      <c r="R266" s="253"/>
      <c r="S266" s="253"/>
      <c r="T266" s="253"/>
      <c r="U266" s="253"/>
      <c r="V266" s="253"/>
      <c r="W266" s="253"/>
      <c r="X266" s="253"/>
      <c r="Y266" s="365"/>
      <c r="Z266" s="365"/>
      <c r="AA266" s="365"/>
      <c r="AB266" s="365"/>
      <c r="AC266" s="365"/>
      <c r="AD266" s="365"/>
      <c r="AE266" s="365"/>
      <c r="AF266" s="365"/>
      <c r="AG266" s="365"/>
      <c r="AH266" s="365"/>
      <c r="AI266" s="365"/>
      <c r="AJ266" s="365"/>
      <c r="AK266" s="365"/>
      <c r="AL266" s="365"/>
      <c r="AM266" s="263"/>
      <c r="AN266" s="548"/>
    </row>
    <row r="267" spans="1:40" s="245" customFormat="1" ht="15.6" outlineLevel="1">
      <c r="A267" s="460"/>
      <c r="B267" s="250" t="s">
        <v>489</v>
      </c>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365"/>
      <c r="Z267" s="365"/>
      <c r="AA267" s="365"/>
      <c r="AB267" s="365"/>
      <c r="AC267" s="365"/>
      <c r="AD267" s="365"/>
      <c r="AE267" s="660"/>
      <c r="AF267" s="369"/>
      <c r="AG267" s="369"/>
      <c r="AH267" s="369"/>
      <c r="AI267" s="369"/>
      <c r="AJ267" s="369"/>
      <c r="AK267" s="369"/>
      <c r="AL267" s="369"/>
      <c r="AM267" s="456"/>
      <c r="AN267" s="549"/>
    </row>
    <row r="268" spans="1:40" ht="15" outlineLevel="1">
      <c r="A268" s="460">
        <v>15</v>
      </c>
      <c r="B268" s="256" t="s">
        <v>494</v>
      </c>
      <c r="C268" s="253" t="s">
        <v>25</v>
      </c>
      <c r="D268" s="257"/>
      <c r="E268" s="257"/>
      <c r="F268" s="257"/>
      <c r="G268" s="257"/>
      <c r="H268" s="257"/>
      <c r="I268" s="257"/>
      <c r="J268" s="257"/>
      <c r="K268" s="257"/>
      <c r="L268" s="257"/>
      <c r="M268" s="257"/>
      <c r="N268" s="257">
        <v>0</v>
      </c>
      <c r="O268" s="257"/>
      <c r="P268" s="257"/>
      <c r="Q268" s="257"/>
      <c r="R268" s="257"/>
      <c r="S268" s="257"/>
      <c r="T268" s="257"/>
      <c r="U268" s="257"/>
      <c r="V268" s="257"/>
      <c r="W268" s="257"/>
      <c r="X268" s="257"/>
      <c r="Y268" s="363"/>
      <c r="Z268" s="363"/>
      <c r="AA268" s="363"/>
      <c r="AB268" s="363"/>
      <c r="AC268" s="363"/>
      <c r="AD268" s="363"/>
      <c r="AE268" s="363"/>
      <c r="AF268" s="363"/>
      <c r="AG268" s="363"/>
      <c r="AH268" s="363"/>
      <c r="AI268" s="363"/>
      <c r="AJ268" s="363"/>
      <c r="AK268" s="363"/>
      <c r="AL268" s="363"/>
      <c r="AM268" s="258">
        <f>SUM(Y268:AL268)</f>
        <v>0</v>
      </c>
    </row>
    <row r="269" spans="1:40" ht="15" outlineLevel="1">
      <c r="B269" s="256" t="s">
        <v>289</v>
      </c>
      <c r="C269" s="253" t="s">
        <v>163</v>
      </c>
      <c r="D269" s="257"/>
      <c r="E269" s="257"/>
      <c r="F269" s="257"/>
      <c r="G269" s="257"/>
      <c r="H269" s="257"/>
      <c r="I269" s="257"/>
      <c r="J269" s="257"/>
      <c r="K269" s="257"/>
      <c r="L269" s="257"/>
      <c r="M269" s="257"/>
      <c r="N269" s="257">
        <f>N268</f>
        <v>0</v>
      </c>
      <c r="O269" s="257"/>
      <c r="P269" s="257"/>
      <c r="Q269" s="257"/>
      <c r="R269" s="257"/>
      <c r="S269" s="257"/>
      <c r="T269" s="257"/>
      <c r="U269" s="257"/>
      <c r="V269" s="257"/>
      <c r="W269" s="257"/>
      <c r="X269" s="257"/>
      <c r="Y269" s="364">
        <f>Y268</f>
        <v>0</v>
      </c>
      <c r="Z269" s="364">
        <f t="shared" ref="Z269:AE269" si="428">Z268</f>
        <v>0</v>
      </c>
      <c r="AA269" s="364">
        <f t="shared" si="428"/>
        <v>0</v>
      </c>
      <c r="AB269" s="364">
        <f t="shared" si="428"/>
        <v>0</v>
      </c>
      <c r="AC269" s="364">
        <f t="shared" si="428"/>
        <v>0</v>
      </c>
      <c r="AD269" s="364">
        <f t="shared" si="428"/>
        <v>0</v>
      </c>
      <c r="AE269" s="364">
        <f t="shared" si="428"/>
        <v>0</v>
      </c>
      <c r="AF269" s="364">
        <f t="shared" ref="AF269:AL269" si="429">AF268</f>
        <v>0</v>
      </c>
      <c r="AG269" s="364">
        <f t="shared" si="429"/>
        <v>0</v>
      </c>
      <c r="AH269" s="364">
        <f t="shared" si="429"/>
        <v>0</v>
      </c>
      <c r="AI269" s="364">
        <f t="shared" si="429"/>
        <v>0</v>
      </c>
      <c r="AJ269" s="364">
        <f t="shared" si="429"/>
        <v>0</v>
      </c>
      <c r="AK269" s="364">
        <f t="shared" si="429"/>
        <v>0</v>
      </c>
      <c r="AL269" s="364">
        <f t="shared" si="429"/>
        <v>0</v>
      </c>
      <c r="AM269" s="259"/>
    </row>
    <row r="270" spans="1:40" ht="15" outlineLevel="1">
      <c r="B270" s="276"/>
      <c r="C270" s="267"/>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365"/>
      <c r="Z270" s="365"/>
      <c r="AA270" s="365"/>
      <c r="AB270" s="365"/>
      <c r="AC270" s="365"/>
      <c r="AD270" s="365"/>
      <c r="AE270" s="365"/>
      <c r="AF270" s="365"/>
      <c r="AG270" s="365"/>
      <c r="AH270" s="365"/>
      <c r="AI270" s="365"/>
      <c r="AJ270" s="365"/>
      <c r="AK270" s="365"/>
      <c r="AL270" s="365"/>
      <c r="AM270" s="268"/>
    </row>
    <row r="271" spans="1:40" s="245" customFormat="1" ht="15" outlineLevel="1">
      <c r="A271" s="460">
        <v>16</v>
      </c>
      <c r="B271" s="284" t="s">
        <v>490</v>
      </c>
      <c r="C271" s="253" t="s">
        <v>25</v>
      </c>
      <c r="D271" s="257"/>
      <c r="E271" s="257"/>
      <c r="F271" s="257"/>
      <c r="G271" s="257"/>
      <c r="H271" s="257"/>
      <c r="I271" s="257"/>
      <c r="J271" s="257"/>
      <c r="K271" s="257"/>
      <c r="L271" s="257"/>
      <c r="M271" s="257"/>
      <c r="N271" s="257">
        <v>0</v>
      </c>
      <c r="O271" s="257"/>
      <c r="P271" s="257"/>
      <c r="Q271" s="257"/>
      <c r="R271" s="257"/>
      <c r="S271" s="257"/>
      <c r="T271" s="257"/>
      <c r="U271" s="257"/>
      <c r="V271" s="257"/>
      <c r="W271" s="257"/>
      <c r="X271" s="257"/>
      <c r="Y271" s="363"/>
      <c r="Z271" s="363"/>
      <c r="AA271" s="363"/>
      <c r="AB271" s="363"/>
      <c r="AC271" s="363"/>
      <c r="AD271" s="363"/>
      <c r="AE271" s="363"/>
      <c r="AF271" s="363"/>
      <c r="AG271" s="363"/>
      <c r="AH271" s="363"/>
      <c r="AI271" s="363"/>
      <c r="AJ271" s="363"/>
      <c r="AK271" s="363"/>
      <c r="AL271" s="363"/>
      <c r="AM271" s="258">
        <f>SUM(Y271:AL271)</f>
        <v>0</v>
      </c>
    </row>
    <row r="272" spans="1:40" s="245" customFormat="1" ht="15" outlineLevel="1">
      <c r="A272" s="460"/>
      <c r="B272" s="284" t="s">
        <v>289</v>
      </c>
      <c r="C272" s="253" t="s">
        <v>163</v>
      </c>
      <c r="D272" s="257"/>
      <c r="E272" s="257"/>
      <c r="F272" s="257"/>
      <c r="G272" s="257"/>
      <c r="H272" s="257"/>
      <c r="I272" s="257"/>
      <c r="J272" s="257"/>
      <c r="K272" s="257"/>
      <c r="L272" s="257"/>
      <c r="M272" s="257"/>
      <c r="N272" s="257">
        <f>N271</f>
        <v>0</v>
      </c>
      <c r="O272" s="257"/>
      <c r="P272" s="257"/>
      <c r="Q272" s="257"/>
      <c r="R272" s="257"/>
      <c r="S272" s="257"/>
      <c r="T272" s="257"/>
      <c r="U272" s="257"/>
      <c r="V272" s="257"/>
      <c r="W272" s="257"/>
      <c r="X272" s="257"/>
      <c r="Y272" s="364">
        <f>Y271</f>
        <v>0</v>
      </c>
      <c r="Z272" s="364">
        <f t="shared" ref="Z272:AE272" si="430">Z271</f>
        <v>0</v>
      </c>
      <c r="AA272" s="364">
        <f t="shared" si="430"/>
        <v>0</v>
      </c>
      <c r="AB272" s="364">
        <f t="shared" si="430"/>
        <v>0</v>
      </c>
      <c r="AC272" s="364">
        <f t="shared" si="430"/>
        <v>0</v>
      </c>
      <c r="AD272" s="364">
        <f t="shared" si="430"/>
        <v>0</v>
      </c>
      <c r="AE272" s="364">
        <f t="shared" si="430"/>
        <v>0</v>
      </c>
      <c r="AF272" s="364">
        <f t="shared" ref="AF272:AL272" si="431">AF271</f>
        <v>0</v>
      </c>
      <c r="AG272" s="364">
        <f t="shared" si="431"/>
        <v>0</v>
      </c>
      <c r="AH272" s="364">
        <f t="shared" si="431"/>
        <v>0</v>
      </c>
      <c r="AI272" s="364">
        <f t="shared" si="431"/>
        <v>0</v>
      </c>
      <c r="AJ272" s="364">
        <f t="shared" si="431"/>
        <v>0</v>
      </c>
      <c r="AK272" s="364">
        <f t="shared" si="431"/>
        <v>0</v>
      </c>
      <c r="AL272" s="364">
        <f t="shared" si="431"/>
        <v>0</v>
      </c>
      <c r="AM272" s="259"/>
    </row>
    <row r="273" spans="1:39" s="245" customFormat="1" ht="15" outlineLevel="1">
      <c r="A273" s="460"/>
      <c r="B273" s="284"/>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365"/>
      <c r="Z273" s="365"/>
      <c r="AA273" s="365"/>
      <c r="AB273" s="365"/>
      <c r="AC273" s="365"/>
      <c r="AD273" s="365"/>
      <c r="AE273" s="660"/>
      <c r="AF273" s="369"/>
      <c r="AG273" s="369"/>
      <c r="AH273" s="369"/>
      <c r="AI273" s="369"/>
      <c r="AJ273" s="369"/>
      <c r="AK273" s="369"/>
      <c r="AL273" s="369"/>
      <c r="AM273" s="274"/>
    </row>
    <row r="274" spans="1:39" ht="15.6" outlineLevel="1">
      <c r="B274" s="458" t="s">
        <v>495</v>
      </c>
      <c r="C274" s="280"/>
      <c r="D274" s="252"/>
      <c r="E274" s="251"/>
      <c r="F274" s="251"/>
      <c r="G274" s="251"/>
      <c r="H274" s="251"/>
      <c r="I274" s="251"/>
      <c r="J274" s="251"/>
      <c r="K274" s="251"/>
      <c r="L274" s="251"/>
      <c r="M274" s="251"/>
      <c r="N274" s="252"/>
      <c r="O274" s="251"/>
      <c r="P274" s="251"/>
      <c r="Q274" s="251"/>
      <c r="R274" s="251"/>
      <c r="S274" s="251"/>
      <c r="T274" s="251"/>
      <c r="U274" s="251"/>
      <c r="V274" s="251"/>
      <c r="W274" s="251"/>
      <c r="X274" s="251"/>
      <c r="Y274" s="367"/>
      <c r="Z274" s="367"/>
      <c r="AA274" s="367"/>
      <c r="AB274" s="367"/>
      <c r="AC274" s="367"/>
      <c r="AD274" s="367"/>
      <c r="AE274" s="367"/>
      <c r="AF274" s="367"/>
      <c r="AG274" s="367"/>
      <c r="AH274" s="367"/>
      <c r="AI274" s="367"/>
      <c r="AJ274" s="367"/>
      <c r="AK274" s="367"/>
      <c r="AL274" s="367"/>
      <c r="AM274" s="254"/>
    </row>
    <row r="275" spans="1:39" ht="15" outlineLevel="1">
      <c r="A275" s="460">
        <v>17</v>
      </c>
      <c r="B275" s="275" t="s">
        <v>112</v>
      </c>
      <c r="C275" s="253" t="s">
        <v>25</v>
      </c>
      <c r="D275" s="257"/>
      <c r="E275" s="257"/>
      <c r="F275" s="257"/>
      <c r="G275" s="257"/>
      <c r="H275" s="257"/>
      <c r="I275" s="257"/>
      <c r="J275" s="257"/>
      <c r="K275" s="257"/>
      <c r="L275" s="257"/>
      <c r="M275" s="257"/>
      <c r="N275" s="257">
        <v>12</v>
      </c>
      <c r="O275" s="257"/>
      <c r="P275" s="257"/>
      <c r="Q275" s="257"/>
      <c r="R275" s="257"/>
      <c r="S275" s="257"/>
      <c r="T275" s="257"/>
      <c r="U275" s="257"/>
      <c r="V275" s="257"/>
      <c r="W275" s="257"/>
      <c r="X275" s="257"/>
      <c r="Y275" s="377"/>
      <c r="Z275" s="363"/>
      <c r="AA275" s="363"/>
      <c r="AB275" s="363"/>
      <c r="AC275" s="363"/>
      <c r="AD275" s="363"/>
      <c r="AE275" s="363"/>
      <c r="AF275" s="368"/>
      <c r="AG275" s="368"/>
      <c r="AH275" s="368"/>
      <c r="AI275" s="368"/>
      <c r="AJ275" s="368"/>
      <c r="AK275" s="368"/>
      <c r="AL275" s="368"/>
      <c r="AM275" s="258">
        <f>SUM(Y275:AL275)</f>
        <v>0</v>
      </c>
    </row>
    <row r="276" spans="1:39" ht="15" outlineLevel="1">
      <c r="B276" s="256" t="s">
        <v>289</v>
      </c>
      <c r="C276" s="253" t="s">
        <v>163</v>
      </c>
      <c r="D276" s="257"/>
      <c r="E276" s="257"/>
      <c r="F276" s="257"/>
      <c r="G276" s="257"/>
      <c r="H276" s="257"/>
      <c r="I276" s="257"/>
      <c r="J276" s="257"/>
      <c r="K276" s="257"/>
      <c r="L276" s="257"/>
      <c r="M276" s="257"/>
      <c r="N276" s="257">
        <f>N275</f>
        <v>12</v>
      </c>
      <c r="O276" s="257"/>
      <c r="P276" s="257"/>
      <c r="Q276" s="257"/>
      <c r="R276" s="257"/>
      <c r="S276" s="257"/>
      <c r="T276" s="257"/>
      <c r="U276" s="257"/>
      <c r="V276" s="257"/>
      <c r="W276" s="257"/>
      <c r="X276" s="257"/>
      <c r="Y276" s="364">
        <f>Y275</f>
        <v>0</v>
      </c>
      <c r="Z276" s="364">
        <f t="shared" ref="Z276:AE276" si="432">Z275</f>
        <v>0</v>
      </c>
      <c r="AA276" s="364">
        <f t="shared" si="432"/>
        <v>0</v>
      </c>
      <c r="AB276" s="364">
        <f t="shared" si="432"/>
        <v>0</v>
      </c>
      <c r="AC276" s="364">
        <f t="shared" si="432"/>
        <v>0</v>
      </c>
      <c r="AD276" s="364">
        <f t="shared" si="432"/>
        <v>0</v>
      </c>
      <c r="AE276" s="364">
        <f t="shared" si="432"/>
        <v>0</v>
      </c>
      <c r="AF276" s="364">
        <f t="shared" ref="AF276:AL276" si="433">AF275</f>
        <v>0</v>
      </c>
      <c r="AG276" s="364">
        <f t="shared" si="433"/>
        <v>0</v>
      </c>
      <c r="AH276" s="364">
        <f t="shared" si="433"/>
        <v>0</v>
      </c>
      <c r="AI276" s="364">
        <f t="shared" si="433"/>
        <v>0</v>
      </c>
      <c r="AJ276" s="364">
        <f t="shared" si="433"/>
        <v>0</v>
      </c>
      <c r="AK276" s="364">
        <f t="shared" si="433"/>
        <v>0</v>
      </c>
      <c r="AL276" s="364">
        <f t="shared" si="433"/>
        <v>0</v>
      </c>
      <c r="AM276" s="268"/>
    </row>
    <row r="277" spans="1:39" ht="15" outlineLevel="1">
      <c r="B277" s="256"/>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373"/>
      <c r="Z277" s="376"/>
      <c r="AA277" s="376"/>
      <c r="AB277" s="376"/>
      <c r="AC277" s="376"/>
      <c r="AD277" s="376"/>
      <c r="AE277" s="376"/>
      <c r="AF277" s="376"/>
      <c r="AG277" s="376"/>
      <c r="AH277" s="376"/>
      <c r="AI277" s="376"/>
      <c r="AJ277" s="376"/>
      <c r="AK277" s="376"/>
      <c r="AL277" s="376"/>
      <c r="AM277" s="268"/>
    </row>
    <row r="278" spans="1:39" ht="15" outlineLevel="1">
      <c r="A278" s="460">
        <v>18</v>
      </c>
      <c r="B278" s="275" t="s">
        <v>109</v>
      </c>
      <c r="C278" s="253" t="s">
        <v>25</v>
      </c>
      <c r="D278" s="257"/>
      <c r="E278" s="257"/>
      <c r="F278" s="257"/>
      <c r="G278" s="257"/>
      <c r="H278" s="257"/>
      <c r="I278" s="257"/>
      <c r="J278" s="257"/>
      <c r="K278" s="257"/>
      <c r="L278" s="257"/>
      <c r="M278" s="257"/>
      <c r="N278" s="257">
        <v>12</v>
      </c>
      <c r="O278" s="257"/>
      <c r="P278" s="257"/>
      <c r="Q278" s="257"/>
      <c r="R278" s="257"/>
      <c r="S278" s="257"/>
      <c r="T278" s="257"/>
      <c r="U278" s="257"/>
      <c r="V278" s="257"/>
      <c r="W278" s="257"/>
      <c r="X278" s="257"/>
      <c r="Y278" s="377"/>
      <c r="Z278" s="363"/>
      <c r="AA278" s="363"/>
      <c r="AB278" s="363"/>
      <c r="AC278" s="363"/>
      <c r="AD278" s="363"/>
      <c r="AE278" s="363"/>
      <c r="AF278" s="368"/>
      <c r="AG278" s="368"/>
      <c r="AH278" s="368"/>
      <c r="AI278" s="368"/>
      <c r="AJ278" s="368"/>
      <c r="AK278" s="368"/>
      <c r="AL278" s="368"/>
      <c r="AM278" s="258">
        <f>SUM(Y278:AL278)</f>
        <v>0</v>
      </c>
    </row>
    <row r="279" spans="1:39" ht="15" outlineLevel="1">
      <c r="B279" s="256" t="s">
        <v>289</v>
      </c>
      <c r="C279" s="253" t="s">
        <v>163</v>
      </c>
      <c r="D279" s="257"/>
      <c r="E279" s="257"/>
      <c r="F279" s="257"/>
      <c r="G279" s="257"/>
      <c r="H279" s="257"/>
      <c r="I279" s="257"/>
      <c r="J279" s="257"/>
      <c r="K279" s="257"/>
      <c r="L279" s="257"/>
      <c r="M279" s="257"/>
      <c r="N279" s="257">
        <f>N278</f>
        <v>12</v>
      </c>
      <c r="O279" s="257"/>
      <c r="P279" s="257"/>
      <c r="Q279" s="257"/>
      <c r="R279" s="257"/>
      <c r="S279" s="257"/>
      <c r="T279" s="257"/>
      <c r="U279" s="257"/>
      <c r="V279" s="257"/>
      <c r="W279" s="257"/>
      <c r="X279" s="257"/>
      <c r="Y279" s="364">
        <f>Y278</f>
        <v>0</v>
      </c>
      <c r="Z279" s="364">
        <f t="shared" ref="Z279:AE279" si="434">Z278</f>
        <v>0</v>
      </c>
      <c r="AA279" s="364">
        <f t="shared" si="434"/>
        <v>0</v>
      </c>
      <c r="AB279" s="364">
        <f t="shared" si="434"/>
        <v>0</v>
      </c>
      <c r="AC279" s="364">
        <f t="shared" si="434"/>
        <v>0</v>
      </c>
      <c r="AD279" s="364">
        <f t="shared" si="434"/>
        <v>0</v>
      </c>
      <c r="AE279" s="364">
        <f t="shared" si="434"/>
        <v>0</v>
      </c>
      <c r="AF279" s="364">
        <f t="shared" ref="AF279:AL279" si="435">AF278</f>
        <v>0</v>
      </c>
      <c r="AG279" s="364">
        <f t="shared" si="435"/>
        <v>0</v>
      </c>
      <c r="AH279" s="364">
        <f t="shared" si="435"/>
        <v>0</v>
      </c>
      <c r="AI279" s="364">
        <f t="shared" si="435"/>
        <v>0</v>
      </c>
      <c r="AJ279" s="364">
        <f t="shared" si="435"/>
        <v>0</v>
      </c>
      <c r="AK279" s="364">
        <f t="shared" si="435"/>
        <v>0</v>
      </c>
      <c r="AL279" s="364">
        <f t="shared" si="435"/>
        <v>0</v>
      </c>
      <c r="AM279" s="268"/>
    </row>
    <row r="280" spans="1:39" ht="15" outlineLevel="1">
      <c r="B280" s="282"/>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374"/>
      <c r="Z280" s="375"/>
      <c r="AA280" s="375"/>
      <c r="AB280" s="375"/>
      <c r="AC280" s="375"/>
      <c r="AD280" s="375"/>
      <c r="AE280" s="375"/>
      <c r="AF280" s="375"/>
      <c r="AG280" s="375"/>
      <c r="AH280" s="375"/>
      <c r="AI280" s="375"/>
      <c r="AJ280" s="375"/>
      <c r="AK280" s="375"/>
      <c r="AL280" s="375"/>
      <c r="AM280" s="259"/>
    </row>
    <row r="281" spans="1:39" ht="15" outlineLevel="1">
      <c r="A281" s="460">
        <v>19</v>
      </c>
      <c r="B281" s="275" t="s">
        <v>111</v>
      </c>
      <c r="C281" s="253" t="s">
        <v>25</v>
      </c>
      <c r="D281" s="257"/>
      <c r="E281" s="257"/>
      <c r="F281" s="257"/>
      <c r="G281" s="257"/>
      <c r="H281" s="257"/>
      <c r="I281" s="257"/>
      <c r="J281" s="257"/>
      <c r="K281" s="257"/>
      <c r="L281" s="257"/>
      <c r="M281" s="257"/>
      <c r="N281" s="257">
        <v>12</v>
      </c>
      <c r="O281" s="257"/>
      <c r="P281" s="257"/>
      <c r="Q281" s="257"/>
      <c r="R281" s="257"/>
      <c r="S281" s="257"/>
      <c r="T281" s="257"/>
      <c r="U281" s="257"/>
      <c r="V281" s="257"/>
      <c r="W281" s="257"/>
      <c r="X281" s="257"/>
      <c r="Y281" s="377"/>
      <c r="Z281" s="363"/>
      <c r="AA281" s="363"/>
      <c r="AB281" s="363"/>
      <c r="AC281" s="363"/>
      <c r="AD281" s="363"/>
      <c r="AE281" s="363"/>
      <c r="AF281" s="368"/>
      <c r="AG281" s="368"/>
      <c r="AH281" s="368"/>
      <c r="AI281" s="368"/>
      <c r="AJ281" s="368"/>
      <c r="AK281" s="368"/>
      <c r="AL281" s="368"/>
      <c r="AM281" s="258">
        <f>SUM(Y281:AL281)</f>
        <v>0</v>
      </c>
    </row>
    <row r="282" spans="1:39" ht="15" outlineLevel="1">
      <c r="B282" s="256" t="s">
        <v>289</v>
      </c>
      <c r="C282" s="253" t="s">
        <v>163</v>
      </c>
      <c r="D282" s="257"/>
      <c r="E282" s="257"/>
      <c r="F282" s="257"/>
      <c r="G282" s="257"/>
      <c r="H282" s="257"/>
      <c r="I282" s="257"/>
      <c r="J282" s="257"/>
      <c r="K282" s="257"/>
      <c r="L282" s="257"/>
      <c r="M282" s="257"/>
      <c r="N282" s="257">
        <f>N281</f>
        <v>12</v>
      </c>
      <c r="O282" s="257"/>
      <c r="P282" s="257"/>
      <c r="Q282" s="257"/>
      <c r="R282" s="257"/>
      <c r="S282" s="257"/>
      <c r="T282" s="257"/>
      <c r="U282" s="257"/>
      <c r="V282" s="257"/>
      <c r="W282" s="257"/>
      <c r="X282" s="257"/>
      <c r="Y282" s="364">
        <f>Y281</f>
        <v>0</v>
      </c>
      <c r="Z282" s="364">
        <f t="shared" ref="Z282:AE282" si="436">Z281</f>
        <v>0</v>
      </c>
      <c r="AA282" s="364">
        <f t="shared" si="436"/>
        <v>0</v>
      </c>
      <c r="AB282" s="364">
        <f t="shared" si="436"/>
        <v>0</v>
      </c>
      <c r="AC282" s="364">
        <f t="shared" si="436"/>
        <v>0</v>
      </c>
      <c r="AD282" s="364">
        <f t="shared" si="436"/>
        <v>0</v>
      </c>
      <c r="AE282" s="364">
        <f t="shared" si="436"/>
        <v>0</v>
      </c>
      <c r="AF282" s="364">
        <f t="shared" ref="AF282:AL282" si="437">AF281</f>
        <v>0</v>
      </c>
      <c r="AG282" s="364">
        <f t="shared" si="437"/>
        <v>0</v>
      </c>
      <c r="AH282" s="364">
        <f t="shared" si="437"/>
        <v>0</v>
      </c>
      <c r="AI282" s="364">
        <f t="shared" si="437"/>
        <v>0</v>
      </c>
      <c r="AJ282" s="364">
        <f t="shared" si="437"/>
        <v>0</v>
      </c>
      <c r="AK282" s="364">
        <f t="shared" si="437"/>
        <v>0</v>
      </c>
      <c r="AL282" s="364">
        <f t="shared" si="437"/>
        <v>0</v>
      </c>
      <c r="AM282" s="259"/>
    </row>
    <row r="283" spans="1:39" ht="15" outlineLevel="1">
      <c r="B283" s="282"/>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365"/>
      <c r="Z283" s="365"/>
      <c r="AA283" s="365"/>
      <c r="AB283" s="365"/>
      <c r="AC283" s="365"/>
      <c r="AD283" s="365"/>
      <c r="AE283" s="365"/>
      <c r="AF283" s="365"/>
      <c r="AG283" s="365"/>
      <c r="AH283" s="365"/>
      <c r="AI283" s="365"/>
      <c r="AJ283" s="365"/>
      <c r="AK283" s="365"/>
      <c r="AL283" s="365"/>
      <c r="AM283" s="268"/>
    </row>
    <row r="284" spans="1:39" ht="15" outlineLevel="1">
      <c r="A284" s="460">
        <v>20</v>
      </c>
      <c r="B284" s="275" t="s">
        <v>110</v>
      </c>
      <c r="C284" s="253" t="s">
        <v>25</v>
      </c>
      <c r="D284" s="257"/>
      <c r="E284" s="257"/>
      <c r="F284" s="257"/>
      <c r="G284" s="257"/>
      <c r="H284" s="257"/>
      <c r="I284" s="257"/>
      <c r="J284" s="257"/>
      <c r="K284" s="257"/>
      <c r="L284" s="257"/>
      <c r="M284" s="257"/>
      <c r="N284" s="257">
        <v>12</v>
      </c>
      <c r="O284" s="257"/>
      <c r="P284" s="257"/>
      <c r="Q284" s="257"/>
      <c r="R284" s="257"/>
      <c r="S284" s="257"/>
      <c r="T284" s="257"/>
      <c r="U284" s="257"/>
      <c r="V284" s="257"/>
      <c r="W284" s="257"/>
      <c r="X284" s="257"/>
      <c r="Y284" s="377"/>
      <c r="Z284" s="363"/>
      <c r="AA284" s="363"/>
      <c r="AB284" s="363"/>
      <c r="AC284" s="363"/>
      <c r="AD284" s="363"/>
      <c r="AE284" s="363"/>
      <c r="AF284" s="368"/>
      <c r="AG284" s="368"/>
      <c r="AH284" s="368"/>
      <c r="AI284" s="368"/>
      <c r="AJ284" s="368"/>
      <c r="AK284" s="368"/>
      <c r="AL284" s="368"/>
      <c r="AM284" s="258">
        <f>SUM(Y284:AL284)</f>
        <v>0</v>
      </c>
    </row>
    <row r="285" spans="1:39" ht="15" outlineLevel="1">
      <c r="B285" s="256" t="s">
        <v>289</v>
      </c>
      <c r="C285" s="253" t="s">
        <v>163</v>
      </c>
      <c r="D285" s="257"/>
      <c r="E285" s="257"/>
      <c r="F285" s="257"/>
      <c r="G285" s="257"/>
      <c r="H285" s="257"/>
      <c r="I285" s="257"/>
      <c r="J285" s="257"/>
      <c r="K285" s="257"/>
      <c r="L285" s="257"/>
      <c r="M285" s="257"/>
      <c r="N285" s="257">
        <f>N284</f>
        <v>12</v>
      </c>
      <c r="O285" s="257"/>
      <c r="P285" s="257"/>
      <c r="Q285" s="257"/>
      <c r="R285" s="257"/>
      <c r="S285" s="257"/>
      <c r="T285" s="257"/>
      <c r="U285" s="257"/>
      <c r="V285" s="257"/>
      <c r="W285" s="257"/>
      <c r="X285" s="257"/>
      <c r="Y285" s="364">
        <f t="shared" ref="Y285:AE285" si="438">Y284</f>
        <v>0</v>
      </c>
      <c r="Z285" s="364">
        <f t="shared" si="438"/>
        <v>0</v>
      </c>
      <c r="AA285" s="364">
        <f t="shared" si="438"/>
        <v>0</v>
      </c>
      <c r="AB285" s="364">
        <f t="shared" si="438"/>
        <v>0</v>
      </c>
      <c r="AC285" s="364">
        <f t="shared" si="438"/>
        <v>0</v>
      </c>
      <c r="AD285" s="364">
        <f t="shared" si="438"/>
        <v>0</v>
      </c>
      <c r="AE285" s="364">
        <f t="shared" si="438"/>
        <v>0</v>
      </c>
      <c r="AF285" s="364">
        <f t="shared" ref="AF285:AL285" si="439">AF284</f>
        <v>0</v>
      </c>
      <c r="AG285" s="364">
        <f t="shared" si="439"/>
        <v>0</v>
      </c>
      <c r="AH285" s="364">
        <f t="shared" si="439"/>
        <v>0</v>
      </c>
      <c r="AI285" s="364">
        <f t="shared" si="439"/>
        <v>0</v>
      </c>
      <c r="AJ285" s="364">
        <f t="shared" si="439"/>
        <v>0</v>
      </c>
      <c r="AK285" s="364">
        <f t="shared" si="439"/>
        <v>0</v>
      </c>
      <c r="AL285" s="364">
        <f t="shared" si="439"/>
        <v>0</v>
      </c>
      <c r="AM285" s="268"/>
    </row>
    <row r="286" spans="1:39" ht="15.6" outlineLevel="1">
      <c r="B286" s="283"/>
      <c r="C286" s="262"/>
      <c r="D286" s="253"/>
      <c r="E286" s="253"/>
      <c r="F286" s="253"/>
      <c r="G286" s="253"/>
      <c r="H286" s="253"/>
      <c r="I286" s="253"/>
      <c r="J286" s="253"/>
      <c r="K286" s="253"/>
      <c r="L286" s="253"/>
      <c r="M286" s="253"/>
      <c r="N286" s="262"/>
      <c r="O286" s="253"/>
      <c r="P286" s="253"/>
      <c r="Q286" s="253"/>
      <c r="R286" s="253"/>
      <c r="S286" s="253"/>
      <c r="T286" s="253"/>
      <c r="U286" s="253"/>
      <c r="V286" s="253"/>
      <c r="W286" s="253"/>
      <c r="X286" s="253"/>
      <c r="Y286" s="365"/>
      <c r="Z286" s="365"/>
      <c r="AA286" s="365"/>
      <c r="AB286" s="365"/>
      <c r="AC286" s="365"/>
      <c r="AD286" s="365"/>
      <c r="AE286" s="365"/>
      <c r="AF286" s="365"/>
      <c r="AG286" s="365"/>
      <c r="AH286" s="365"/>
      <c r="AI286" s="365"/>
      <c r="AJ286" s="365"/>
      <c r="AK286" s="365"/>
      <c r="AL286" s="365"/>
      <c r="AM286" s="268"/>
    </row>
    <row r="287" spans="1:39" ht="15.6" outlineLevel="1">
      <c r="B287" s="457" t="s">
        <v>502</v>
      </c>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373"/>
      <c r="Z287" s="376"/>
      <c r="AA287" s="376"/>
      <c r="AB287" s="376"/>
      <c r="AC287" s="376"/>
      <c r="AD287" s="376"/>
      <c r="AE287" s="376"/>
      <c r="AF287" s="376"/>
      <c r="AG287" s="376"/>
      <c r="AH287" s="376"/>
      <c r="AI287" s="376"/>
      <c r="AJ287" s="376"/>
      <c r="AK287" s="376"/>
      <c r="AL287" s="376"/>
      <c r="AM287" s="268"/>
    </row>
    <row r="288" spans="1:39" ht="15.6" outlineLevel="1">
      <c r="B288" s="250" t="s">
        <v>498</v>
      </c>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373"/>
      <c r="Z288" s="376"/>
      <c r="AA288" s="376"/>
      <c r="AB288" s="376"/>
      <c r="AC288" s="376"/>
      <c r="AD288" s="376"/>
      <c r="AE288" s="376"/>
      <c r="AF288" s="376"/>
      <c r="AG288" s="376"/>
      <c r="AH288" s="376"/>
      <c r="AI288" s="376"/>
      <c r="AJ288" s="376"/>
      <c r="AK288" s="376"/>
      <c r="AL288" s="376"/>
      <c r="AM288" s="268"/>
    </row>
    <row r="289" spans="1:39" ht="15" outlineLevel="1">
      <c r="A289" s="460">
        <v>21</v>
      </c>
      <c r="B289" s="275" t="s">
        <v>113</v>
      </c>
      <c r="C289" s="253" t="s">
        <v>25</v>
      </c>
      <c r="D289" s="257">
        <f>'7.  Persistence Report'!AV117</f>
        <v>1959951</v>
      </c>
      <c r="E289" s="257">
        <f>'7.  Persistence Report'!AW117</f>
        <v>1959951</v>
      </c>
      <c r="F289" s="257">
        <f>'7.  Persistence Report'!AX117</f>
        <v>1959951</v>
      </c>
      <c r="G289" s="257">
        <f>'7.  Persistence Report'!AY117</f>
        <v>1959951</v>
      </c>
      <c r="H289" s="257">
        <f>'7.  Persistence Report'!AZ117</f>
        <v>1959951</v>
      </c>
      <c r="I289" s="257">
        <f>'7.  Persistence Report'!BA117</f>
        <v>1959951</v>
      </c>
      <c r="J289" s="257">
        <f>'7.  Persistence Report'!BB117</f>
        <v>1959951</v>
      </c>
      <c r="K289" s="257">
        <f>'7.  Persistence Report'!BC117</f>
        <v>1959654</v>
      </c>
      <c r="L289" s="257">
        <f>'7.  Persistence Report'!BD117</f>
        <v>1959654</v>
      </c>
      <c r="M289" s="257">
        <f>'7.  Persistence Report'!BE117</f>
        <v>1951081</v>
      </c>
      <c r="N289" s="253"/>
      <c r="O289" s="257">
        <f>'7.  Persistence Report'!Q117</f>
        <v>127</v>
      </c>
      <c r="P289" s="257">
        <f>'7.  Persistence Report'!R117</f>
        <v>127</v>
      </c>
      <c r="Q289" s="257">
        <f>'7.  Persistence Report'!S117</f>
        <v>127</v>
      </c>
      <c r="R289" s="257">
        <f>'7.  Persistence Report'!T117</f>
        <v>127</v>
      </c>
      <c r="S289" s="257">
        <f>'7.  Persistence Report'!U117</f>
        <v>127</v>
      </c>
      <c r="T289" s="257">
        <f>'7.  Persistence Report'!V117</f>
        <v>127</v>
      </c>
      <c r="U289" s="257">
        <f>'7.  Persistence Report'!W117</f>
        <v>127</v>
      </c>
      <c r="V289" s="257">
        <f>'7.  Persistence Report'!X117</f>
        <v>127</v>
      </c>
      <c r="W289" s="257">
        <f>'7.  Persistence Report'!Y117</f>
        <v>127</v>
      </c>
      <c r="X289" s="257">
        <f>'7.  Persistence Report'!Z117</f>
        <v>127</v>
      </c>
      <c r="Y289" s="363">
        <v>1</v>
      </c>
      <c r="Z289" s="363"/>
      <c r="AA289" s="363"/>
      <c r="AB289" s="363"/>
      <c r="AC289" s="363"/>
      <c r="AD289" s="363"/>
      <c r="AE289" s="363"/>
      <c r="AF289" s="363"/>
      <c r="AG289" s="363"/>
      <c r="AH289" s="363"/>
      <c r="AI289" s="363"/>
      <c r="AJ289" s="363"/>
      <c r="AK289" s="363"/>
      <c r="AL289" s="363"/>
      <c r="AM289" s="258">
        <f>SUM(Y289:AL289)</f>
        <v>1</v>
      </c>
    </row>
    <row r="290" spans="1:39" ht="15" outlineLevel="1">
      <c r="B290" s="256" t="s">
        <v>289</v>
      </c>
      <c r="C290" s="253" t="s">
        <v>163</v>
      </c>
      <c r="D290" s="257">
        <f>'7.  Persistence Report'!AV120</f>
        <v>219861</v>
      </c>
      <c r="E290" s="257">
        <f>'7.  Persistence Report'!AW120</f>
        <v>219861</v>
      </c>
      <c r="F290" s="257">
        <f>'7.  Persistence Report'!AX120</f>
        <v>219861</v>
      </c>
      <c r="G290" s="257">
        <f>'7.  Persistence Report'!AY120</f>
        <v>219861</v>
      </c>
      <c r="H290" s="257">
        <f>'7.  Persistence Report'!AZ120</f>
        <v>219861</v>
      </c>
      <c r="I290" s="257">
        <f>'7.  Persistence Report'!BA120</f>
        <v>219861</v>
      </c>
      <c r="J290" s="257">
        <f>'7.  Persistence Report'!BB120</f>
        <v>219861</v>
      </c>
      <c r="K290" s="257">
        <f>'7.  Persistence Report'!BC120</f>
        <v>219841</v>
      </c>
      <c r="L290" s="257">
        <f>'7.  Persistence Report'!BD120</f>
        <v>219841</v>
      </c>
      <c r="M290" s="257">
        <f>'7.  Persistence Report'!BE120</f>
        <v>220168</v>
      </c>
      <c r="N290" s="253"/>
      <c r="O290" s="257">
        <f>'7.  Persistence Report'!Q120</f>
        <v>14</v>
      </c>
      <c r="P290" s="257">
        <f>'7.  Persistence Report'!R120</f>
        <v>14</v>
      </c>
      <c r="Q290" s="257">
        <f>'7.  Persistence Report'!S120</f>
        <v>14</v>
      </c>
      <c r="R290" s="257">
        <f>'7.  Persistence Report'!T120</f>
        <v>14</v>
      </c>
      <c r="S290" s="257">
        <f>'7.  Persistence Report'!U120</f>
        <v>14</v>
      </c>
      <c r="T290" s="257">
        <f>'7.  Persistence Report'!V120</f>
        <v>14</v>
      </c>
      <c r="U290" s="257">
        <f>'7.  Persistence Report'!W120</f>
        <v>14</v>
      </c>
      <c r="V290" s="257">
        <f>'7.  Persistence Report'!X120</f>
        <v>14</v>
      </c>
      <c r="W290" s="257">
        <f>'7.  Persistence Report'!Y120</f>
        <v>14</v>
      </c>
      <c r="X290" s="257">
        <f>'7.  Persistence Report'!Z120</f>
        <v>14</v>
      </c>
      <c r="Y290" s="364">
        <f>Y289</f>
        <v>1</v>
      </c>
      <c r="Z290" s="364">
        <f t="shared" ref="Z290:AE290" si="440">Z289</f>
        <v>0</v>
      </c>
      <c r="AA290" s="364">
        <f t="shared" si="440"/>
        <v>0</v>
      </c>
      <c r="AB290" s="364">
        <f t="shared" si="440"/>
        <v>0</v>
      </c>
      <c r="AC290" s="364">
        <f t="shared" si="440"/>
        <v>0</v>
      </c>
      <c r="AD290" s="364">
        <f t="shared" si="440"/>
        <v>0</v>
      </c>
      <c r="AE290" s="364">
        <f t="shared" si="440"/>
        <v>0</v>
      </c>
      <c r="AF290" s="364">
        <f t="shared" ref="AF290" si="441">AF289</f>
        <v>0</v>
      </c>
      <c r="AG290" s="364">
        <f t="shared" ref="AG290" si="442">AG289</f>
        <v>0</v>
      </c>
      <c r="AH290" s="364">
        <f t="shared" ref="AH290" si="443">AH289</f>
        <v>0</v>
      </c>
      <c r="AI290" s="364">
        <f t="shared" ref="AI290" si="444">AI289</f>
        <v>0</v>
      </c>
      <c r="AJ290" s="364">
        <f t="shared" ref="AJ290" si="445">AJ289</f>
        <v>0</v>
      </c>
      <c r="AK290" s="364">
        <f t="shared" ref="AK290" si="446">AK289</f>
        <v>0</v>
      </c>
      <c r="AL290" s="364">
        <f t="shared" ref="AL290" si="447">AL289</f>
        <v>0</v>
      </c>
      <c r="AM290" s="268"/>
    </row>
    <row r="291" spans="1:39" ht="15" outlineLevel="1">
      <c r="B291" s="256"/>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373"/>
      <c r="Z291" s="376"/>
      <c r="AA291" s="376"/>
      <c r="AB291" s="376"/>
      <c r="AC291" s="376"/>
      <c r="AD291" s="376"/>
      <c r="AE291" s="376"/>
      <c r="AF291" s="376"/>
      <c r="AG291" s="376"/>
      <c r="AH291" s="376"/>
      <c r="AI291" s="376"/>
      <c r="AJ291" s="376"/>
      <c r="AK291" s="376"/>
      <c r="AL291" s="376"/>
      <c r="AM291" s="268"/>
    </row>
    <row r="292" spans="1:39" ht="30" outlineLevel="1">
      <c r="A292" s="460">
        <v>22</v>
      </c>
      <c r="B292" s="275" t="s">
        <v>114</v>
      </c>
      <c r="C292" s="253" t="s">
        <v>25</v>
      </c>
      <c r="D292" s="257">
        <f>'7.  Persistence Report'!AV118</f>
        <v>410272</v>
      </c>
      <c r="E292" s="257">
        <f>'7.  Persistence Report'!AW118</f>
        <v>410272</v>
      </c>
      <c r="F292" s="257">
        <f>'7.  Persistence Report'!AX118</f>
        <v>410272</v>
      </c>
      <c r="G292" s="257">
        <f>'7.  Persistence Report'!AY118</f>
        <v>410272</v>
      </c>
      <c r="H292" s="257">
        <f>'7.  Persistence Report'!AZ118</f>
        <v>410272</v>
      </c>
      <c r="I292" s="257">
        <f>'7.  Persistence Report'!BA118</f>
        <v>410272</v>
      </c>
      <c r="J292" s="257">
        <f>'7.  Persistence Report'!BB118</f>
        <v>410272</v>
      </c>
      <c r="K292" s="257">
        <f>'7.  Persistence Report'!BC118</f>
        <v>410272</v>
      </c>
      <c r="L292" s="257">
        <f>'7.  Persistence Report'!BD118</f>
        <v>410272</v>
      </c>
      <c r="M292" s="257">
        <f>'7.  Persistence Report'!BE118</f>
        <v>410272</v>
      </c>
      <c r="N292" s="253"/>
      <c r="O292" s="257">
        <f>'7.  Persistence Report'!Q118</f>
        <v>123</v>
      </c>
      <c r="P292" s="257">
        <f>'7.  Persistence Report'!R118</f>
        <v>123</v>
      </c>
      <c r="Q292" s="257">
        <f>'7.  Persistence Report'!S118</f>
        <v>123</v>
      </c>
      <c r="R292" s="257">
        <f>'7.  Persistence Report'!T118</f>
        <v>123</v>
      </c>
      <c r="S292" s="257">
        <f>'7.  Persistence Report'!U118</f>
        <v>123</v>
      </c>
      <c r="T292" s="257">
        <f>'7.  Persistence Report'!V118</f>
        <v>123</v>
      </c>
      <c r="U292" s="257">
        <f>'7.  Persistence Report'!W118</f>
        <v>123</v>
      </c>
      <c r="V292" s="257">
        <f>'7.  Persistence Report'!X118</f>
        <v>123</v>
      </c>
      <c r="W292" s="257">
        <f>'7.  Persistence Report'!Y118</f>
        <v>123</v>
      </c>
      <c r="X292" s="257">
        <f>'7.  Persistence Report'!Z118</f>
        <v>123</v>
      </c>
      <c r="Y292" s="363">
        <v>1</v>
      </c>
      <c r="Z292" s="363"/>
      <c r="AA292" s="363"/>
      <c r="AB292" s="363"/>
      <c r="AC292" s="363"/>
      <c r="AD292" s="363"/>
      <c r="AE292" s="363"/>
      <c r="AF292" s="363"/>
      <c r="AG292" s="363"/>
      <c r="AH292" s="363"/>
      <c r="AI292" s="363"/>
      <c r="AJ292" s="363"/>
      <c r="AK292" s="363"/>
      <c r="AL292" s="363"/>
      <c r="AM292" s="258">
        <f>SUM(Y292:AL292)</f>
        <v>1</v>
      </c>
    </row>
    <row r="293" spans="1:39" ht="15" outlineLevel="1">
      <c r="B293" s="256" t="s">
        <v>289</v>
      </c>
      <c r="C293" s="253" t="s">
        <v>163</v>
      </c>
      <c r="D293" s="257">
        <f>'7.  Persistence Report'!AV121</f>
        <v>5836</v>
      </c>
      <c r="E293" s="257">
        <f>'7.  Persistence Report'!AW121</f>
        <v>5836</v>
      </c>
      <c r="F293" s="257">
        <f>'7.  Persistence Report'!AX121</f>
        <v>5836</v>
      </c>
      <c r="G293" s="257">
        <f>'7.  Persistence Report'!AY121</f>
        <v>5836</v>
      </c>
      <c r="H293" s="257">
        <f>'7.  Persistence Report'!AZ121</f>
        <v>5836</v>
      </c>
      <c r="I293" s="257">
        <f>'7.  Persistence Report'!BA121</f>
        <v>5836</v>
      </c>
      <c r="J293" s="257">
        <f>'7.  Persistence Report'!BB121</f>
        <v>5836</v>
      </c>
      <c r="K293" s="257">
        <f>'7.  Persistence Report'!BC121</f>
        <v>5836</v>
      </c>
      <c r="L293" s="257">
        <f>'7.  Persistence Report'!BD121</f>
        <v>5836</v>
      </c>
      <c r="M293" s="257">
        <f>'7.  Persistence Report'!BE121</f>
        <v>5836</v>
      </c>
      <c r="N293" s="253"/>
      <c r="O293" s="257">
        <f>'7.  Persistence Report'!Q121</f>
        <v>2</v>
      </c>
      <c r="P293" s="257">
        <f>'7.  Persistence Report'!R121</f>
        <v>2</v>
      </c>
      <c r="Q293" s="257">
        <f>'7.  Persistence Report'!S121</f>
        <v>2</v>
      </c>
      <c r="R293" s="257">
        <f>'7.  Persistence Report'!T121</f>
        <v>2</v>
      </c>
      <c r="S293" s="257">
        <f>'7.  Persistence Report'!U121</f>
        <v>2</v>
      </c>
      <c r="T293" s="257">
        <f>'7.  Persistence Report'!V121</f>
        <v>2</v>
      </c>
      <c r="U293" s="257">
        <f>'7.  Persistence Report'!W121</f>
        <v>2</v>
      </c>
      <c r="V293" s="257">
        <f>'7.  Persistence Report'!X121</f>
        <v>2</v>
      </c>
      <c r="W293" s="257">
        <f>'7.  Persistence Report'!Y121</f>
        <v>2</v>
      </c>
      <c r="X293" s="257">
        <f>'7.  Persistence Report'!Z121</f>
        <v>2</v>
      </c>
      <c r="Y293" s="364">
        <f>Y292</f>
        <v>1</v>
      </c>
      <c r="Z293" s="364">
        <f t="shared" ref="Z293:AE293" si="448">Z292</f>
        <v>0</v>
      </c>
      <c r="AA293" s="364">
        <f t="shared" si="448"/>
        <v>0</v>
      </c>
      <c r="AB293" s="364">
        <f t="shared" si="448"/>
        <v>0</v>
      </c>
      <c r="AC293" s="364">
        <f t="shared" si="448"/>
        <v>0</v>
      </c>
      <c r="AD293" s="364">
        <f t="shared" si="448"/>
        <v>0</v>
      </c>
      <c r="AE293" s="364">
        <f t="shared" si="448"/>
        <v>0</v>
      </c>
      <c r="AF293" s="364">
        <f t="shared" ref="AF293" si="449">AF292</f>
        <v>0</v>
      </c>
      <c r="AG293" s="364">
        <f t="shared" ref="AG293" si="450">AG292</f>
        <v>0</v>
      </c>
      <c r="AH293" s="364">
        <f t="shared" ref="AH293" si="451">AH292</f>
        <v>0</v>
      </c>
      <c r="AI293" s="364">
        <f t="shared" ref="AI293" si="452">AI292</f>
        <v>0</v>
      </c>
      <c r="AJ293" s="364">
        <f t="shared" ref="AJ293" si="453">AJ292</f>
        <v>0</v>
      </c>
      <c r="AK293" s="364">
        <f t="shared" ref="AK293" si="454">AK292</f>
        <v>0</v>
      </c>
      <c r="AL293" s="364">
        <f t="shared" ref="AL293" si="455">AL292</f>
        <v>0</v>
      </c>
      <c r="AM293" s="268"/>
    </row>
    <row r="294" spans="1:39" ht="15" outlineLevel="1">
      <c r="B294" s="256"/>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373"/>
      <c r="Z294" s="376"/>
      <c r="AA294" s="376"/>
      <c r="AB294" s="376"/>
      <c r="AC294" s="376"/>
      <c r="AD294" s="376"/>
      <c r="AE294" s="376"/>
      <c r="AF294" s="376"/>
      <c r="AG294" s="376"/>
      <c r="AH294" s="376"/>
      <c r="AI294" s="376"/>
      <c r="AJ294" s="376"/>
      <c r="AK294" s="376"/>
      <c r="AL294" s="376"/>
      <c r="AM294" s="268"/>
    </row>
    <row r="295" spans="1:39" ht="30" outlineLevel="1">
      <c r="A295" s="460">
        <v>23</v>
      </c>
      <c r="B295" s="275" t="s">
        <v>115</v>
      </c>
      <c r="C295" s="253" t="s">
        <v>25</v>
      </c>
      <c r="D295" s="257"/>
      <c r="E295" s="257"/>
      <c r="F295" s="257"/>
      <c r="G295" s="257"/>
      <c r="H295" s="257"/>
      <c r="I295" s="257"/>
      <c r="J295" s="257"/>
      <c r="K295" s="257"/>
      <c r="L295" s="257"/>
      <c r="M295" s="257"/>
      <c r="N295" s="253"/>
      <c r="O295" s="257"/>
      <c r="P295" s="257"/>
      <c r="Q295" s="257"/>
      <c r="R295" s="257"/>
      <c r="S295" s="257"/>
      <c r="T295" s="257"/>
      <c r="U295" s="257"/>
      <c r="V295" s="257"/>
      <c r="W295" s="257"/>
      <c r="X295" s="257"/>
      <c r="Y295" s="363"/>
      <c r="Z295" s="363"/>
      <c r="AA295" s="363"/>
      <c r="AB295" s="363"/>
      <c r="AC295" s="363"/>
      <c r="AD295" s="363"/>
      <c r="AE295" s="363"/>
      <c r="AF295" s="363"/>
      <c r="AG295" s="363"/>
      <c r="AH295" s="363"/>
      <c r="AI295" s="363"/>
      <c r="AJ295" s="363"/>
      <c r="AK295" s="363"/>
      <c r="AL295" s="363"/>
      <c r="AM295" s="258">
        <f>SUM(Y295:AL295)</f>
        <v>0</v>
      </c>
    </row>
    <row r="296" spans="1:39" ht="15" outlineLevel="1">
      <c r="B296" s="256" t="s">
        <v>289</v>
      </c>
      <c r="C296" s="253" t="s">
        <v>163</v>
      </c>
      <c r="D296" s="257"/>
      <c r="E296" s="257"/>
      <c r="F296" s="257"/>
      <c r="G296" s="257"/>
      <c r="H296" s="257"/>
      <c r="I296" s="257"/>
      <c r="J296" s="257"/>
      <c r="K296" s="257"/>
      <c r="L296" s="257"/>
      <c r="M296" s="257"/>
      <c r="N296" s="253"/>
      <c r="O296" s="257"/>
      <c r="P296" s="257"/>
      <c r="Q296" s="257"/>
      <c r="R296" s="257"/>
      <c r="S296" s="257"/>
      <c r="T296" s="257"/>
      <c r="U296" s="257"/>
      <c r="V296" s="257"/>
      <c r="W296" s="257"/>
      <c r="X296" s="257"/>
      <c r="Y296" s="364">
        <f>Y295</f>
        <v>0</v>
      </c>
      <c r="Z296" s="364">
        <f t="shared" ref="Z296:AE296" si="456">Z295</f>
        <v>0</v>
      </c>
      <c r="AA296" s="364">
        <f t="shared" si="456"/>
        <v>0</v>
      </c>
      <c r="AB296" s="364">
        <f t="shared" si="456"/>
        <v>0</v>
      </c>
      <c r="AC296" s="364">
        <f t="shared" si="456"/>
        <v>0</v>
      </c>
      <c r="AD296" s="364">
        <f t="shared" si="456"/>
        <v>0</v>
      </c>
      <c r="AE296" s="364">
        <f t="shared" si="456"/>
        <v>0</v>
      </c>
      <c r="AF296" s="364">
        <f t="shared" ref="AF296" si="457">AF295</f>
        <v>0</v>
      </c>
      <c r="AG296" s="364">
        <f t="shared" ref="AG296" si="458">AG295</f>
        <v>0</v>
      </c>
      <c r="AH296" s="364">
        <f t="shared" ref="AH296" si="459">AH295</f>
        <v>0</v>
      </c>
      <c r="AI296" s="364">
        <f t="shared" ref="AI296" si="460">AI295</f>
        <v>0</v>
      </c>
      <c r="AJ296" s="364">
        <f t="shared" ref="AJ296" si="461">AJ295</f>
        <v>0</v>
      </c>
      <c r="AK296" s="364">
        <f t="shared" ref="AK296" si="462">AK295</f>
        <v>0</v>
      </c>
      <c r="AL296" s="364">
        <f t="shared" ref="AL296" si="463">AL295</f>
        <v>0</v>
      </c>
      <c r="AM296" s="268"/>
    </row>
    <row r="297" spans="1:39" ht="15" outlineLevel="1">
      <c r="B297" s="282"/>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373"/>
      <c r="Z297" s="376"/>
      <c r="AA297" s="376"/>
      <c r="AB297" s="376"/>
      <c r="AC297" s="376"/>
      <c r="AD297" s="376"/>
      <c r="AE297" s="376"/>
      <c r="AF297" s="376"/>
      <c r="AG297" s="376"/>
      <c r="AH297" s="376"/>
      <c r="AI297" s="376"/>
      <c r="AJ297" s="376"/>
      <c r="AK297" s="376"/>
      <c r="AL297" s="376"/>
      <c r="AM297" s="268"/>
    </row>
    <row r="298" spans="1:39" ht="15" outlineLevel="1">
      <c r="A298" s="460">
        <v>24</v>
      </c>
      <c r="B298" s="275" t="s">
        <v>116</v>
      </c>
      <c r="C298" s="253" t="s">
        <v>25</v>
      </c>
      <c r="D298" s="257"/>
      <c r="E298" s="257"/>
      <c r="F298" s="257"/>
      <c r="G298" s="257"/>
      <c r="H298" s="257"/>
      <c r="I298" s="257"/>
      <c r="J298" s="257"/>
      <c r="K298" s="257"/>
      <c r="L298" s="257"/>
      <c r="M298" s="257"/>
      <c r="N298" s="253"/>
      <c r="O298" s="257"/>
      <c r="P298" s="257"/>
      <c r="Q298" s="257"/>
      <c r="R298" s="257"/>
      <c r="S298" s="257"/>
      <c r="T298" s="257"/>
      <c r="U298" s="257"/>
      <c r="V298" s="257"/>
      <c r="W298" s="257"/>
      <c r="X298" s="257"/>
      <c r="Y298" s="363"/>
      <c r="Z298" s="363"/>
      <c r="AA298" s="363"/>
      <c r="AB298" s="363"/>
      <c r="AC298" s="363"/>
      <c r="AD298" s="363"/>
      <c r="AE298" s="363"/>
      <c r="AF298" s="363"/>
      <c r="AG298" s="363"/>
      <c r="AH298" s="363"/>
      <c r="AI298" s="363"/>
      <c r="AJ298" s="363"/>
      <c r="AK298" s="363"/>
      <c r="AL298" s="363"/>
      <c r="AM298" s="258">
        <f>SUM(Y298:AL298)</f>
        <v>0</v>
      </c>
    </row>
    <row r="299" spans="1:39" ht="15" outlineLevel="1">
      <c r="B299" s="256" t="s">
        <v>289</v>
      </c>
      <c r="C299" s="253" t="s">
        <v>163</v>
      </c>
      <c r="D299" s="257"/>
      <c r="E299" s="257"/>
      <c r="F299" s="257"/>
      <c r="G299" s="257"/>
      <c r="H299" s="257"/>
      <c r="I299" s="257"/>
      <c r="J299" s="257"/>
      <c r="K299" s="257"/>
      <c r="L299" s="257"/>
      <c r="M299" s="257"/>
      <c r="N299" s="253"/>
      <c r="O299" s="257"/>
      <c r="P299" s="257"/>
      <c r="Q299" s="257"/>
      <c r="R299" s="257"/>
      <c r="S299" s="257"/>
      <c r="T299" s="257"/>
      <c r="U299" s="257"/>
      <c r="V299" s="257"/>
      <c r="W299" s="257"/>
      <c r="X299" s="257"/>
      <c r="Y299" s="364">
        <f>Y298</f>
        <v>0</v>
      </c>
      <c r="Z299" s="364">
        <f t="shared" ref="Z299:AE299" si="464">Z298</f>
        <v>0</v>
      </c>
      <c r="AA299" s="364">
        <f t="shared" si="464"/>
        <v>0</v>
      </c>
      <c r="AB299" s="364">
        <f t="shared" si="464"/>
        <v>0</v>
      </c>
      <c r="AC299" s="364">
        <f t="shared" si="464"/>
        <v>0</v>
      </c>
      <c r="AD299" s="364">
        <f t="shared" si="464"/>
        <v>0</v>
      </c>
      <c r="AE299" s="364">
        <f t="shared" si="464"/>
        <v>0</v>
      </c>
      <c r="AF299" s="364">
        <f t="shared" ref="AF299" si="465">AF298</f>
        <v>0</v>
      </c>
      <c r="AG299" s="364">
        <f t="shared" ref="AG299" si="466">AG298</f>
        <v>0</v>
      </c>
      <c r="AH299" s="364">
        <f t="shared" ref="AH299" si="467">AH298</f>
        <v>0</v>
      </c>
      <c r="AI299" s="364">
        <f t="shared" ref="AI299" si="468">AI298</f>
        <v>0</v>
      </c>
      <c r="AJ299" s="364">
        <f t="shared" ref="AJ299" si="469">AJ298</f>
        <v>0</v>
      </c>
      <c r="AK299" s="364">
        <f t="shared" ref="AK299" si="470">AK298</f>
        <v>0</v>
      </c>
      <c r="AL299" s="364">
        <f t="shared" ref="AL299" si="471">AL298</f>
        <v>0</v>
      </c>
      <c r="AM299" s="268"/>
    </row>
    <row r="300" spans="1:39" ht="1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365"/>
      <c r="Z300" s="376"/>
      <c r="AA300" s="376"/>
      <c r="AB300" s="376"/>
      <c r="AC300" s="376"/>
      <c r="AD300" s="376"/>
      <c r="AE300" s="376"/>
      <c r="AF300" s="376"/>
      <c r="AG300" s="376"/>
      <c r="AH300" s="376"/>
      <c r="AI300" s="376"/>
      <c r="AJ300" s="376"/>
      <c r="AK300" s="376"/>
      <c r="AL300" s="376"/>
      <c r="AM300" s="268"/>
    </row>
    <row r="301" spans="1:39" ht="15.6" outlineLevel="1">
      <c r="B301" s="250" t="s">
        <v>499</v>
      </c>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365"/>
      <c r="Z301" s="376"/>
      <c r="AA301" s="376"/>
      <c r="AB301" s="376"/>
      <c r="AC301" s="376"/>
      <c r="AD301" s="376"/>
      <c r="AE301" s="376"/>
      <c r="AF301" s="376"/>
      <c r="AG301" s="376"/>
      <c r="AH301" s="376"/>
      <c r="AI301" s="376"/>
      <c r="AJ301" s="376"/>
      <c r="AK301" s="376"/>
      <c r="AL301" s="376"/>
      <c r="AM301" s="268"/>
    </row>
    <row r="302" spans="1:39" ht="15" outlineLevel="1">
      <c r="A302" s="460">
        <v>25</v>
      </c>
      <c r="B302" s="275" t="s">
        <v>117</v>
      </c>
      <c r="C302" s="253" t="s">
        <v>25</v>
      </c>
      <c r="D302" s="257"/>
      <c r="E302" s="257"/>
      <c r="F302" s="257"/>
      <c r="G302" s="257"/>
      <c r="H302" s="257"/>
      <c r="I302" s="257"/>
      <c r="J302" s="257"/>
      <c r="K302" s="257"/>
      <c r="L302" s="257"/>
      <c r="M302" s="257"/>
      <c r="N302" s="257">
        <v>12</v>
      </c>
      <c r="O302" s="257"/>
      <c r="P302" s="257"/>
      <c r="Q302" s="257"/>
      <c r="R302" s="257"/>
      <c r="S302" s="257"/>
      <c r="T302" s="257"/>
      <c r="U302" s="257"/>
      <c r="V302" s="257"/>
      <c r="W302" s="257"/>
      <c r="X302" s="257"/>
      <c r="Y302" s="377"/>
      <c r="Z302" s="363"/>
      <c r="AA302" s="363"/>
      <c r="AB302" s="363"/>
      <c r="AC302" s="363"/>
      <c r="AD302" s="363"/>
      <c r="AE302" s="363"/>
      <c r="AF302" s="363"/>
      <c r="AG302" s="368"/>
      <c r="AH302" s="368"/>
      <c r="AI302" s="368"/>
      <c r="AJ302" s="368"/>
      <c r="AK302" s="368"/>
      <c r="AL302" s="368"/>
      <c r="AM302" s="258">
        <f>SUM(Y302:AL302)</f>
        <v>0</v>
      </c>
    </row>
    <row r="303" spans="1:39" ht="15" outlineLevel="1">
      <c r="B303" s="256" t="s">
        <v>289</v>
      </c>
      <c r="C303" s="253" t="s">
        <v>163</v>
      </c>
      <c r="D303" s="257"/>
      <c r="E303" s="257"/>
      <c r="F303" s="257"/>
      <c r="G303" s="257"/>
      <c r="H303" s="257"/>
      <c r="I303" s="257"/>
      <c r="J303" s="257"/>
      <c r="K303" s="257"/>
      <c r="L303" s="257"/>
      <c r="M303" s="257"/>
      <c r="N303" s="257">
        <f>N302</f>
        <v>12</v>
      </c>
      <c r="O303" s="257"/>
      <c r="P303" s="257"/>
      <c r="Q303" s="257"/>
      <c r="R303" s="257"/>
      <c r="S303" s="257"/>
      <c r="T303" s="257"/>
      <c r="U303" s="257"/>
      <c r="V303" s="257"/>
      <c r="W303" s="257"/>
      <c r="X303" s="257"/>
      <c r="Y303" s="364">
        <f>Y302</f>
        <v>0</v>
      </c>
      <c r="Z303" s="364">
        <f t="shared" ref="Z303:AE303" si="472">Z302</f>
        <v>0</v>
      </c>
      <c r="AA303" s="364">
        <f t="shared" si="472"/>
        <v>0</v>
      </c>
      <c r="AB303" s="364">
        <f t="shared" si="472"/>
        <v>0</v>
      </c>
      <c r="AC303" s="364">
        <f t="shared" si="472"/>
        <v>0</v>
      </c>
      <c r="AD303" s="364">
        <f t="shared" si="472"/>
        <v>0</v>
      </c>
      <c r="AE303" s="364">
        <f t="shared" si="472"/>
        <v>0</v>
      </c>
      <c r="AF303" s="364">
        <f t="shared" ref="AF303" si="473">AF302</f>
        <v>0</v>
      </c>
      <c r="AG303" s="364">
        <f t="shared" ref="AG303" si="474">AG302</f>
        <v>0</v>
      </c>
      <c r="AH303" s="364">
        <f t="shared" ref="AH303" si="475">AH302</f>
        <v>0</v>
      </c>
      <c r="AI303" s="364">
        <f t="shared" ref="AI303" si="476">AI302</f>
        <v>0</v>
      </c>
      <c r="AJ303" s="364">
        <f t="shared" ref="AJ303" si="477">AJ302</f>
        <v>0</v>
      </c>
      <c r="AK303" s="364">
        <f t="shared" ref="AK303" si="478">AK302</f>
        <v>0</v>
      </c>
      <c r="AL303" s="364">
        <f t="shared" ref="AL303" si="479">AL302</f>
        <v>0</v>
      </c>
      <c r="AM303" s="268"/>
    </row>
    <row r="304" spans="1:39" ht="15" outlineLevel="1">
      <c r="B304" s="256"/>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365"/>
      <c r="Z304" s="376"/>
      <c r="AA304" s="376"/>
      <c r="AB304" s="376"/>
      <c r="AC304" s="376"/>
      <c r="AD304" s="376"/>
      <c r="AE304" s="376"/>
      <c r="AF304" s="376"/>
      <c r="AG304" s="376"/>
      <c r="AH304" s="376"/>
      <c r="AI304" s="376"/>
      <c r="AJ304" s="376"/>
      <c r="AK304" s="376"/>
      <c r="AL304" s="376"/>
      <c r="AM304" s="268"/>
    </row>
    <row r="305" spans="1:39" ht="15" outlineLevel="1">
      <c r="A305" s="460">
        <v>26</v>
      </c>
      <c r="B305" s="275" t="s">
        <v>118</v>
      </c>
      <c r="C305" s="253" t="s">
        <v>25</v>
      </c>
      <c r="D305" s="257">
        <f>'7.  Persistence Report'!AV119</f>
        <v>2405084</v>
      </c>
      <c r="E305" s="257">
        <f>'7.  Persistence Report'!AW119</f>
        <v>2385368</v>
      </c>
      <c r="F305" s="257">
        <f>'7.  Persistence Report'!AX119</f>
        <v>2385368</v>
      </c>
      <c r="G305" s="257">
        <f>'7.  Persistence Report'!AY119</f>
        <v>2385368</v>
      </c>
      <c r="H305" s="257">
        <f>'7.  Persistence Report'!AZ119</f>
        <v>2385368</v>
      </c>
      <c r="I305" s="257">
        <f>'7.  Persistence Report'!BA119</f>
        <v>2340066</v>
      </c>
      <c r="J305" s="257">
        <f>'7.  Persistence Report'!BB119</f>
        <v>2340066</v>
      </c>
      <c r="K305" s="257">
        <f>'7.  Persistence Report'!BC119</f>
        <v>2340066</v>
      </c>
      <c r="L305" s="257">
        <f>'7.  Persistence Report'!BD119</f>
        <v>2340066</v>
      </c>
      <c r="M305" s="257">
        <f>'7.  Persistence Report'!BE119</f>
        <v>2340066</v>
      </c>
      <c r="N305" s="257">
        <v>12</v>
      </c>
      <c r="O305" s="257">
        <f>'7.  Persistence Report'!Q119</f>
        <v>132</v>
      </c>
      <c r="P305" s="257">
        <f>'7.  Persistence Report'!R119</f>
        <v>128</v>
      </c>
      <c r="Q305" s="257">
        <f>'7.  Persistence Report'!S119</f>
        <v>128</v>
      </c>
      <c r="R305" s="257">
        <f>'7.  Persistence Report'!T119</f>
        <v>128</v>
      </c>
      <c r="S305" s="257">
        <f>'7.  Persistence Report'!U119</f>
        <v>128</v>
      </c>
      <c r="T305" s="257">
        <f>'7.  Persistence Report'!V119</f>
        <v>120</v>
      </c>
      <c r="U305" s="257">
        <f>'7.  Persistence Report'!W119</f>
        <v>120</v>
      </c>
      <c r="V305" s="257">
        <f>'7.  Persistence Report'!X119</f>
        <v>120</v>
      </c>
      <c r="W305" s="257">
        <f>'7.  Persistence Report'!Y119</f>
        <v>120</v>
      </c>
      <c r="X305" s="257">
        <f>'7.  Persistence Report'!Z119</f>
        <v>120</v>
      </c>
      <c r="Y305" s="377"/>
      <c r="Z305" s="707">
        <f>6.18%/(1-AE305)</f>
        <v>0.12583995113011606</v>
      </c>
      <c r="AA305" s="707">
        <f>7.13%</f>
        <v>7.1300000000000002E-2</v>
      </c>
      <c r="AB305" s="707">
        <f>35.81%</f>
        <v>0.35810000000000003</v>
      </c>
      <c r="AC305" s="363"/>
      <c r="AD305" s="363"/>
      <c r="AE305" s="363">
        <v>0.50890000000000002</v>
      </c>
      <c r="AF305" s="363"/>
      <c r="AG305" s="368"/>
      <c r="AH305" s="368"/>
      <c r="AI305" s="368"/>
      <c r="AJ305" s="368"/>
      <c r="AK305" s="368"/>
      <c r="AL305" s="368"/>
      <c r="AM305" s="258">
        <f>SUM(Y305:AL305)</f>
        <v>1.0641399511301159</v>
      </c>
    </row>
    <row r="306" spans="1:39" ht="15" outlineLevel="1">
      <c r="B306" s="256" t="s">
        <v>289</v>
      </c>
      <c r="C306" s="253" t="s">
        <v>163</v>
      </c>
      <c r="D306" s="257">
        <f>'7.  Persistence Report'!AV122+'7.  Persistence Report'!AV142+'7.  Persistence Report'!AV140</f>
        <v>653330.64258719841</v>
      </c>
      <c r="E306" s="257">
        <f>'7.  Persistence Report'!AW122+'7.  Persistence Report'!AW142+'7.  Persistence Report'!AW140</f>
        <v>56711.323894931469</v>
      </c>
      <c r="F306" s="257">
        <f>'7.  Persistence Report'!AX122+'7.  Persistence Report'!AX142+'7.  Persistence Report'!AX140</f>
        <v>56711.323894931469</v>
      </c>
      <c r="G306" s="257">
        <f>'7.  Persistence Report'!AY122+'7.  Persistence Report'!AY142+'7.  Persistence Report'!AY140</f>
        <v>56711.323894931469</v>
      </c>
      <c r="H306" s="257">
        <f>'7.  Persistence Report'!AZ122+'7.  Persistence Report'!AZ142+'7.  Persistence Report'!AZ140</f>
        <v>56711.323894931469</v>
      </c>
      <c r="I306" s="257">
        <f>'7.  Persistence Report'!BA122+'7.  Persistence Report'!BA142</f>
        <v>1342114.3898129889</v>
      </c>
      <c r="J306" s="257">
        <f>'7.  Persistence Report'!BB122+'7.  Persistence Report'!BB142</f>
        <v>1279544</v>
      </c>
      <c r="K306" s="257">
        <f>'7.  Persistence Report'!BC122+'7.  Persistence Report'!BC142</f>
        <v>1279544</v>
      </c>
      <c r="L306" s="257">
        <f>'7.  Persistence Report'!BD122+'7.  Persistence Report'!BD142</f>
        <v>1279544</v>
      </c>
      <c r="M306" s="257">
        <f>'7.  Persistence Report'!BE122+'7.  Persistence Report'!BE142</f>
        <v>1279544</v>
      </c>
      <c r="N306" s="257">
        <f>N305</f>
        <v>12</v>
      </c>
      <c r="O306" s="257">
        <f>'7.  Persistence Report'!Q122+'7.  Persistence Report'!Q142+'7.  Persistence Report'!Q140</f>
        <v>8.0613172896757703</v>
      </c>
      <c r="P306" s="257">
        <f>'7.  Persistence Report'!R122+'7.  Persistence Report'!R142+'7.  Persistence Report'!R140</f>
        <v>-64.386933466335591</v>
      </c>
      <c r="Q306" s="257">
        <f>'7.  Persistence Report'!S122+'7.  Persistence Report'!S142+'7.  Persistence Report'!S140</f>
        <v>-64.386933466335591</v>
      </c>
      <c r="R306" s="257">
        <f>'7.  Persistence Report'!T122+'7.  Persistence Report'!T142+'7.  Persistence Report'!T140</f>
        <v>-64.386933466335591</v>
      </c>
      <c r="S306" s="257">
        <f>'7.  Persistence Report'!U122+'7.  Persistence Report'!U142+'7.  Persistence Report'!U140</f>
        <v>-64.386933466335591</v>
      </c>
      <c r="T306" s="257">
        <f>'7.  Persistence Report'!V122+'7.  Persistence Report'!V142+'7.  Persistence Report'!V140</f>
        <v>-62.366328160768774</v>
      </c>
      <c r="U306" s="257">
        <f>'7.  Persistence Report'!W122+'7.  Persistence Report'!W142+'7.  Persistence Report'!W140</f>
        <v>89</v>
      </c>
      <c r="V306" s="257">
        <f>'7.  Persistence Report'!X122+'7.  Persistence Report'!X142+'7.  Persistence Report'!X140</f>
        <v>89</v>
      </c>
      <c r="W306" s="257">
        <f>'7.  Persistence Report'!Y122+'7.  Persistence Report'!Y142+'7.  Persistence Report'!Y140</f>
        <v>89</v>
      </c>
      <c r="X306" s="257">
        <f>'7.  Persistence Report'!Z122+'7.  Persistence Report'!Z142+'7.  Persistence Report'!Z140</f>
        <v>89</v>
      </c>
      <c r="Y306" s="364">
        <f>Y305</f>
        <v>0</v>
      </c>
      <c r="Z306" s="364">
        <f t="shared" ref="Z306:AE306" si="480">Z305</f>
        <v>0.12583995113011606</v>
      </c>
      <c r="AA306" s="364">
        <f t="shared" si="480"/>
        <v>7.1300000000000002E-2</v>
      </c>
      <c r="AB306" s="364">
        <f t="shared" si="480"/>
        <v>0.35810000000000003</v>
      </c>
      <c r="AC306" s="364">
        <f t="shared" si="480"/>
        <v>0</v>
      </c>
      <c r="AD306" s="364">
        <f t="shared" si="480"/>
        <v>0</v>
      </c>
      <c r="AE306" s="364">
        <f t="shared" si="480"/>
        <v>0.50890000000000002</v>
      </c>
      <c r="AF306" s="364">
        <f t="shared" ref="AF306" si="481">AF305</f>
        <v>0</v>
      </c>
      <c r="AG306" s="364">
        <f t="shared" ref="AG306" si="482">AG305</f>
        <v>0</v>
      </c>
      <c r="AH306" s="364">
        <f t="shared" ref="AH306" si="483">AH305</f>
        <v>0</v>
      </c>
      <c r="AI306" s="364">
        <f t="shared" ref="AI306" si="484">AI305</f>
        <v>0</v>
      </c>
      <c r="AJ306" s="364">
        <f t="shared" ref="AJ306" si="485">AJ305</f>
        <v>0</v>
      </c>
      <c r="AK306" s="364">
        <f t="shared" ref="AK306" si="486">AK305</f>
        <v>0</v>
      </c>
      <c r="AL306" s="364">
        <f t="shared" ref="AL306" si="487">AL305</f>
        <v>0</v>
      </c>
      <c r="AM306" s="268"/>
    </row>
    <row r="307" spans="1:39" ht="15" outlineLevel="1">
      <c r="B307" s="256"/>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365"/>
      <c r="Z307" s="376"/>
      <c r="AA307" s="376"/>
      <c r="AB307" s="376"/>
      <c r="AC307" s="376"/>
      <c r="AD307" s="376"/>
      <c r="AE307" s="376"/>
      <c r="AF307" s="376"/>
      <c r="AG307" s="376"/>
      <c r="AH307" s="376"/>
      <c r="AI307" s="376"/>
      <c r="AJ307" s="376"/>
      <c r="AK307" s="376"/>
      <c r="AL307" s="376"/>
      <c r="AM307" s="268"/>
    </row>
    <row r="308" spans="1:39" ht="30" outlineLevel="1">
      <c r="A308" s="460">
        <v>27</v>
      </c>
      <c r="B308" s="275" t="s">
        <v>119</v>
      </c>
      <c r="C308" s="253" t="s">
        <v>25</v>
      </c>
      <c r="D308" s="257"/>
      <c r="E308" s="257"/>
      <c r="F308" s="257"/>
      <c r="G308" s="257"/>
      <c r="H308" s="257"/>
      <c r="I308" s="257"/>
      <c r="J308" s="257"/>
      <c r="K308" s="257"/>
      <c r="L308" s="257"/>
      <c r="M308" s="257"/>
      <c r="N308" s="257">
        <v>12</v>
      </c>
      <c r="O308" s="257"/>
      <c r="P308" s="257"/>
      <c r="Q308" s="257"/>
      <c r="R308" s="257"/>
      <c r="S308" s="257"/>
      <c r="T308" s="257"/>
      <c r="U308" s="257"/>
      <c r="V308" s="257"/>
      <c r="W308" s="257"/>
      <c r="X308" s="257"/>
      <c r="Y308" s="377"/>
      <c r="Z308" s="363"/>
      <c r="AA308" s="363"/>
      <c r="AB308" s="363"/>
      <c r="AC308" s="363"/>
      <c r="AD308" s="363"/>
      <c r="AE308" s="363"/>
      <c r="AF308" s="363"/>
      <c r="AG308" s="368"/>
      <c r="AH308" s="368"/>
      <c r="AI308" s="368"/>
      <c r="AJ308" s="368"/>
      <c r="AK308" s="368"/>
      <c r="AL308" s="368"/>
      <c r="AM308" s="258">
        <f>SUM(Y308:AL308)</f>
        <v>0</v>
      </c>
    </row>
    <row r="309" spans="1:39" ht="15" outlineLevel="1">
      <c r="B309" s="256" t="s">
        <v>289</v>
      </c>
      <c r="C309" s="253" t="s">
        <v>163</v>
      </c>
      <c r="D309" s="257"/>
      <c r="E309" s="257"/>
      <c r="F309" s="257"/>
      <c r="G309" s="257"/>
      <c r="H309" s="257"/>
      <c r="I309" s="257"/>
      <c r="J309" s="257"/>
      <c r="K309" s="257"/>
      <c r="L309" s="257"/>
      <c r="M309" s="257"/>
      <c r="N309" s="257">
        <f>N308</f>
        <v>12</v>
      </c>
      <c r="O309" s="257"/>
      <c r="P309" s="257"/>
      <c r="Q309" s="257"/>
      <c r="R309" s="257"/>
      <c r="S309" s="257"/>
      <c r="T309" s="257"/>
      <c r="U309" s="257"/>
      <c r="V309" s="257"/>
      <c r="W309" s="257"/>
      <c r="X309" s="257"/>
      <c r="Y309" s="364">
        <f>Y308</f>
        <v>0</v>
      </c>
      <c r="Z309" s="364">
        <f t="shared" ref="Z309:AE309" si="488">Z308</f>
        <v>0</v>
      </c>
      <c r="AA309" s="364">
        <f t="shared" si="488"/>
        <v>0</v>
      </c>
      <c r="AB309" s="364">
        <f t="shared" si="488"/>
        <v>0</v>
      </c>
      <c r="AC309" s="364">
        <f t="shared" si="488"/>
        <v>0</v>
      </c>
      <c r="AD309" s="364">
        <f t="shared" si="488"/>
        <v>0</v>
      </c>
      <c r="AE309" s="364">
        <f t="shared" si="488"/>
        <v>0</v>
      </c>
      <c r="AF309" s="364">
        <f t="shared" ref="AF309" si="489">AF308</f>
        <v>0</v>
      </c>
      <c r="AG309" s="364">
        <f t="shared" ref="AG309" si="490">AG308</f>
        <v>0</v>
      </c>
      <c r="AH309" s="364">
        <f t="shared" ref="AH309" si="491">AH308</f>
        <v>0</v>
      </c>
      <c r="AI309" s="364">
        <f t="shared" ref="AI309" si="492">AI308</f>
        <v>0</v>
      </c>
      <c r="AJ309" s="364">
        <f t="shared" ref="AJ309" si="493">AJ308</f>
        <v>0</v>
      </c>
      <c r="AK309" s="364">
        <f t="shared" ref="AK309" si="494">AK308</f>
        <v>0</v>
      </c>
      <c r="AL309" s="364">
        <f t="shared" ref="AL309" si="495">AL308</f>
        <v>0</v>
      </c>
      <c r="AM309" s="268"/>
    </row>
    <row r="310" spans="1:39" ht="1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365"/>
      <c r="Z310" s="376"/>
      <c r="AA310" s="376"/>
      <c r="AB310" s="376"/>
      <c r="AC310" s="376"/>
      <c r="AD310" s="376"/>
      <c r="AE310" s="376"/>
      <c r="AF310" s="376"/>
      <c r="AG310" s="376"/>
      <c r="AH310" s="376"/>
      <c r="AI310" s="376"/>
      <c r="AJ310" s="376"/>
      <c r="AK310" s="376"/>
      <c r="AL310" s="376"/>
      <c r="AM310" s="268"/>
    </row>
    <row r="311" spans="1:39" ht="30" outlineLevel="1">
      <c r="A311" s="460">
        <v>28</v>
      </c>
      <c r="B311" s="275" t="s">
        <v>120</v>
      </c>
      <c r="C311" s="253" t="s">
        <v>25</v>
      </c>
      <c r="D311" s="257"/>
      <c r="E311" s="257"/>
      <c r="F311" s="257"/>
      <c r="G311" s="257"/>
      <c r="H311" s="257"/>
      <c r="I311" s="257"/>
      <c r="J311" s="257"/>
      <c r="K311" s="257"/>
      <c r="L311" s="257"/>
      <c r="M311" s="257"/>
      <c r="N311" s="257">
        <v>12</v>
      </c>
      <c r="O311" s="257"/>
      <c r="P311" s="257"/>
      <c r="Q311" s="257"/>
      <c r="R311" s="257"/>
      <c r="S311" s="257"/>
      <c r="T311" s="257"/>
      <c r="U311" s="257"/>
      <c r="V311" s="257"/>
      <c r="W311" s="257"/>
      <c r="X311" s="257"/>
      <c r="Y311" s="377"/>
      <c r="Z311" s="363"/>
      <c r="AA311" s="363"/>
      <c r="AB311" s="363"/>
      <c r="AC311" s="363"/>
      <c r="AD311" s="363"/>
      <c r="AE311" s="363"/>
      <c r="AF311" s="363"/>
      <c r="AG311" s="368"/>
      <c r="AH311" s="368"/>
      <c r="AI311" s="368"/>
      <c r="AJ311" s="368"/>
      <c r="AK311" s="368"/>
      <c r="AL311" s="368"/>
      <c r="AM311" s="258">
        <f>SUM(Y311:AL311)</f>
        <v>0</v>
      </c>
    </row>
    <row r="312" spans="1:39" ht="15" outlineLevel="1">
      <c r="B312" s="256" t="s">
        <v>289</v>
      </c>
      <c r="C312" s="253" t="s">
        <v>163</v>
      </c>
      <c r="D312" s="257"/>
      <c r="E312" s="257"/>
      <c r="F312" s="257"/>
      <c r="G312" s="257"/>
      <c r="H312" s="257"/>
      <c r="I312" s="257"/>
      <c r="J312" s="257"/>
      <c r="K312" s="257"/>
      <c r="L312" s="257"/>
      <c r="M312" s="257"/>
      <c r="N312" s="257">
        <f>N311</f>
        <v>12</v>
      </c>
      <c r="O312" s="257"/>
      <c r="P312" s="257"/>
      <c r="Q312" s="257"/>
      <c r="R312" s="257"/>
      <c r="S312" s="257"/>
      <c r="T312" s="257"/>
      <c r="U312" s="257"/>
      <c r="V312" s="257"/>
      <c r="W312" s="257"/>
      <c r="X312" s="257"/>
      <c r="Y312" s="364">
        <f>Y311</f>
        <v>0</v>
      </c>
      <c r="Z312" s="364">
        <f t="shared" ref="Z312:AE312" si="496">Z311</f>
        <v>0</v>
      </c>
      <c r="AA312" s="364">
        <f t="shared" si="496"/>
        <v>0</v>
      </c>
      <c r="AB312" s="364">
        <f t="shared" si="496"/>
        <v>0</v>
      </c>
      <c r="AC312" s="364">
        <f t="shared" si="496"/>
        <v>0</v>
      </c>
      <c r="AD312" s="364">
        <f t="shared" si="496"/>
        <v>0</v>
      </c>
      <c r="AE312" s="364">
        <f t="shared" si="496"/>
        <v>0</v>
      </c>
      <c r="AF312" s="364">
        <f t="shared" ref="AF312" si="497">AF311</f>
        <v>0</v>
      </c>
      <c r="AG312" s="364">
        <f t="shared" ref="AG312" si="498">AG311</f>
        <v>0</v>
      </c>
      <c r="AH312" s="364">
        <f t="shared" ref="AH312" si="499">AH311</f>
        <v>0</v>
      </c>
      <c r="AI312" s="364">
        <f t="shared" ref="AI312" si="500">AI311</f>
        <v>0</v>
      </c>
      <c r="AJ312" s="364">
        <f t="shared" ref="AJ312" si="501">AJ311</f>
        <v>0</v>
      </c>
      <c r="AK312" s="364">
        <f t="shared" ref="AK312" si="502">AK311</f>
        <v>0</v>
      </c>
      <c r="AL312" s="364">
        <f t="shared" ref="AL312" si="503">AL311</f>
        <v>0</v>
      </c>
      <c r="AM312" s="268"/>
    </row>
    <row r="313" spans="1:39" ht="1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365"/>
      <c r="Z313" s="376"/>
      <c r="AA313" s="376"/>
      <c r="AB313" s="376"/>
      <c r="AC313" s="376"/>
      <c r="AD313" s="376"/>
      <c r="AE313" s="376"/>
      <c r="AF313" s="376"/>
      <c r="AG313" s="376"/>
      <c r="AH313" s="376"/>
      <c r="AI313" s="376"/>
      <c r="AJ313" s="376"/>
      <c r="AK313" s="376"/>
      <c r="AL313" s="376"/>
      <c r="AM313" s="268"/>
    </row>
    <row r="314" spans="1:39" ht="30" outlineLevel="1">
      <c r="A314" s="460">
        <v>29</v>
      </c>
      <c r="B314" s="275" t="s">
        <v>121</v>
      </c>
      <c r="C314" s="253" t="s">
        <v>25</v>
      </c>
      <c r="D314" s="257"/>
      <c r="E314" s="257"/>
      <c r="F314" s="257"/>
      <c r="G314" s="257"/>
      <c r="H314" s="257"/>
      <c r="I314" s="257"/>
      <c r="J314" s="257"/>
      <c r="K314" s="257"/>
      <c r="L314" s="257"/>
      <c r="M314" s="257"/>
      <c r="N314" s="257">
        <v>3</v>
      </c>
      <c r="O314" s="257"/>
      <c r="P314" s="257"/>
      <c r="Q314" s="257"/>
      <c r="R314" s="257"/>
      <c r="S314" s="257"/>
      <c r="T314" s="257"/>
      <c r="U314" s="257"/>
      <c r="V314" s="257"/>
      <c r="W314" s="257"/>
      <c r="X314" s="257"/>
      <c r="Y314" s="377"/>
      <c r="Z314" s="363"/>
      <c r="AA314" s="363"/>
      <c r="AB314" s="363"/>
      <c r="AC314" s="363"/>
      <c r="AD314" s="363"/>
      <c r="AE314" s="363"/>
      <c r="AF314" s="363"/>
      <c r="AG314" s="368"/>
      <c r="AH314" s="368"/>
      <c r="AI314" s="368"/>
      <c r="AJ314" s="368"/>
      <c r="AK314" s="368"/>
      <c r="AL314" s="368"/>
      <c r="AM314" s="258">
        <f>SUM(Y314:AL314)</f>
        <v>0</v>
      </c>
    </row>
    <row r="315" spans="1:39" ht="15" outlineLevel="1">
      <c r="B315" s="256" t="s">
        <v>289</v>
      </c>
      <c r="C315" s="253" t="s">
        <v>163</v>
      </c>
      <c r="D315" s="257"/>
      <c r="E315" s="257"/>
      <c r="F315" s="257"/>
      <c r="G315" s="257"/>
      <c r="H315" s="257"/>
      <c r="I315" s="257"/>
      <c r="J315" s="257"/>
      <c r="K315" s="257"/>
      <c r="L315" s="257"/>
      <c r="M315" s="257"/>
      <c r="N315" s="257">
        <f>N314</f>
        <v>3</v>
      </c>
      <c r="O315" s="257"/>
      <c r="P315" s="257"/>
      <c r="Q315" s="257"/>
      <c r="R315" s="257"/>
      <c r="S315" s="257"/>
      <c r="T315" s="257"/>
      <c r="U315" s="257"/>
      <c r="V315" s="257"/>
      <c r="W315" s="257"/>
      <c r="X315" s="257"/>
      <c r="Y315" s="364">
        <f>Y314</f>
        <v>0</v>
      </c>
      <c r="Z315" s="364">
        <f t="shared" ref="Z315:AE315" si="504">Z314</f>
        <v>0</v>
      </c>
      <c r="AA315" s="364">
        <f t="shared" si="504"/>
        <v>0</v>
      </c>
      <c r="AB315" s="364">
        <f t="shared" si="504"/>
        <v>0</v>
      </c>
      <c r="AC315" s="364">
        <f t="shared" si="504"/>
        <v>0</v>
      </c>
      <c r="AD315" s="364">
        <f t="shared" si="504"/>
        <v>0</v>
      </c>
      <c r="AE315" s="364">
        <f t="shared" si="504"/>
        <v>0</v>
      </c>
      <c r="AF315" s="364">
        <f t="shared" ref="AF315" si="505">AF314</f>
        <v>0</v>
      </c>
      <c r="AG315" s="364">
        <f t="shared" ref="AG315" si="506">AG314</f>
        <v>0</v>
      </c>
      <c r="AH315" s="364">
        <f t="shared" ref="AH315" si="507">AH314</f>
        <v>0</v>
      </c>
      <c r="AI315" s="364">
        <f t="shared" ref="AI315" si="508">AI314</f>
        <v>0</v>
      </c>
      <c r="AJ315" s="364">
        <f t="shared" ref="AJ315" si="509">AJ314</f>
        <v>0</v>
      </c>
      <c r="AK315" s="364">
        <f t="shared" ref="AK315" si="510">AK314</f>
        <v>0</v>
      </c>
      <c r="AL315" s="364">
        <f t="shared" ref="AL315" si="511">AL314</f>
        <v>0</v>
      </c>
      <c r="AM315" s="268"/>
    </row>
    <row r="316" spans="1:39" ht="1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365"/>
      <c r="Z316" s="376"/>
      <c r="AA316" s="376"/>
      <c r="AB316" s="376"/>
      <c r="AC316" s="376"/>
      <c r="AD316" s="376"/>
      <c r="AE316" s="376"/>
      <c r="AF316" s="376"/>
      <c r="AG316" s="376"/>
      <c r="AH316" s="376"/>
      <c r="AI316" s="376"/>
      <c r="AJ316" s="376"/>
      <c r="AK316" s="376"/>
      <c r="AL316" s="376"/>
      <c r="AM316" s="268"/>
    </row>
    <row r="317" spans="1:39" ht="30" outlineLevel="1">
      <c r="A317" s="460">
        <v>30</v>
      </c>
      <c r="B317" s="275" t="s">
        <v>122</v>
      </c>
      <c r="C317" s="253" t="s">
        <v>25</v>
      </c>
      <c r="D317" s="257"/>
      <c r="E317" s="257"/>
      <c r="F317" s="257"/>
      <c r="G317" s="257"/>
      <c r="H317" s="257"/>
      <c r="I317" s="257"/>
      <c r="J317" s="257"/>
      <c r="K317" s="257"/>
      <c r="L317" s="257"/>
      <c r="M317" s="257"/>
      <c r="N317" s="257">
        <v>12</v>
      </c>
      <c r="O317" s="257"/>
      <c r="P317" s="257"/>
      <c r="Q317" s="257"/>
      <c r="R317" s="257"/>
      <c r="S317" s="257"/>
      <c r="T317" s="257"/>
      <c r="U317" s="257"/>
      <c r="V317" s="257"/>
      <c r="W317" s="257"/>
      <c r="X317" s="257"/>
      <c r="Y317" s="377"/>
      <c r="Z317" s="363"/>
      <c r="AA317" s="363"/>
      <c r="AB317" s="363"/>
      <c r="AC317" s="363"/>
      <c r="AD317" s="363"/>
      <c r="AE317" s="363"/>
      <c r="AF317" s="363"/>
      <c r="AG317" s="368"/>
      <c r="AH317" s="368"/>
      <c r="AI317" s="368"/>
      <c r="AJ317" s="368"/>
      <c r="AK317" s="368"/>
      <c r="AL317" s="368"/>
      <c r="AM317" s="258">
        <f>SUM(Y317:AL317)</f>
        <v>0</v>
      </c>
    </row>
    <row r="318" spans="1:39" ht="15" outlineLevel="1">
      <c r="B318" s="256" t="s">
        <v>289</v>
      </c>
      <c r="C318" s="253" t="s">
        <v>163</v>
      </c>
      <c r="D318" s="257"/>
      <c r="E318" s="257"/>
      <c r="F318" s="257"/>
      <c r="G318" s="257"/>
      <c r="H318" s="257"/>
      <c r="I318" s="257"/>
      <c r="J318" s="257"/>
      <c r="K318" s="257"/>
      <c r="L318" s="257"/>
      <c r="M318" s="257"/>
      <c r="N318" s="257">
        <f>N317</f>
        <v>12</v>
      </c>
      <c r="O318" s="257"/>
      <c r="P318" s="257"/>
      <c r="Q318" s="257"/>
      <c r="R318" s="257"/>
      <c r="S318" s="257"/>
      <c r="T318" s="257"/>
      <c r="U318" s="257"/>
      <c r="V318" s="257"/>
      <c r="W318" s="257"/>
      <c r="X318" s="257"/>
      <c r="Y318" s="364">
        <f>Y317</f>
        <v>0</v>
      </c>
      <c r="Z318" s="364">
        <f t="shared" ref="Z318:AE318" si="512">Z317</f>
        <v>0</v>
      </c>
      <c r="AA318" s="364">
        <f t="shared" si="512"/>
        <v>0</v>
      </c>
      <c r="AB318" s="364">
        <f t="shared" si="512"/>
        <v>0</v>
      </c>
      <c r="AC318" s="364">
        <f t="shared" si="512"/>
        <v>0</v>
      </c>
      <c r="AD318" s="364">
        <f t="shared" si="512"/>
        <v>0</v>
      </c>
      <c r="AE318" s="364">
        <f t="shared" si="512"/>
        <v>0</v>
      </c>
      <c r="AF318" s="364">
        <f t="shared" ref="AF318" si="513">AF317</f>
        <v>0</v>
      </c>
      <c r="AG318" s="364">
        <f t="shared" ref="AG318" si="514">AG317</f>
        <v>0</v>
      </c>
      <c r="AH318" s="364">
        <f t="shared" ref="AH318" si="515">AH317</f>
        <v>0</v>
      </c>
      <c r="AI318" s="364">
        <f t="shared" ref="AI318" si="516">AI317</f>
        <v>0</v>
      </c>
      <c r="AJ318" s="364">
        <f t="shared" ref="AJ318" si="517">AJ317</f>
        <v>0</v>
      </c>
      <c r="AK318" s="364">
        <f t="shared" ref="AK318" si="518">AK317</f>
        <v>0</v>
      </c>
      <c r="AL318" s="364">
        <f t="shared" ref="AL318" si="519">AL317</f>
        <v>0</v>
      </c>
      <c r="AM318" s="268"/>
    </row>
    <row r="319" spans="1:39" ht="1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365"/>
      <c r="Z319" s="376"/>
      <c r="AA319" s="376"/>
      <c r="AB319" s="376"/>
      <c r="AC319" s="376"/>
      <c r="AD319" s="376"/>
      <c r="AE319" s="376"/>
      <c r="AF319" s="376"/>
      <c r="AG319" s="376"/>
      <c r="AH319" s="376"/>
      <c r="AI319" s="376"/>
      <c r="AJ319" s="376"/>
      <c r="AK319" s="376"/>
      <c r="AL319" s="376"/>
      <c r="AM319" s="268"/>
    </row>
    <row r="320" spans="1:39" ht="30" outlineLevel="1">
      <c r="A320" s="460">
        <v>31</v>
      </c>
      <c r="B320" s="275" t="s">
        <v>123</v>
      </c>
      <c r="C320" s="253" t="s">
        <v>25</v>
      </c>
      <c r="D320" s="257"/>
      <c r="E320" s="257"/>
      <c r="F320" s="257"/>
      <c r="G320" s="257"/>
      <c r="H320" s="257"/>
      <c r="I320" s="257"/>
      <c r="J320" s="257"/>
      <c r="K320" s="257"/>
      <c r="L320" s="257"/>
      <c r="M320" s="257"/>
      <c r="N320" s="257">
        <v>12</v>
      </c>
      <c r="O320" s="257"/>
      <c r="P320" s="257"/>
      <c r="Q320" s="257"/>
      <c r="R320" s="257"/>
      <c r="S320" s="257"/>
      <c r="T320" s="257"/>
      <c r="U320" s="257"/>
      <c r="V320" s="257"/>
      <c r="W320" s="257"/>
      <c r="X320" s="257"/>
      <c r="Y320" s="377"/>
      <c r="Z320" s="363"/>
      <c r="AA320" s="363"/>
      <c r="AB320" s="363"/>
      <c r="AC320" s="363"/>
      <c r="AD320" s="363"/>
      <c r="AE320" s="363"/>
      <c r="AF320" s="363"/>
      <c r="AG320" s="368"/>
      <c r="AH320" s="368"/>
      <c r="AI320" s="368"/>
      <c r="AJ320" s="368"/>
      <c r="AK320" s="368"/>
      <c r="AL320" s="368"/>
      <c r="AM320" s="258">
        <f>SUM(Y320:AL320)</f>
        <v>0</v>
      </c>
    </row>
    <row r="321" spans="1:39" ht="15" outlineLevel="1">
      <c r="B321" s="256" t="s">
        <v>289</v>
      </c>
      <c r="C321" s="253" t="s">
        <v>163</v>
      </c>
      <c r="D321" s="257"/>
      <c r="E321" s="257"/>
      <c r="F321" s="257"/>
      <c r="G321" s="257"/>
      <c r="H321" s="257"/>
      <c r="I321" s="257"/>
      <c r="J321" s="257"/>
      <c r="K321" s="257"/>
      <c r="L321" s="257"/>
      <c r="M321" s="257"/>
      <c r="N321" s="257">
        <f>N320</f>
        <v>12</v>
      </c>
      <c r="O321" s="257"/>
      <c r="P321" s="257"/>
      <c r="Q321" s="257"/>
      <c r="R321" s="257"/>
      <c r="S321" s="257"/>
      <c r="T321" s="257"/>
      <c r="U321" s="257"/>
      <c r="V321" s="257"/>
      <c r="W321" s="257"/>
      <c r="X321" s="257"/>
      <c r="Y321" s="364">
        <f>Y320</f>
        <v>0</v>
      </c>
      <c r="Z321" s="364">
        <f t="shared" ref="Z321:AE321" si="520">Z320</f>
        <v>0</v>
      </c>
      <c r="AA321" s="364">
        <f t="shared" si="520"/>
        <v>0</v>
      </c>
      <c r="AB321" s="364">
        <f t="shared" si="520"/>
        <v>0</v>
      </c>
      <c r="AC321" s="364">
        <f t="shared" si="520"/>
        <v>0</v>
      </c>
      <c r="AD321" s="364">
        <f t="shared" si="520"/>
        <v>0</v>
      </c>
      <c r="AE321" s="364">
        <f t="shared" si="520"/>
        <v>0</v>
      </c>
      <c r="AF321" s="364">
        <f t="shared" ref="AF321" si="521">AF320</f>
        <v>0</v>
      </c>
      <c r="AG321" s="364">
        <f t="shared" ref="AG321" si="522">AG320</f>
        <v>0</v>
      </c>
      <c r="AH321" s="364">
        <f t="shared" ref="AH321" si="523">AH320</f>
        <v>0</v>
      </c>
      <c r="AI321" s="364">
        <f t="shared" ref="AI321" si="524">AI320</f>
        <v>0</v>
      </c>
      <c r="AJ321" s="364">
        <f t="shared" ref="AJ321" si="525">AJ320</f>
        <v>0</v>
      </c>
      <c r="AK321" s="364">
        <f t="shared" ref="AK321" si="526">AK320</f>
        <v>0</v>
      </c>
      <c r="AL321" s="364">
        <f t="shared" ref="AL321" si="527">AL320</f>
        <v>0</v>
      </c>
      <c r="AM321" s="268"/>
    </row>
    <row r="322" spans="1:39" ht="15" outlineLevel="1">
      <c r="B322" s="275"/>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365"/>
      <c r="Z322" s="376"/>
      <c r="AA322" s="376"/>
      <c r="AB322" s="376"/>
      <c r="AC322" s="376"/>
      <c r="AD322" s="376"/>
      <c r="AE322" s="376"/>
      <c r="AF322" s="376"/>
      <c r="AG322" s="376"/>
      <c r="AH322" s="376"/>
      <c r="AI322" s="376"/>
      <c r="AJ322" s="376"/>
      <c r="AK322" s="376"/>
      <c r="AL322" s="376"/>
      <c r="AM322" s="268"/>
    </row>
    <row r="323" spans="1:39" ht="15" outlineLevel="1">
      <c r="A323" s="460">
        <v>32</v>
      </c>
      <c r="B323" s="275" t="s">
        <v>124</v>
      </c>
      <c r="C323" s="253" t="s">
        <v>25</v>
      </c>
      <c r="D323" s="257"/>
      <c r="E323" s="257"/>
      <c r="F323" s="257"/>
      <c r="G323" s="257"/>
      <c r="H323" s="257"/>
      <c r="I323" s="257"/>
      <c r="J323" s="257"/>
      <c r="K323" s="257"/>
      <c r="L323" s="257"/>
      <c r="M323" s="257"/>
      <c r="N323" s="257">
        <v>12</v>
      </c>
      <c r="O323" s="257"/>
      <c r="P323" s="257"/>
      <c r="Q323" s="257"/>
      <c r="R323" s="257"/>
      <c r="S323" s="257"/>
      <c r="T323" s="257"/>
      <c r="U323" s="257"/>
      <c r="V323" s="257"/>
      <c r="W323" s="257"/>
      <c r="X323" s="257"/>
      <c r="Y323" s="377"/>
      <c r="Z323" s="363"/>
      <c r="AA323" s="363"/>
      <c r="AB323" s="363"/>
      <c r="AC323" s="363"/>
      <c r="AD323" s="363"/>
      <c r="AE323" s="363"/>
      <c r="AF323" s="363"/>
      <c r="AG323" s="368"/>
      <c r="AH323" s="368"/>
      <c r="AI323" s="368"/>
      <c r="AJ323" s="368"/>
      <c r="AK323" s="368"/>
      <c r="AL323" s="368"/>
      <c r="AM323" s="258">
        <f>SUM(Y323:AL323)</f>
        <v>0</v>
      </c>
    </row>
    <row r="324" spans="1:39" ht="15" outlineLevel="1">
      <c r="B324" s="256" t="s">
        <v>289</v>
      </c>
      <c r="C324" s="253" t="s">
        <v>163</v>
      </c>
      <c r="D324" s="257"/>
      <c r="E324" s="257"/>
      <c r="F324" s="257"/>
      <c r="G324" s="257"/>
      <c r="H324" s="257"/>
      <c r="I324" s="257"/>
      <c r="J324" s="257"/>
      <c r="K324" s="257"/>
      <c r="L324" s="257"/>
      <c r="M324" s="257"/>
      <c r="N324" s="257">
        <f>N323</f>
        <v>12</v>
      </c>
      <c r="O324" s="257"/>
      <c r="P324" s="257"/>
      <c r="Q324" s="257"/>
      <c r="R324" s="257"/>
      <c r="S324" s="257"/>
      <c r="T324" s="257"/>
      <c r="U324" s="257"/>
      <c r="V324" s="257"/>
      <c r="W324" s="257"/>
      <c r="X324" s="257"/>
      <c r="Y324" s="364">
        <f>Y323</f>
        <v>0</v>
      </c>
      <c r="Z324" s="364">
        <f t="shared" ref="Z324:AE324" si="528">Z323</f>
        <v>0</v>
      </c>
      <c r="AA324" s="364">
        <f t="shared" si="528"/>
        <v>0</v>
      </c>
      <c r="AB324" s="364">
        <f t="shared" si="528"/>
        <v>0</v>
      </c>
      <c r="AC324" s="364">
        <f t="shared" si="528"/>
        <v>0</v>
      </c>
      <c r="AD324" s="364">
        <f t="shared" si="528"/>
        <v>0</v>
      </c>
      <c r="AE324" s="364">
        <f t="shared" si="528"/>
        <v>0</v>
      </c>
      <c r="AF324" s="364">
        <f t="shared" ref="AF324" si="529">AF323</f>
        <v>0</v>
      </c>
      <c r="AG324" s="364">
        <f t="shared" ref="AG324" si="530">AG323</f>
        <v>0</v>
      </c>
      <c r="AH324" s="364">
        <f t="shared" ref="AH324" si="531">AH323</f>
        <v>0</v>
      </c>
      <c r="AI324" s="364">
        <f t="shared" ref="AI324" si="532">AI323</f>
        <v>0</v>
      </c>
      <c r="AJ324" s="364">
        <f t="shared" ref="AJ324" si="533">AJ323</f>
        <v>0</v>
      </c>
      <c r="AK324" s="364">
        <f t="shared" ref="AK324" si="534">AK323</f>
        <v>0</v>
      </c>
      <c r="AL324" s="364">
        <f t="shared" ref="AL324" si="535">AL323</f>
        <v>0</v>
      </c>
      <c r="AM324" s="268"/>
    </row>
    <row r="325" spans="1:39" ht="15" outlineLevel="1">
      <c r="B325" s="275"/>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365"/>
      <c r="Z325" s="376"/>
      <c r="AA325" s="376"/>
      <c r="AB325" s="376"/>
      <c r="AC325" s="376"/>
      <c r="AD325" s="376"/>
      <c r="AE325" s="376"/>
      <c r="AF325" s="376"/>
      <c r="AG325" s="376"/>
      <c r="AH325" s="376"/>
      <c r="AI325" s="376"/>
      <c r="AJ325" s="376"/>
      <c r="AK325" s="376"/>
      <c r="AL325" s="376"/>
      <c r="AM325" s="268"/>
    </row>
    <row r="326" spans="1:39" ht="15.6" outlineLevel="1">
      <c r="B326" s="250" t="s">
        <v>500</v>
      </c>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365"/>
      <c r="Z326" s="376"/>
      <c r="AA326" s="376"/>
      <c r="AB326" s="376"/>
      <c r="AC326" s="376"/>
      <c r="AD326" s="376"/>
      <c r="AE326" s="376"/>
      <c r="AF326" s="376"/>
      <c r="AG326" s="376"/>
      <c r="AH326" s="376"/>
      <c r="AI326" s="376"/>
      <c r="AJ326" s="376"/>
      <c r="AK326" s="376"/>
      <c r="AL326" s="376"/>
      <c r="AM326" s="268"/>
    </row>
    <row r="327" spans="1:39" ht="15" outlineLevel="1">
      <c r="A327" s="460">
        <v>33</v>
      </c>
      <c r="B327" s="275" t="s">
        <v>125</v>
      </c>
      <c r="C327" s="253" t="s">
        <v>25</v>
      </c>
      <c r="D327" s="257"/>
      <c r="E327" s="257"/>
      <c r="F327" s="257"/>
      <c r="G327" s="257"/>
      <c r="H327" s="257"/>
      <c r="I327" s="257"/>
      <c r="J327" s="257"/>
      <c r="K327" s="257"/>
      <c r="L327" s="257"/>
      <c r="M327" s="257"/>
      <c r="N327" s="257">
        <v>0</v>
      </c>
      <c r="O327" s="257"/>
      <c r="P327" s="257"/>
      <c r="Q327" s="257"/>
      <c r="R327" s="257"/>
      <c r="S327" s="257"/>
      <c r="T327" s="257"/>
      <c r="U327" s="257"/>
      <c r="V327" s="257"/>
      <c r="W327" s="257"/>
      <c r="X327" s="257"/>
      <c r="Y327" s="377"/>
      <c r="Z327" s="363"/>
      <c r="AA327" s="363"/>
      <c r="AB327" s="363"/>
      <c r="AC327" s="363"/>
      <c r="AD327" s="363"/>
      <c r="AE327" s="363"/>
      <c r="AF327" s="363"/>
      <c r="AG327" s="368"/>
      <c r="AH327" s="368"/>
      <c r="AI327" s="368"/>
      <c r="AJ327" s="368"/>
      <c r="AK327" s="368"/>
      <c r="AL327" s="368"/>
      <c r="AM327" s="258">
        <f>SUM(Y327:AL327)</f>
        <v>0</v>
      </c>
    </row>
    <row r="328" spans="1:39" ht="15" outlineLevel="1">
      <c r="B328" s="256" t="s">
        <v>289</v>
      </c>
      <c r="C328" s="253" t="s">
        <v>163</v>
      </c>
      <c r="D328" s="257"/>
      <c r="E328" s="257"/>
      <c r="F328" s="257"/>
      <c r="G328" s="257"/>
      <c r="H328" s="257"/>
      <c r="I328" s="257"/>
      <c r="J328" s="257"/>
      <c r="K328" s="257"/>
      <c r="L328" s="257"/>
      <c r="M328" s="257"/>
      <c r="N328" s="257">
        <f>N327</f>
        <v>0</v>
      </c>
      <c r="O328" s="257"/>
      <c r="P328" s="257"/>
      <c r="Q328" s="257"/>
      <c r="R328" s="257"/>
      <c r="S328" s="257"/>
      <c r="T328" s="257"/>
      <c r="U328" s="257"/>
      <c r="V328" s="257"/>
      <c r="W328" s="257"/>
      <c r="X328" s="257"/>
      <c r="Y328" s="364">
        <f>Y327</f>
        <v>0</v>
      </c>
      <c r="Z328" s="364">
        <f t="shared" ref="Z328:AE328" si="536">Z327</f>
        <v>0</v>
      </c>
      <c r="AA328" s="364">
        <f t="shared" si="536"/>
        <v>0</v>
      </c>
      <c r="AB328" s="364">
        <f t="shared" si="536"/>
        <v>0</v>
      </c>
      <c r="AC328" s="364">
        <f t="shared" si="536"/>
        <v>0</v>
      </c>
      <c r="AD328" s="364">
        <f t="shared" si="536"/>
        <v>0</v>
      </c>
      <c r="AE328" s="364">
        <f t="shared" si="536"/>
        <v>0</v>
      </c>
      <c r="AF328" s="364">
        <f t="shared" ref="AF328" si="537">AF327</f>
        <v>0</v>
      </c>
      <c r="AG328" s="364">
        <f t="shared" ref="AG328" si="538">AG327</f>
        <v>0</v>
      </c>
      <c r="AH328" s="364">
        <f t="shared" ref="AH328" si="539">AH327</f>
        <v>0</v>
      </c>
      <c r="AI328" s="364">
        <f t="shared" ref="AI328" si="540">AI327</f>
        <v>0</v>
      </c>
      <c r="AJ328" s="364">
        <f t="shared" ref="AJ328" si="541">AJ327</f>
        <v>0</v>
      </c>
      <c r="AK328" s="364">
        <f t="shared" ref="AK328" si="542">AK327</f>
        <v>0</v>
      </c>
      <c r="AL328" s="364">
        <f t="shared" ref="AL328" si="543">AL327</f>
        <v>0</v>
      </c>
      <c r="AM328" s="268"/>
    </row>
    <row r="329" spans="1:39" ht="15" outlineLevel="1">
      <c r="B329" s="275"/>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365"/>
      <c r="Z329" s="376"/>
      <c r="AA329" s="376"/>
      <c r="AB329" s="376"/>
      <c r="AC329" s="376"/>
      <c r="AD329" s="376"/>
      <c r="AE329" s="376"/>
      <c r="AF329" s="376"/>
      <c r="AG329" s="376"/>
      <c r="AH329" s="376"/>
      <c r="AI329" s="376"/>
      <c r="AJ329" s="376"/>
      <c r="AK329" s="376"/>
      <c r="AL329" s="376"/>
      <c r="AM329" s="268"/>
    </row>
    <row r="330" spans="1:39" ht="15" outlineLevel="1">
      <c r="A330" s="460">
        <v>34</v>
      </c>
      <c r="B330" s="275" t="s">
        <v>126</v>
      </c>
      <c r="C330" s="253" t="s">
        <v>25</v>
      </c>
      <c r="D330" s="257"/>
      <c r="E330" s="257"/>
      <c r="F330" s="257"/>
      <c r="G330" s="257"/>
      <c r="H330" s="257"/>
      <c r="I330" s="257"/>
      <c r="J330" s="257"/>
      <c r="K330" s="257"/>
      <c r="L330" s="257"/>
      <c r="M330" s="257"/>
      <c r="N330" s="257">
        <v>0</v>
      </c>
      <c r="O330" s="257"/>
      <c r="P330" s="257"/>
      <c r="Q330" s="257"/>
      <c r="R330" s="257"/>
      <c r="S330" s="257"/>
      <c r="T330" s="257"/>
      <c r="U330" s="257"/>
      <c r="V330" s="257"/>
      <c r="W330" s="257"/>
      <c r="X330" s="257"/>
      <c r="Y330" s="377"/>
      <c r="Z330" s="363"/>
      <c r="AA330" s="363"/>
      <c r="AB330" s="363"/>
      <c r="AC330" s="363"/>
      <c r="AD330" s="363"/>
      <c r="AE330" s="363"/>
      <c r="AF330" s="363"/>
      <c r="AG330" s="368"/>
      <c r="AH330" s="368"/>
      <c r="AI330" s="368"/>
      <c r="AJ330" s="368"/>
      <c r="AK330" s="368"/>
      <c r="AL330" s="368"/>
      <c r="AM330" s="258">
        <f>SUM(Y330:AL330)</f>
        <v>0</v>
      </c>
    </row>
    <row r="331" spans="1:39" ht="15" outlineLevel="1">
      <c r="B331" s="256" t="s">
        <v>289</v>
      </c>
      <c r="C331" s="253" t="s">
        <v>163</v>
      </c>
      <c r="D331" s="257"/>
      <c r="E331" s="257"/>
      <c r="F331" s="257"/>
      <c r="G331" s="257"/>
      <c r="H331" s="257"/>
      <c r="I331" s="257"/>
      <c r="J331" s="257"/>
      <c r="K331" s="257"/>
      <c r="L331" s="257"/>
      <c r="M331" s="257"/>
      <c r="N331" s="257">
        <f>N330</f>
        <v>0</v>
      </c>
      <c r="O331" s="257"/>
      <c r="P331" s="257"/>
      <c r="Q331" s="257"/>
      <c r="R331" s="257"/>
      <c r="S331" s="257"/>
      <c r="T331" s="257"/>
      <c r="U331" s="257"/>
      <c r="V331" s="257"/>
      <c r="W331" s="257"/>
      <c r="X331" s="257"/>
      <c r="Y331" s="364">
        <f>Y330</f>
        <v>0</v>
      </c>
      <c r="Z331" s="364">
        <f t="shared" ref="Z331:AE331" si="544">Z330</f>
        <v>0</v>
      </c>
      <c r="AA331" s="364">
        <f t="shared" si="544"/>
        <v>0</v>
      </c>
      <c r="AB331" s="364">
        <f t="shared" si="544"/>
        <v>0</v>
      </c>
      <c r="AC331" s="364">
        <f t="shared" si="544"/>
        <v>0</v>
      </c>
      <c r="AD331" s="364">
        <f t="shared" si="544"/>
        <v>0</v>
      </c>
      <c r="AE331" s="364">
        <f t="shared" si="544"/>
        <v>0</v>
      </c>
      <c r="AF331" s="364">
        <f t="shared" ref="AF331" si="545">AF330</f>
        <v>0</v>
      </c>
      <c r="AG331" s="364">
        <f t="shared" ref="AG331" si="546">AG330</f>
        <v>0</v>
      </c>
      <c r="AH331" s="364">
        <f t="shared" ref="AH331" si="547">AH330</f>
        <v>0</v>
      </c>
      <c r="AI331" s="364">
        <f t="shared" ref="AI331" si="548">AI330</f>
        <v>0</v>
      </c>
      <c r="AJ331" s="364">
        <f t="shared" ref="AJ331" si="549">AJ330</f>
        <v>0</v>
      </c>
      <c r="AK331" s="364">
        <f t="shared" ref="AK331" si="550">AK330</f>
        <v>0</v>
      </c>
      <c r="AL331" s="364">
        <f t="shared" ref="AL331" si="551">AL330</f>
        <v>0</v>
      </c>
      <c r="AM331" s="268"/>
    </row>
    <row r="332" spans="1:39" ht="15" outlineLevel="1">
      <c r="B332" s="275"/>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365"/>
      <c r="Z332" s="376"/>
      <c r="AA332" s="376"/>
      <c r="AB332" s="376"/>
      <c r="AC332" s="376"/>
      <c r="AD332" s="376"/>
      <c r="AE332" s="376"/>
      <c r="AF332" s="376"/>
      <c r="AG332" s="376"/>
      <c r="AH332" s="376"/>
      <c r="AI332" s="376"/>
      <c r="AJ332" s="376"/>
      <c r="AK332" s="376"/>
      <c r="AL332" s="376"/>
      <c r="AM332" s="268"/>
    </row>
    <row r="333" spans="1:39" ht="15" outlineLevel="1">
      <c r="A333" s="460">
        <v>35</v>
      </c>
      <c r="B333" s="275" t="s">
        <v>127</v>
      </c>
      <c r="C333" s="253" t="s">
        <v>25</v>
      </c>
      <c r="D333" s="257"/>
      <c r="E333" s="257"/>
      <c r="F333" s="257"/>
      <c r="G333" s="257"/>
      <c r="H333" s="257"/>
      <c r="I333" s="257"/>
      <c r="J333" s="257"/>
      <c r="K333" s="257"/>
      <c r="L333" s="257"/>
      <c r="M333" s="257"/>
      <c r="N333" s="257">
        <v>0</v>
      </c>
      <c r="O333" s="257"/>
      <c r="P333" s="257"/>
      <c r="Q333" s="257"/>
      <c r="R333" s="257"/>
      <c r="S333" s="257"/>
      <c r="T333" s="257"/>
      <c r="U333" s="257"/>
      <c r="V333" s="257"/>
      <c r="W333" s="257"/>
      <c r="X333" s="257"/>
      <c r="Y333" s="377"/>
      <c r="Z333" s="363"/>
      <c r="AA333" s="363"/>
      <c r="AB333" s="363"/>
      <c r="AC333" s="363"/>
      <c r="AD333" s="363"/>
      <c r="AE333" s="363"/>
      <c r="AF333" s="363"/>
      <c r="AG333" s="368"/>
      <c r="AH333" s="368"/>
      <c r="AI333" s="368"/>
      <c r="AJ333" s="368"/>
      <c r="AK333" s="368"/>
      <c r="AL333" s="368"/>
      <c r="AM333" s="258">
        <f>SUM(Y333:AL333)</f>
        <v>0</v>
      </c>
    </row>
    <row r="334" spans="1:39" ht="15" outlineLevel="1">
      <c r="B334" s="256" t="s">
        <v>289</v>
      </c>
      <c r="C334" s="253" t="s">
        <v>163</v>
      </c>
      <c r="D334" s="257"/>
      <c r="E334" s="257"/>
      <c r="F334" s="257"/>
      <c r="G334" s="257"/>
      <c r="H334" s="257"/>
      <c r="I334" s="257"/>
      <c r="J334" s="257"/>
      <c r="K334" s="257"/>
      <c r="L334" s="257"/>
      <c r="M334" s="257"/>
      <c r="N334" s="257">
        <f>N333</f>
        <v>0</v>
      </c>
      <c r="O334" s="257"/>
      <c r="P334" s="257"/>
      <c r="Q334" s="257"/>
      <c r="R334" s="257"/>
      <c r="S334" s="257"/>
      <c r="T334" s="257"/>
      <c r="U334" s="257"/>
      <c r="V334" s="257"/>
      <c r="W334" s="257"/>
      <c r="X334" s="257"/>
      <c r="Y334" s="364">
        <f>Y333</f>
        <v>0</v>
      </c>
      <c r="Z334" s="364">
        <f t="shared" ref="Z334:AE334" si="552">Z333</f>
        <v>0</v>
      </c>
      <c r="AA334" s="364">
        <f t="shared" si="552"/>
        <v>0</v>
      </c>
      <c r="AB334" s="364">
        <f t="shared" si="552"/>
        <v>0</v>
      </c>
      <c r="AC334" s="364">
        <f t="shared" si="552"/>
        <v>0</v>
      </c>
      <c r="AD334" s="364">
        <f t="shared" si="552"/>
        <v>0</v>
      </c>
      <c r="AE334" s="364">
        <f t="shared" si="552"/>
        <v>0</v>
      </c>
      <c r="AF334" s="364">
        <f t="shared" ref="AF334" si="553">AF333</f>
        <v>0</v>
      </c>
      <c r="AG334" s="364">
        <f t="shared" ref="AG334" si="554">AG333</f>
        <v>0</v>
      </c>
      <c r="AH334" s="364">
        <f t="shared" ref="AH334" si="555">AH333</f>
        <v>0</v>
      </c>
      <c r="AI334" s="364">
        <f t="shared" ref="AI334" si="556">AI333</f>
        <v>0</v>
      </c>
      <c r="AJ334" s="364">
        <f t="shared" ref="AJ334" si="557">AJ333</f>
        <v>0</v>
      </c>
      <c r="AK334" s="364">
        <f t="shared" ref="AK334" si="558">AK333</f>
        <v>0</v>
      </c>
      <c r="AL334" s="364">
        <f t="shared" ref="AL334" si="559">AL333</f>
        <v>0</v>
      </c>
      <c r="AM334" s="268"/>
    </row>
    <row r="335" spans="1:39" ht="15" outlineLevel="1">
      <c r="B335" s="256"/>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365"/>
      <c r="Z335" s="376"/>
      <c r="AA335" s="376"/>
      <c r="AB335" s="376"/>
      <c r="AC335" s="376"/>
      <c r="AD335" s="376"/>
      <c r="AE335" s="376"/>
      <c r="AF335" s="376"/>
      <c r="AG335" s="376"/>
      <c r="AH335" s="376"/>
      <c r="AI335" s="376"/>
      <c r="AJ335" s="376"/>
      <c r="AK335" s="376"/>
      <c r="AL335" s="376"/>
      <c r="AM335" s="268"/>
    </row>
    <row r="336" spans="1:39" ht="15.6" outlineLevel="1">
      <c r="B336" s="250" t="s">
        <v>501</v>
      </c>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365"/>
      <c r="Z336" s="376"/>
      <c r="AA336" s="376"/>
      <c r="AB336" s="376"/>
      <c r="AC336" s="376"/>
      <c r="AD336" s="376"/>
      <c r="AE336" s="376"/>
      <c r="AF336" s="376"/>
      <c r="AG336" s="376"/>
      <c r="AH336" s="376"/>
      <c r="AI336" s="376"/>
      <c r="AJ336" s="376"/>
      <c r="AK336" s="376"/>
      <c r="AL336" s="376"/>
      <c r="AM336" s="268"/>
    </row>
    <row r="337" spans="1:39" ht="45" outlineLevel="1">
      <c r="A337" s="460">
        <v>36</v>
      </c>
      <c r="B337" s="275" t="s">
        <v>128</v>
      </c>
      <c r="C337" s="253" t="s">
        <v>25</v>
      </c>
      <c r="D337" s="257"/>
      <c r="E337" s="257"/>
      <c r="F337" s="257"/>
      <c r="G337" s="257"/>
      <c r="H337" s="257"/>
      <c r="I337" s="257"/>
      <c r="J337" s="257"/>
      <c r="K337" s="257"/>
      <c r="L337" s="257"/>
      <c r="M337" s="257"/>
      <c r="N337" s="257">
        <v>12</v>
      </c>
      <c r="O337" s="257"/>
      <c r="P337" s="257"/>
      <c r="Q337" s="257"/>
      <c r="R337" s="257"/>
      <c r="S337" s="257"/>
      <c r="T337" s="257"/>
      <c r="U337" s="257"/>
      <c r="V337" s="257"/>
      <c r="W337" s="257"/>
      <c r="X337" s="257"/>
      <c r="Y337" s="377"/>
      <c r="Z337" s="363"/>
      <c r="AA337" s="363"/>
      <c r="AB337" s="363"/>
      <c r="AC337" s="363"/>
      <c r="AD337" s="363"/>
      <c r="AE337" s="363"/>
      <c r="AF337" s="363"/>
      <c r="AG337" s="368"/>
      <c r="AH337" s="368"/>
      <c r="AI337" s="368"/>
      <c r="AJ337" s="368"/>
      <c r="AK337" s="368"/>
      <c r="AL337" s="368"/>
      <c r="AM337" s="258">
        <f>SUM(Y337:AL337)</f>
        <v>0</v>
      </c>
    </row>
    <row r="338" spans="1:39" ht="15" outlineLevel="1">
      <c r="B338" s="256" t="s">
        <v>289</v>
      </c>
      <c r="C338" s="253" t="s">
        <v>163</v>
      </c>
      <c r="D338" s="257"/>
      <c r="E338" s="257"/>
      <c r="F338" s="257"/>
      <c r="G338" s="257"/>
      <c r="H338" s="257"/>
      <c r="I338" s="257"/>
      <c r="J338" s="257"/>
      <c r="K338" s="257"/>
      <c r="L338" s="257"/>
      <c r="M338" s="257"/>
      <c r="N338" s="257">
        <f>N337</f>
        <v>12</v>
      </c>
      <c r="O338" s="257"/>
      <c r="P338" s="257"/>
      <c r="Q338" s="257"/>
      <c r="R338" s="257"/>
      <c r="S338" s="257"/>
      <c r="T338" s="257"/>
      <c r="U338" s="257"/>
      <c r="V338" s="257"/>
      <c r="W338" s="257"/>
      <c r="X338" s="257"/>
      <c r="Y338" s="364">
        <f>Y337</f>
        <v>0</v>
      </c>
      <c r="Z338" s="364">
        <f t="shared" ref="Z338:AE338" si="560">Z337</f>
        <v>0</v>
      </c>
      <c r="AA338" s="364">
        <f t="shared" si="560"/>
        <v>0</v>
      </c>
      <c r="AB338" s="364">
        <f t="shared" si="560"/>
        <v>0</v>
      </c>
      <c r="AC338" s="364">
        <f t="shared" si="560"/>
        <v>0</v>
      </c>
      <c r="AD338" s="364">
        <f t="shared" si="560"/>
        <v>0</v>
      </c>
      <c r="AE338" s="364">
        <f t="shared" si="560"/>
        <v>0</v>
      </c>
      <c r="AF338" s="364">
        <f t="shared" ref="AF338" si="561">AF337</f>
        <v>0</v>
      </c>
      <c r="AG338" s="364">
        <f t="shared" ref="AG338" si="562">AG337</f>
        <v>0</v>
      </c>
      <c r="AH338" s="364">
        <f t="shared" ref="AH338" si="563">AH337</f>
        <v>0</v>
      </c>
      <c r="AI338" s="364">
        <f t="shared" ref="AI338" si="564">AI337</f>
        <v>0</v>
      </c>
      <c r="AJ338" s="364">
        <f t="shared" ref="AJ338" si="565">AJ337</f>
        <v>0</v>
      </c>
      <c r="AK338" s="364">
        <f t="shared" ref="AK338" si="566">AK337</f>
        <v>0</v>
      </c>
      <c r="AL338" s="364">
        <f t="shared" ref="AL338" si="567">AL337</f>
        <v>0</v>
      </c>
      <c r="AM338" s="268"/>
    </row>
    <row r="339" spans="1:39" ht="15" outlineLevel="1">
      <c r="B339" s="275"/>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365"/>
      <c r="Z339" s="376"/>
      <c r="AA339" s="376"/>
      <c r="AB339" s="376"/>
      <c r="AC339" s="376"/>
      <c r="AD339" s="376"/>
      <c r="AE339" s="376"/>
      <c r="AF339" s="376"/>
      <c r="AG339" s="376"/>
      <c r="AH339" s="376"/>
      <c r="AI339" s="376"/>
      <c r="AJ339" s="376"/>
      <c r="AK339" s="376"/>
      <c r="AL339" s="376"/>
      <c r="AM339" s="268"/>
    </row>
    <row r="340" spans="1:39" ht="30" outlineLevel="1">
      <c r="A340" s="460">
        <v>37</v>
      </c>
      <c r="B340" s="275" t="s">
        <v>129</v>
      </c>
      <c r="C340" s="253" t="s">
        <v>25</v>
      </c>
      <c r="D340" s="257"/>
      <c r="E340" s="257"/>
      <c r="F340" s="257"/>
      <c r="G340" s="257"/>
      <c r="H340" s="257"/>
      <c r="I340" s="257"/>
      <c r="J340" s="257"/>
      <c r="K340" s="257"/>
      <c r="L340" s="257"/>
      <c r="M340" s="257"/>
      <c r="N340" s="257">
        <v>12</v>
      </c>
      <c r="O340" s="257"/>
      <c r="P340" s="257"/>
      <c r="Q340" s="257"/>
      <c r="R340" s="257"/>
      <c r="S340" s="257"/>
      <c r="T340" s="257"/>
      <c r="U340" s="257"/>
      <c r="V340" s="257"/>
      <c r="W340" s="257"/>
      <c r="X340" s="257"/>
      <c r="Y340" s="377"/>
      <c r="Z340" s="363"/>
      <c r="AA340" s="363"/>
      <c r="AB340" s="363"/>
      <c r="AC340" s="363"/>
      <c r="AD340" s="363"/>
      <c r="AE340" s="363"/>
      <c r="AF340" s="363"/>
      <c r="AG340" s="368"/>
      <c r="AH340" s="368"/>
      <c r="AI340" s="368"/>
      <c r="AJ340" s="368"/>
      <c r="AK340" s="368"/>
      <c r="AL340" s="368"/>
      <c r="AM340" s="258">
        <f>SUM(Y340:AL340)</f>
        <v>0</v>
      </c>
    </row>
    <row r="341" spans="1:39" ht="15" outlineLevel="1">
      <c r="B341" s="256" t="s">
        <v>289</v>
      </c>
      <c r="C341" s="253" t="s">
        <v>163</v>
      </c>
      <c r="D341" s="257"/>
      <c r="E341" s="257"/>
      <c r="F341" s="257"/>
      <c r="G341" s="257"/>
      <c r="H341" s="257"/>
      <c r="I341" s="257"/>
      <c r="J341" s="257"/>
      <c r="K341" s="257"/>
      <c r="L341" s="257"/>
      <c r="M341" s="257"/>
      <c r="N341" s="257">
        <f>N340</f>
        <v>12</v>
      </c>
      <c r="O341" s="257"/>
      <c r="P341" s="257"/>
      <c r="Q341" s="257"/>
      <c r="R341" s="257"/>
      <c r="S341" s="257"/>
      <c r="T341" s="257"/>
      <c r="U341" s="257"/>
      <c r="V341" s="257"/>
      <c r="W341" s="257"/>
      <c r="X341" s="257"/>
      <c r="Y341" s="364">
        <f>Y340</f>
        <v>0</v>
      </c>
      <c r="Z341" s="364">
        <f t="shared" ref="Z341:AE341" si="568">Z340</f>
        <v>0</v>
      </c>
      <c r="AA341" s="364">
        <f t="shared" si="568"/>
        <v>0</v>
      </c>
      <c r="AB341" s="364">
        <f t="shared" si="568"/>
        <v>0</v>
      </c>
      <c r="AC341" s="364">
        <f t="shared" si="568"/>
        <v>0</v>
      </c>
      <c r="AD341" s="364">
        <f t="shared" si="568"/>
        <v>0</v>
      </c>
      <c r="AE341" s="364">
        <f t="shared" si="568"/>
        <v>0</v>
      </c>
      <c r="AF341" s="364">
        <f t="shared" ref="AF341" si="569">AF340</f>
        <v>0</v>
      </c>
      <c r="AG341" s="364">
        <f t="shared" ref="AG341" si="570">AG340</f>
        <v>0</v>
      </c>
      <c r="AH341" s="364">
        <f t="shared" ref="AH341" si="571">AH340</f>
        <v>0</v>
      </c>
      <c r="AI341" s="364">
        <f t="shared" ref="AI341" si="572">AI340</f>
        <v>0</v>
      </c>
      <c r="AJ341" s="364">
        <f t="shared" ref="AJ341" si="573">AJ340</f>
        <v>0</v>
      </c>
      <c r="AK341" s="364">
        <f t="shared" ref="AK341" si="574">AK340</f>
        <v>0</v>
      </c>
      <c r="AL341" s="364">
        <f t="shared" ref="AL341" si="575">AL340</f>
        <v>0</v>
      </c>
      <c r="AM341" s="268"/>
    </row>
    <row r="342" spans="1:39" ht="15" outlineLevel="1">
      <c r="B342" s="275"/>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365"/>
      <c r="Z342" s="376"/>
      <c r="AA342" s="376"/>
      <c r="AB342" s="376"/>
      <c r="AC342" s="376"/>
      <c r="AD342" s="376"/>
      <c r="AE342" s="376"/>
      <c r="AF342" s="376"/>
      <c r="AG342" s="376"/>
      <c r="AH342" s="376"/>
      <c r="AI342" s="376"/>
      <c r="AJ342" s="376"/>
      <c r="AK342" s="376"/>
      <c r="AL342" s="376"/>
      <c r="AM342" s="268"/>
    </row>
    <row r="343" spans="1:39" ht="15" outlineLevel="1">
      <c r="A343" s="460">
        <v>38</v>
      </c>
      <c r="B343" s="275" t="s">
        <v>130</v>
      </c>
      <c r="C343" s="253" t="s">
        <v>25</v>
      </c>
      <c r="D343" s="257"/>
      <c r="E343" s="257"/>
      <c r="F343" s="257"/>
      <c r="G343" s="257"/>
      <c r="H343" s="257"/>
      <c r="I343" s="257"/>
      <c r="J343" s="257"/>
      <c r="K343" s="257"/>
      <c r="L343" s="257"/>
      <c r="M343" s="257"/>
      <c r="N343" s="257">
        <v>12</v>
      </c>
      <c r="O343" s="257"/>
      <c r="P343" s="257"/>
      <c r="Q343" s="257"/>
      <c r="R343" s="257"/>
      <c r="S343" s="257"/>
      <c r="T343" s="257"/>
      <c r="U343" s="257"/>
      <c r="V343" s="257"/>
      <c r="W343" s="257"/>
      <c r="X343" s="257"/>
      <c r="Y343" s="377"/>
      <c r="Z343" s="363"/>
      <c r="AA343" s="363"/>
      <c r="AB343" s="363"/>
      <c r="AC343" s="363"/>
      <c r="AD343" s="363"/>
      <c r="AE343" s="363"/>
      <c r="AF343" s="363"/>
      <c r="AG343" s="368"/>
      <c r="AH343" s="368"/>
      <c r="AI343" s="368"/>
      <c r="AJ343" s="368"/>
      <c r="AK343" s="368"/>
      <c r="AL343" s="368"/>
      <c r="AM343" s="258">
        <f>SUM(Y343:AL343)</f>
        <v>0</v>
      </c>
    </row>
    <row r="344" spans="1:39" ht="15" outlineLevel="1">
      <c r="B344" s="256" t="s">
        <v>289</v>
      </c>
      <c r="C344" s="253" t="s">
        <v>163</v>
      </c>
      <c r="D344" s="257"/>
      <c r="E344" s="257"/>
      <c r="F344" s="257"/>
      <c r="G344" s="257"/>
      <c r="H344" s="257"/>
      <c r="I344" s="257"/>
      <c r="J344" s="257"/>
      <c r="K344" s="257"/>
      <c r="L344" s="257"/>
      <c r="M344" s="257"/>
      <c r="N344" s="257">
        <f>N343</f>
        <v>12</v>
      </c>
      <c r="O344" s="257"/>
      <c r="P344" s="257"/>
      <c r="Q344" s="257"/>
      <c r="R344" s="257"/>
      <c r="S344" s="257"/>
      <c r="T344" s="257"/>
      <c r="U344" s="257"/>
      <c r="V344" s="257"/>
      <c r="W344" s="257"/>
      <c r="X344" s="257"/>
      <c r="Y344" s="364">
        <f>Y343</f>
        <v>0</v>
      </c>
      <c r="Z344" s="364">
        <f t="shared" ref="Z344:AE344" si="576">Z343</f>
        <v>0</v>
      </c>
      <c r="AA344" s="364">
        <f t="shared" si="576"/>
        <v>0</v>
      </c>
      <c r="AB344" s="364">
        <f t="shared" si="576"/>
        <v>0</v>
      </c>
      <c r="AC344" s="364">
        <f t="shared" si="576"/>
        <v>0</v>
      </c>
      <c r="AD344" s="364">
        <f t="shared" si="576"/>
        <v>0</v>
      </c>
      <c r="AE344" s="364">
        <f t="shared" si="576"/>
        <v>0</v>
      </c>
      <c r="AF344" s="364">
        <f t="shared" ref="AF344" si="577">AF343</f>
        <v>0</v>
      </c>
      <c r="AG344" s="364">
        <f t="shared" ref="AG344" si="578">AG343</f>
        <v>0</v>
      </c>
      <c r="AH344" s="364">
        <f t="shared" ref="AH344" si="579">AH343</f>
        <v>0</v>
      </c>
      <c r="AI344" s="364">
        <f t="shared" ref="AI344" si="580">AI343</f>
        <v>0</v>
      </c>
      <c r="AJ344" s="364">
        <f t="shared" ref="AJ344" si="581">AJ343</f>
        <v>0</v>
      </c>
      <c r="AK344" s="364">
        <f t="shared" ref="AK344" si="582">AK343</f>
        <v>0</v>
      </c>
      <c r="AL344" s="364">
        <f t="shared" ref="AL344" si="583">AL343</f>
        <v>0</v>
      </c>
      <c r="AM344" s="268"/>
    </row>
    <row r="345" spans="1:39" ht="1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365"/>
      <c r="Z345" s="376"/>
      <c r="AA345" s="376"/>
      <c r="AB345" s="376"/>
      <c r="AC345" s="376"/>
      <c r="AD345" s="376"/>
      <c r="AE345" s="376"/>
      <c r="AF345" s="376"/>
      <c r="AG345" s="376"/>
      <c r="AH345" s="376"/>
      <c r="AI345" s="376"/>
      <c r="AJ345" s="376"/>
      <c r="AK345" s="376"/>
      <c r="AL345" s="376"/>
      <c r="AM345" s="268"/>
    </row>
    <row r="346" spans="1:39" ht="30" outlineLevel="1">
      <c r="A346" s="460">
        <v>39</v>
      </c>
      <c r="B346" s="275" t="s">
        <v>131</v>
      </c>
      <c r="C346" s="253" t="s">
        <v>25</v>
      </c>
      <c r="D346" s="257"/>
      <c r="E346" s="257"/>
      <c r="F346" s="257"/>
      <c r="G346" s="257"/>
      <c r="H346" s="257"/>
      <c r="I346" s="257"/>
      <c r="J346" s="257"/>
      <c r="K346" s="257"/>
      <c r="L346" s="257"/>
      <c r="M346" s="257"/>
      <c r="N346" s="257">
        <v>12</v>
      </c>
      <c r="O346" s="257"/>
      <c r="P346" s="257"/>
      <c r="Q346" s="257"/>
      <c r="R346" s="257"/>
      <c r="S346" s="257"/>
      <c r="T346" s="257"/>
      <c r="U346" s="257"/>
      <c r="V346" s="257"/>
      <c r="W346" s="257"/>
      <c r="X346" s="257"/>
      <c r="Y346" s="377"/>
      <c r="Z346" s="363"/>
      <c r="AA346" s="363"/>
      <c r="AB346" s="363"/>
      <c r="AC346" s="363"/>
      <c r="AD346" s="363"/>
      <c r="AE346" s="363"/>
      <c r="AF346" s="363"/>
      <c r="AG346" s="368"/>
      <c r="AH346" s="368"/>
      <c r="AI346" s="368"/>
      <c r="AJ346" s="368"/>
      <c r="AK346" s="368"/>
      <c r="AL346" s="368"/>
      <c r="AM346" s="258">
        <f>SUM(Y346:AL346)</f>
        <v>0</v>
      </c>
    </row>
    <row r="347" spans="1:39" ht="15" outlineLevel="1">
      <c r="B347" s="256" t="s">
        <v>289</v>
      </c>
      <c r="C347" s="253" t="s">
        <v>163</v>
      </c>
      <c r="D347" s="257"/>
      <c r="E347" s="257"/>
      <c r="F347" s="257"/>
      <c r="G347" s="257"/>
      <c r="H347" s="257"/>
      <c r="I347" s="257"/>
      <c r="J347" s="257"/>
      <c r="K347" s="257"/>
      <c r="L347" s="257"/>
      <c r="M347" s="257"/>
      <c r="N347" s="257">
        <f>N346</f>
        <v>12</v>
      </c>
      <c r="O347" s="257"/>
      <c r="P347" s="257"/>
      <c r="Q347" s="257"/>
      <c r="R347" s="257"/>
      <c r="S347" s="257"/>
      <c r="T347" s="257"/>
      <c r="U347" s="257"/>
      <c r="V347" s="257"/>
      <c r="W347" s="257"/>
      <c r="X347" s="257"/>
      <c r="Y347" s="364">
        <f>Y346</f>
        <v>0</v>
      </c>
      <c r="Z347" s="364">
        <f t="shared" ref="Z347:AE347" si="584">Z346</f>
        <v>0</v>
      </c>
      <c r="AA347" s="364">
        <f t="shared" si="584"/>
        <v>0</v>
      </c>
      <c r="AB347" s="364">
        <f t="shared" si="584"/>
        <v>0</v>
      </c>
      <c r="AC347" s="364">
        <f t="shared" si="584"/>
        <v>0</v>
      </c>
      <c r="AD347" s="364">
        <f t="shared" si="584"/>
        <v>0</v>
      </c>
      <c r="AE347" s="364">
        <f t="shared" si="584"/>
        <v>0</v>
      </c>
      <c r="AF347" s="364">
        <f t="shared" ref="AF347" si="585">AF346</f>
        <v>0</v>
      </c>
      <c r="AG347" s="364">
        <f t="shared" ref="AG347" si="586">AG346</f>
        <v>0</v>
      </c>
      <c r="AH347" s="364">
        <f t="shared" ref="AH347" si="587">AH346</f>
        <v>0</v>
      </c>
      <c r="AI347" s="364">
        <f t="shared" ref="AI347" si="588">AI346</f>
        <v>0</v>
      </c>
      <c r="AJ347" s="364">
        <f t="shared" ref="AJ347" si="589">AJ346</f>
        <v>0</v>
      </c>
      <c r="AK347" s="364">
        <f t="shared" ref="AK347" si="590">AK346</f>
        <v>0</v>
      </c>
      <c r="AL347" s="364">
        <f t="shared" ref="AL347" si="591">AL346</f>
        <v>0</v>
      </c>
      <c r="AM347" s="268"/>
    </row>
    <row r="348" spans="1:39" ht="1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365"/>
      <c r="Z348" s="376"/>
      <c r="AA348" s="376"/>
      <c r="AB348" s="376"/>
      <c r="AC348" s="376"/>
      <c r="AD348" s="376"/>
      <c r="AE348" s="376"/>
      <c r="AF348" s="376"/>
      <c r="AG348" s="376"/>
      <c r="AH348" s="376"/>
      <c r="AI348" s="376"/>
      <c r="AJ348" s="376"/>
      <c r="AK348" s="376"/>
      <c r="AL348" s="376"/>
      <c r="AM348" s="268"/>
    </row>
    <row r="349" spans="1:39" ht="30" outlineLevel="1">
      <c r="A349" s="460">
        <v>40</v>
      </c>
      <c r="B349" s="275" t="s">
        <v>132</v>
      </c>
      <c r="C349" s="253" t="s">
        <v>25</v>
      </c>
      <c r="D349" s="257"/>
      <c r="E349" s="257"/>
      <c r="F349" s="257"/>
      <c r="G349" s="257"/>
      <c r="H349" s="257"/>
      <c r="I349" s="257"/>
      <c r="J349" s="257"/>
      <c r="K349" s="257"/>
      <c r="L349" s="257"/>
      <c r="M349" s="257"/>
      <c r="N349" s="257">
        <v>12</v>
      </c>
      <c r="O349" s="257"/>
      <c r="P349" s="257"/>
      <c r="Q349" s="257"/>
      <c r="R349" s="257"/>
      <c r="S349" s="257"/>
      <c r="T349" s="257"/>
      <c r="U349" s="257"/>
      <c r="V349" s="257"/>
      <c r="W349" s="257"/>
      <c r="X349" s="257"/>
      <c r="Y349" s="377"/>
      <c r="Z349" s="363"/>
      <c r="AA349" s="363"/>
      <c r="AB349" s="363"/>
      <c r="AC349" s="363"/>
      <c r="AD349" s="363"/>
      <c r="AE349" s="363"/>
      <c r="AF349" s="363"/>
      <c r="AG349" s="368"/>
      <c r="AH349" s="368"/>
      <c r="AI349" s="368"/>
      <c r="AJ349" s="368"/>
      <c r="AK349" s="368"/>
      <c r="AL349" s="368"/>
      <c r="AM349" s="258">
        <f>SUM(Y349:AL349)</f>
        <v>0</v>
      </c>
    </row>
    <row r="350" spans="1:39" ht="15" outlineLevel="1">
      <c r="B350" s="256" t="s">
        <v>289</v>
      </c>
      <c r="C350" s="253" t="s">
        <v>163</v>
      </c>
      <c r="D350" s="257"/>
      <c r="E350" s="257"/>
      <c r="F350" s="257"/>
      <c r="G350" s="257"/>
      <c r="H350" s="257"/>
      <c r="I350" s="257"/>
      <c r="J350" s="257"/>
      <c r="K350" s="257"/>
      <c r="L350" s="257"/>
      <c r="M350" s="257"/>
      <c r="N350" s="257">
        <f>N349</f>
        <v>12</v>
      </c>
      <c r="O350" s="257"/>
      <c r="P350" s="257"/>
      <c r="Q350" s="257"/>
      <c r="R350" s="257"/>
      <c r="S350" s="257"/>
      <c r="T350" s="257"/>
      <c r="U350" s="257"/>
      <c r="V350" s="257"/>
      <c r="W350" s="257"/>
      <c r="X350" s="257"/>
      <c r="Y350" s="364">
        <f>Y349</f>
        <v>0</v>
      </c>
      <c r="Z350" s="364">
        <f t="shared" ref="Z350:AE350" si="592">Z349</f>
        <v>0</v>
      </c>
      <c r="AA350" s="364">
        <f t="shared" si="592"/>
        <v>0</v>
      </c>
      <c r="AB350" s="364">
        <f t="shared" si="592"/>
        <v>0</v>
      </c>
      <c r="AC350" s="364">
        <f t="shared" si="592"/>
        <v>0</v>
      </c>
      <c r="AD350" s="364">
        <f t="shared" si="592"/>
        <v>0</v>
      </c>
      <c r="AE350" s="364">
        <f t="shared" si="592"/>
        <v>0</v>
      </c>
      <c r="AF350" s="364">
        <f t="shared" ref="AF350" si="593">AF349</f>
        <v>0</v>
      </c>
      <c r="AG350" s="364">
        <f t="shared" ref="AG350" si="594">AG349</f>
        <v>0</v>
      </c>
      <c r="AH350" s="364">
        <f t="shared" ref="AH350" si="595">AH349</f>
        <v>0</v>
      </c>
      <c r="AI350" s="364">
        <f t="shared" ref="AI350" si="596">AI349</f>
        <v>0</v>
      </c>
      <c r="AJ350" s="364">
        <f t="shared" ref="AJ350" si="597">AJ349</f>
        <v>0</v>
      </c>
      <c r="AK350" s="364">
        <f t="shared" ref="AK350" si="598">AK349</f>
        <v>0</v>
      </c>
      <c r="AL350" s="364">
        <f t="shared" ref="AL350" si="599">AL349</f>
        <v>0</v>
      </c>
      <c r="AM350" s="268"/>
    </row>
    <row r="351" spans="1:39" ht="1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365"/>
      <c r="Z351" s="376"/>
      <c r="AA351" s="376"/>
      <c r="AB351" s="376"/>
      <c r="AC351" s="376"/>
      <c r="AD351" s="376"/>
      <c r="AE351" s="376"/>
      <c r="AF351" s="376"/>
      <c r="AG351" s="376"/>
      <c r="AH351" s="376"/>
      <c r="AI351" s="376"/>
      <c r="AJ351" s="376"/>
      <c r="AK351" s="376"/>
      <c r="AL351" s="376"/>
      <c r="AM351" s="268"/>
    </row>
    <row r="352" spans="1:39" ht="45" outlineLevel="1">
      <c r="A352" s="460">
        <v>41</v>
      </c>
      <c r="B352" s="275" t="s">
        <v>133</v>
      </c>
      <c r="C352" s="253" t="s">
        <v>25</v>
      </c>
      <c r="D352" s="257"/>
      <c r="E352" s="257"/>
      <c r="F352" s="257"/>
      <c r="G352" s="257"/>
      <c r="H352" s="257"/>
      <c r="I352" s="257"/>
      <c r="J352" s="257"/>
      <c r="K352" s="257"/>
      <c r="L352" s="257"/>
      <c r="M352" s="257"/>
      <c r="N352" s="257">
        <v>12</v>
      </c>
      <c r="O352" s="257"/>
      <c r="P352" s="257"/>
      <c r="Q352" s="257"/>
      <c r="R352" s="257"/>
      <c r="S352" s="257"/>
      <c r="T352" s="257"/>
      <c r="U352" s="257"/>
      <c r="V352" s="257"/>
      <c r="W352" s="257"/>
      <c r="X352" s="257"/>
      <c r="Y352" s="377"/>
      <c r="Z352" s="363"/>
      <c r="AA352" s="363"/>
      <c r="AB352" s="363"/>
      <c r="AC352" s="363"/>
      <c r="AD352" s="363"/>
      <c r="AE352" s="363"/>
      <c r="AF352" s="363"/>
      <c r="AG352" s="368"/>
      <c r="AH352" s="368"/>
      <c r="AI352" s="368"/>
      <c r="AJ352" s="368"/>
      <c r="AK352" s="368"/>
      <c r="AL352" s="368"/>
      <c r="AM352" s="258">
        <f>SUM(Y352:AL352)</f>
        <v>0</v>
      </c>
    </row>
    <row r="353" spans="1:39" ht="15" outlineLevel="1">
      <c r="B353" s="256" t="s">
        <v>289</v>
      </c>
      <c r="C353" s="253" t="s">
        <v>163</v>
      </c>
      <c r="D353" s="257"/>
      <c r="E353" s="257"/>
      <c r="F353" s="257"/>
      <c r="G353" s="257"/>
      <c r="H353" s="257"/>
      <c r="I353" s="257"/>
      <c r="J353" s="257"/>
      <c r="K353" s="257"/>
      <c r="L353" s="257"/>
      <c r="M353" s="257"/>
      <c r="N353" s="257">
        <f>N352</f>
        <v>12</v>
      </c>
      <c r="O353" s="257"/>
      <c r="P353" s="257"/>
      <c r="Q353" s="257"/>
      <c r="R353" s="257"/>
      <c r="S353" s="257"/>
      <c r="T353" s="257"/>
      <c r="U353" s="257"/>
      <c r="V353" s="257"/>
      <c r="W353" s="257"/>
      <c r="X353" s="257"/>
      <c r="Y353" s="364">
        <f>Y352</f>
        <v>0</v>
      </c>
      <c r="Z353" s="364">
        <f t="shared" ref="Z353:AE353" si="600">Z352</f>
        <v>0</v>
      </c>
      <c r="AA353" s="364">
        <f t="shared" si="600"/>
        <v>0</v>
      </c>
      <c r="AB353" s="364">
        <f t="shared" si="600"/>
        <v>0</v>
      </c>
      <c r="AC353" s="364">
        <f t="shared" si="600"/>
        <v>0</v>
      </c>
      <c r="AD353" s="364">
        <f t="shared" si="600"/>
        <v>0</v>
      </c>
      <c r="AE353" s="364">
        <f t="shared" si="600"/>
        <v>0</v>
      </c>
      <c r="AF353" s="364">
        <f t="shared" ref="AF353" si="601">AF352</f>
        <v>0</v>
      </c>
      <c r="AG353" s="364">
        <f t="shared" ref="AG353" si="602">AG352</f>
        <v>0</v>
      </c>
      <c r="AH353" s="364">
        <f t="shared" ref="AH353" si="603">AH352</f>
        <v>0</v>
      </c>
      <c r="AI353" s="364">
        <f t="shared" ref="AI353" si="604">AI352</f>
        <v>0</v>
      </c>
      <c r="AJ353" s="364">
        <f t="shared" ref="AJ353" si="605">AJ352</f>
        <v>0</v>
      </c>
      <c r="AK353" s="364">
        <f t="shared" ref="AK353" si="606">AK352</f>
        <v>0</v>
      </c>
      <c r="AL353" s="364">
        <f t="shared" ref="AL353" si="607">AL352</f>
        <v>0</v>
      </c>
      <c r="AM353" s="268"/>
    </row>
    <row r="354" spans="1:39" ht="1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365"/>
      <c r="Z354" s="376"/>
      <c r="AA354" s="376"/>
      <c r="AB354" s="376"/>
      <c r="AC354" s="376"/>
      <c r="AD354" s="376"/>
      <c r="AE354" s="376"/>
      <c r="AF354" s="376"/>
      <c r="AG354" s="376"/>
      <c r="AH354" s="376"/>
      <c r="AI354" s="376"/>
      <c r="AJ354" s="376"/>
      <c r="AK354" s="376"/>
      <c r="AL354" s="376"/>
      <c r="AM354" s="268"/>
    </row>
    <row r="355" spans="1:39" ht="30" outlineLevel="1">
      <c r="A355" s="460">
        <v>42</v>
      </c>
      <c r="B355" s="275" t="s">
        <v>134</v>
      </c>
      <c r="C355" s="253" t="s">
        <v>25</v>
      </c>
      <c r="D355" s="257"/>
      <c r="E355" s="257"/>
      <c r="F355" s="257"/>
      <c r="G355" s="257"/>
      <c r="H355" s="257"/>
      <c r="I355" s="257"/>
      <c r="J355" s="257"/>
      <c r="K355" s="257"/>
      <c r="L355" s="257"/>
      <c r="M355" s="257"/>
      <c r="N355" s="253"/>
      <c r="O355" s="257"/>
      <c r="P355" s="257"/>
      <c r="Q355" s="257"/>
      <c r="R355" s="257"/>
      <c r="S355" s="257"/>
      <c r="T355" s="257"/>
      <c r="U355" s="257"/>
      <c r="V355" s="257"/>
      <c r="W355" s="257"/>
      <c r="X355" s="257"/>
      <c r="Y355" s="377"/>
      <c r="Z355" s="363"/>
      <c r="AA355" s="363"/>
      <c r="AB355" s="363"/>
      <c r="AC355" s="363"/>
      <c r="AD355" s="363"/>
      <c r="AE355" s="363"/>
      <c r="AF355" s="363"/>
      <c r="AG355" s="368"/>
      <c r="AH355" s="368"/>
      <c r="AI355" s="368"/>
      <c r="AJ355" s="368"/>
      <c r="AK355" s="368"/>
      <c r="AL355" s="368"/>
      <c r="AM355" s="258">
        <f>SUM(Y355:AL355)</f>
        <v>0</v>
      </c>
    </row>
    <row r="356" spans="1:39" ht="15" outlineLevel="1">
      <c r="B356" s="256" t="s">
        <v>289</v>
      </c>
      <c r="C356" s="253" t="s">
        <v>163</v>
      </c>
      <c r="D356" s="257"/>
      <c r="E356" s="257"/>
      <c r="F356" s="257"/>
      <c r="G356" s="257"/>
      <c r="H356" s="257"/>
      <c r="I356" s="257"/>
      <c r="J356" s="257"/>
      <c r="K356" s="257"/>
      <c r="L356" s="257"/>
      <c r="M356" s="257"/>
      <c r="N356" s="412"/>
      <c r="O356" s="257"/>
      <c r="P356" s="257"/>
      <c r="Q356" s="257"/>
      <c r="R356" s="257"/>
      <c r="S356" s="257"/>
      <c r="T356" s="257"/>
      <c r="U356" s="257"/>
      <c r="V356" s="257"/>
      <c r="W356" s="257"/>
      <c r="X356" s="257"/>
      <c r="Y356" s="364">
        <f>Y355</f>
        <v>0</v>
      </c>
      <c r="Z356" s="364">
        <f t="shared" ref="Z356:AE356" si="608">Z355</f>
        <v>0</v>
      </c>
      <c r="AA356" s="364">
        <f t="shared" si="608"/>
        <v>0</v>
      </c>
      <c r="AB356" s="364">
        <f t="shared" si="608"/>
        <v>0</v>
      </c>
      <c r="AC356" s="364">
        <f t="shared" si="608"/>
        <v>0</v>
      </c>
      <c r="AD356" s="364">
        <f t="shared" si="608"/>
        <v>0</v>
      </c>
      <c r="AE356" s="364">
        <f t="shared" si="608"/>
        <v>0</v>
      </c>
      <c r="AF356" s="364">
        <f t="shared" ref="AF356" si="609">AF355</f>
        <v>0</v>
      </c>
      <c r="AG356" s="364">
        <f t="shared" ref="AG356" si="610">AG355</f>
        <v>0</v>
      </c>
      <c r="AH356" s="364">
        <f t="shared" ref="AH356" si="611">AH355</f>
        <v>0</v>
      </c>
      <c r="AI356" s="364">
        <f t="shared" ref="AI356" si="612">AI355</f>
        <v>0</v>
      </c>
      <c r="AJ356" s="364">
        <f t="shared" ref="AJ356" si="613">AJ355</f>
        <v>0</v>
      </c>
      <c r="AK356" s="364">
        <f t="shared" ref="AK356" si="614">AK355</f>
        <v>0</v>
      </c>
      <c r="AL356" s="364">
        <f t="shared" ref="AL356" si="615">AL355</f>
        <v>0</v>
      </c>
      <c r="AM356" s="268"/>
    </row>
    <row r="357" spans="1:39" ht="1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365"/>
      <c r="Z357" s="376"/>
      <c r="AA357" s="376"/>
      <c r="AB357" s="376"/>
      <c r="AC357" s="376"/>
      <c r="AD357" s="376"/>
      <c r="AE357" s="376"/>
      <c r="AF357" s="376"/>
      <c r="AG357" s="376"/>
      <c r="AH357" s="376"/>
      <c r="AI357" s="376"/>
      <c r="AJ357" s="376"/>
      <c r="AK357" s="376"/>
      <c r="AL357" s="376"/>
      <c r="AM357" s="268"/>
    </row>
    <row r="358" spans="1:39" ht="15" outlineLevel="1">
      <c r="A358" s="460">
        <v>43</v>
      </c>
      <c r="B358" s="275" t="s">
        <v>135</v>
      </c>
      <c r="C358" s="253" t="s">
        <v>25</v>
      </c>
      <c r="D358" s="257"/>
      <c r="E358" s="257"/>
      <c r="F358" s="257"/>
      <c r="G358" s="257"/>
      <c r="H358" s="257"/>
      <c r="I358" s="257"/>
      <c r="J358" s="257"/>
      <c r="K358" s="257"/>
      <c r="L358" s="257"/>
      <c r="M358" s="257"/>
      <c r="N358" s="257">
        <v>12</v>
      </c>
      <c r="O358" s="257"/>
      <c r="P358" s="257"/>
      <c r="Q358" s="257"/>
      <c r="R358" s="257"/>
      <c r="S358" s="257"/>
      <c r="T358" s="257"/>
      <c r="U358" s="257"/>
      <c r="V358" s="257"/>
      <c r="W358" s="257"/>
      <c r="X358" s="257"/>
      <c r="Y358" s="377"/>
      <c r="Z358" s="363"/>
      <c r="AA358" s="363"/>
      <c r="AB358" s="363"/>
      <c r="AC358" s="363"/>
      <c r="AD358" s="363"/>
      <c r="AE358" s="363"/>
      <c r="AF358" s="363"/>
      <c r="AG358" s="368"/>
      <c r="AH358" s="368"/>
      <c r="AI358" s="368"/>
      <c r="AJ358" s="368"/>
      <c r="AK358" s="368"/>
      <c r="AL358" s="368"/>
      <c r="AM358" s="258">
        <f>SUM(Y358:AL358)</f>
        <v>0</v>
      </c>
    </row>
    <row r="359" spans="1:39" ht="15" outlineLevel="1">
      <c r="B359" s="256" t="s">
        <v>289</v>
      </c>
      <c r="C359" s="253" t="s">
        <v>163</v>
      </c>
      <c r="D359" s="257"/>
      <c r="E359" s="257"/>
      <c r="F359" s="257"/>
      <c r="G359" s="257"/>
      <c r="H359" s="257"/>
      <c r="I359" s="257"/>
      <c r="J359" s="257"/>
      <c r="K359" s="257"/>
      <c r="L359" s="257"/>
      <c r="M359" s="257"/>
      <c r="N359" s="257">
        <f>N358</f>
        <v>12</v>
      </c>
      <c r="O359" s="257"/>
      <c r="P359" s="257"/>
      <c r="Q359" s="257"/>
      <c r="R359" s="257"/>
      <c r="S359" s="257"/>
      <c r="T359" s="257"/>
      <c r="U359" s="257"/>
      <c r="V359" s="257"/>
      <c r="W359" s="257"/>
      <c r="X359" s="257"/>
      <c r="Y359" s="364">
        <f>Y358</f>
        <v>0</v>
      </c>
      <c r="Z359" s="364">
        <f t="shared" ref="Z359:AE359" si="616">Z358</f>
        <v>0</v>
      </c>
      <c r="AA359" s="364">
        <f t="shared" si="616"/>
        <v>0</v>
      </c>
      <c r="AB359" s="364">
        <f t="shared" si="616"/>
        <v>0</v>
      </c>
      <c r="AC359" s="364">
        <f t="shared" si="616"/>
        <v>0</v>
      </c>
      <c r="AD359" s="364">
        <f t="shared" si="616"/>
        <v>0</v>
      </c>
      <c r="AE359" s="364">
        <f t="shared" si="616"/>
        <v>0</v>
      </c>
      <c r="AF359" s="364">
        <f t="shared" ref="AF359" si="617">AF358</f>
        <v>0</v>
      </c>
      <c r="AG359" s="364">
        <f t="shared" ref="AG359" si="618">AG358</f>
        <v>0</v>
      </c>
      <c r="AH359" s="364">
        <f t="shared" ref="AH359" si="619">AH358</f>
        <v>0</v>
      </c>
      <c r="AI359" s="364">
        <f t="shared" ref="AI359" si="620">AI358</f>
        <v>0</v>
      </c>
      <c r="AJ359" s="364">
        <f t="shared" ref="AJ359" si="621">AJ358</f>
        <v>0</v>
      </c>
      <c r="AK359" s="364">
        <f t="shared" ref="AK359" si="622">AK358</f>
        <v>0</v>
      </c>
      <c r="AL359" s="364">
        <f t="shared" ref="AL359" si="623">AL358</f>
        <v>0</v>
      </c>
      <c r="AM359" s="268"/>
    </row>
    <row r="360" spans="1:39" ht="1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365"/>
      <c r="Z360" s="376"/>
      <c r="AA360" s="376"/>
      <c r="AB360" s="376"/>
      <c r="AC360" s="376"/>
      <c r="AD360" s="376"/>
      <c r="AE360" s="376"/>
      <c r="AF360" s="376"/>
      <c r="AG360" s="376"/>
      <c r="AH360" s="376"/>
      <c r="AI360" s="376"/>
      <c r="AJ360" s="376"/>
      <c r="AK360" s="376"/>
      <c r="AL360" s="376"/>
      <c r="AM360" s="268"/>
    </row>
    <row r="361" spans="1:39" ht="45" outlineLevel="1">
      <c r="A361" s="460">
        <v>44</v>
      </c>
      <c r="B361" s="275" t="s">
        <v>136</v>
      </c>
      <c r="C361" s="253" t="s">
        <v>25</v>
      </c>
      <c r="D361" s="257"/>
      <c r="E361" s="257"/>
      <c r="F361" s="257"/>
      <c r="G361" s="257"/>
      <c r="H361" s="257"/>
      <c r="I361" s="257"/>
      <c r="J361" s="257"/>
      <c r="K361" s="257"/>
      <c r="L361" s="257"/>
      <c r="M361" s="257"/>
      <c r="N361" s="257">
        <v>12</v>
      </c>
      <c r="O361" s="257"/>
      <c r="P361" s="257"/>
      <c r="Q361" s="257"/>
      <c r="R361" s="257"/>
      <c r="S361" s="257"/>
      <c r="T361" s="257"/>
      <c r="U361" s="257"/>
      <c r="V361" s="257"/>
      <c r="W361" s="257"/>
      <c r="X361" s="257"/>
      <c r="Y361" s="377"/>
      <c r="Z361" s="363"/>
      <c r="AA361" s="363"/>
      <c r="AB361" s="363"/>
      <c r="AC361" s="363"/>
      <c r="AD361" s="363"/>
      <c r="AE361" s="363"/>
      <c r="AF361" s="363"/>
      <c r="AG361" s="368"/>
      <c r="AH361" s="368"/>
      <c r="AI361" s="368"/>
      <c r="AJ361" s="368"/>
      <c r="AK361" s="368"/>
      <c r="AL361" s="368"/>
      <c r="AM361" s="258">
        <f>SUM(Y361:AL361)</f>
        <v>0</v>
      </c>
    </row>
    <row r="362" spans="1:39" ht="15" outlineLevel="1">
      <c r="B362" s="256" t="s">
        <v>289</v>
      </c>
      <c r="C362" s="253" t="s">
        <v>163</v>
      </c>
      <c r="D362" s="257"/>
      <c r="E362" s="257"/>
      <c r="F362" s="257"/>
      <c r="G362" s="257"/>
      <c r="H362" s="257"/>
      <c r="I362" s="257"/>
      <c r="J362" s="257"/>
      <c r="K362" s="257"/>
      <c r="L362" s="257"/>
      <c r="M362" s="257"/>
      <c r="N362" s="257">
        <f>N361</f>
        <v>12</v>
      </c>
      <c r="O362" s="257"/>
      <c r="P362" s="257"/>
      <c r="Q362" s="257"/>
      <c r="R362" s="257"/>
      <c r="S362" s="257"/>
      <c r="T362" s="257"/>
      <c r="U362" s="257"/>
      <c r="V362" s="257"/>
      <c r="W362" s="257"/>
      <c r="X362" s="257"/>
      <c r="Y362" s="364">
        <f>Y361</f>
        <v>0</v>
      </c>
      <c r="Z362" s="364">
        <f t="shared" ref="Z362:AE362" si="624">Z361</f>
        <v>0</v>
      </c>
      <c r="AA362" s="364">
        <f t="shared" si="624"/>
        <v>0</v>
      </c>
      <c r="AB362" s="364">
        <f t="shared" si="624"/>
        <v>0</v>
      </c>
      <c r="AC362" s="364">
        <f t="shared" si="624"/>
        <v>0</v>
      </c>
      <c r="AD362" s="364">
        <f t="shared" si="624"/>
        <v>0</v>
      </c>
      <c r="AE362" s="364">
        <f t="shared" si="624"/>
        <v>0</v>
      </c>
      <c r="AF362" s="364">
        <f t="shared" ref="AF362" si="625">AF361</f>
        <v>0</v>
      </c>
      <c r="AG362" s="364">
        <f t="shared" ref="AG362" si="626">AG361</f>
        <v>0</v>
      </c>
      <c r="AH362" s="364">
        <f t="shared" ref="AH362" si="627">AH361</f>
        <v>0</v>
      </c>
      <c r="AI362" s="364">
        <f t="shared" ref="AI362" si="628">AI361</f>
        <v>0</v>
      </c>
      <c r="AJ362" s="364">
        <f t="shared" ref="AJ362" si="629">AJ361</f>
        <v>0</v>
      </c>
      <c r="AK362" s="364">
        <f t="shared" ref="AK362" si="630">AK361</f>
        <v>0</v>
      </c>
      <c r="AL362" s="364">
        <f t="shared" ref="AL362" si="631">AL361</f>
        <v>0</v>
      </c>
      <c r="AM362" s="268"/>
    </row>
    <row r="363" spans="1:39" ht="1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365"/>
      <c r="Z363" s="376"/>
      <c r="AA363" s="376"/>
      <c r="AB363" s="376"/>
      <c r="AC363" s="376"/>
      <c r="AD363" s="376"/>
      <c r="AE363" s="376"/>
      <c r="AF363" s="376"/>
      <c r="AG363" s="376"/>
      <c r="AH363" s="376"/>
      <c r="AI363" s="376"/>
      <c r="AJ363" s="376"/>
      <c r="AK363" s="376"/>
      <c r="AL363" s="376"/>
      <c r="AM363" s="268"/>
    </row>
    <row r="364" spans="1:39" ht="30" outlineLevel="1">
      <c r="A364" s="460">
        <v>45</v>
      </c>
      <c r="B364" s="275" t="s">
        <v>137</v>
      </c>
      <c r="C364" s="253" t="s">
        <v>25</v>
      </c>
      <c r="D364" s="257"/>
      <c r="E364" s="257"/>
      <c r="F364" s="257"/>
      <c r="G364" s="257"/>
      <c r="H364" s="257"/>
      <c r="I364" s="257"/>
      <c r="J364" s="257"/>
      <c r="K364" s="257"/>
      <c r="L364" s="257"/>
      <c r="M364" s="257"/>
      <c r="N364" s="257">
        <v>12</v>
      </c>
      <c r="O364" s="257"/>
      <c r="P364" s="257"/>
      <c r="Q364" s="257"/>
      <c r="R364" s="257"/>
      <c r="S364" s="257"/>
      <c r="T364" s="257"/>
      <c r="U364" s="257"/>
      <c r="V364" s="257"/>
      <c r="W364" s="257"/>
      <c r="X364" s="257"/>
      <c r="Y364" s="377"/>
      <c r="Z364" s="363"/>
      <c r="AA364" s="363"/>
      <c r="AB364" s="363"/>
      <c r="AC364" s="363"/>
      <c r="AD364" s="363"/>
      <c r="AE364" s="363"/>
      <c r="AF364" s="363"/>
      <c r="AG364" s="368"/>
      <c r="AH364" s="368"/>
      <c r="AI364" s="368"/>
      <c r="AJ364" s="368"/>
      <c r="AK364" s="368"/>
      <c r="AL364" s="368"/>
      <c r="AM364" s="258">
        <f>SUM(Y364:AL364)</f>
        <v>0</v>
      </c>
    </row>
    <row r="365" spans="1:39" ht="15" outlineLevel="1">
      <c r="B365" s="256" t="s">
        <v>289</v>
      </c>
      <c r="C365" s="253" t="s">
        <v>163</v>
      </c>
      <c r="D365" s="257"/>
      <c r="E365" s="257"/>
      <c r="F365" s="257"/>
      <c r="G365" s="257"/>
      <c r="H365" s="257"/>
      <c r="I365" s="257"/>
      <c r="J365" s="257"/>
      <c r="K365" s="257"/>
      <c r="L365" s="257"/>
      <c r="M365" s="257"/>
      <c r="N365" s="257">
        <f>N364</f>
        <v>12</v>
      </c>
      <c r="O365" s="257"/>
      <c r="P365" s="257"/>
      <c r="Q365" s="257"/>
      <c r="R365" s="257"/>
      <c r="S365" s="257"/>
      <c r="T365" s="257"/>
      <c r="U365" s="257"/>
      <c r="V365" s="257"/>
      <c r="W365" s="257"/>
      <c r="X365" s="257"/>
      <c r="Y365" s="364">
        <f>Y364</f>
        <v>0</v>
      </c>
      <c r="Z365" s="364">
        <f t="shared" ref="Z365:AE365" si="632">Z364</f>
        <v>0</v>
      </c>
      <c r="AA365" s="364">
        <f t="shared" si="632"/>
        <v>0</v>
      </c>
      <c r="AB365" s="364">
        <f t="shared" si="632"/>
        <v>0</v>
      </c>
      <c r="AC365" s="364">
        <f t="shared" si="632"/>
        <v>0</v>
      </c>
      <c r="AD365" s="364">
        <f t="shared" si="632"/>
        <v>0</v>
      </c>
      <c r="AE365" s="364">
        <f t="shared" si="632"/>
        <v>0</v>
      </c>
      <c r="AF365" s="364">
        <f t="shared" ref="AF365" si="633">AF364</f>
        <v>0</v>
      </c>
      <c r="AG365" s="364">
        <f t="shared" ref="AG365" si="634">AG364</f>
        <v>0</v>
      </c>
      <c r="AH365" s="364">
        <f t="shared" ref="AH365" si="635">AH364</f>
        <v>0</v>
      </c>
      <c r="AI365" s="364">
        <f t="shared" ref="AI365" si="636">AI364</f>
        <v>0</v>
      </c>
      <c r="AJ365" s="364">
        <f t="shared" ref="AJ365" si="637">AJ364</f>
        <v>0</v>
      </c>
      <c r="AK365" s="364">
        <f t="shared" ref="AK365" si="638">AK364</f>
        <v>0</v>
      </c>
      <c r="AL365" s="364">
        <f t="shared" ref="AL365" si="639">AL364</f>
        <v>0</v>
      </c>
      <c r="AM365" s="268"/>
    </row>
    <row r="366" spans="1:39" ht="1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365"/>
      <c r="Z366" s="376"/>
      <c r="AA366" s="376"/>
      <c r="AB366" s="376"/>
      <c r="AC366" s="376"/>
      <c r="AD366" s="376"/>
      <c r="AE366" s="376"/>
      <c r="AF366" s="376"/>
      <c r="AG366" s="376"/>
      <c r="AH366" s="376"/>
      <c r="AI366" s="376"/>
      <c r="AJ366" s="376"/>
      <c r="AK366" s="376"/>
      <c r="AL366" s="376"/>
      <c r="AM366" s="268"/>
    </row>
    <row r="367" spans="1:39" ht="30" outlineLevel="1">
      <c r="A367" s="460">
        <v>46</v>
      </c>
      <c r="B367" s="275" t="s">
        <v>138</v>
      </c>
      <c r="C367" s="253" t="s">
        <v>25</v>
      </c>
      <c r="D367" s="257"/>
      <c r="E367" s="257"/>
      <c r="F367" s="257"/>
      <c r="G367" s="257"/>
      <c r="H367" s="257"/>
      <c r="I367" s="257"/>
      <c r="J367" s="257"/>
      <c r="K367" s="257"/>
      <c r="L367" s="257"/>
      <c r="M367" s="257"/>
      <c r="N367" s="257">
        <v>12</v>
      </c>
      <c r="O367" s="257"/>
      <c r="P367" s="257"/>
      <c r="Q367" s="257"/>
      <c r="R367" s="257"/>
      <c r="S367" s="257"/>
      <c r="T367" s="257"/>
      <c r="U367" s="257"/>
      <c r="V367" s="257"/>
      <c r="W367" s="257"/>
      <c r="X367" s="257"/>
      <c r="Y367" s="377"/>
      <c r="Z367" s="363"/>
      <c r="AA367" s="363"/>
      <c r="AB367" s="363"/>
      <c r="AC367" s="363"/>
      <c r="AD367" s="363"/>
      <c r="AE367" s="363"/>
      <c r="AF367" s="363"/>
      <c r="AG367" s="368"/>
      <c r="AH367" s="368"/>
      <c r="AI367" s="368"/>
      <c r="AJ367" s="368"/>
      <c r="AK367" s="368"/>
      <c r="AL367" s="368"/>
      <c r="AM367" s="258">
        <f>SUM(Y367:AL367)</f>
        <v>0</v>
      </c>
    </row>
    <row r="368" spans="1:39" ht="15" outlineLevel="1">
      <c r="B368" s="256" t="s">
        <v>289</v>
      </c>
      <c r="C368" s="253" t="s">
        <v>163</v>
      </c>
      <c r="D368" s="257"/>
      <c r="E368" s="257"/>
      <c r="F368" s="257"/>
      <c r="G368" s="257"/>
      <c r="H368" s="257"/>
      <c r="I368" s="257"/>
      <c r="J368" s="257"/>
      <c r="K368" s="257"/>
      <c r="L368" s="257"/>
      <c r="M368" s="257"/>
      <c r="N368" s="257">
        <f>N367</f>
        <v>12</v>
      </c>
      <c r="O368" s="257"/>
      <c r="P368" s="257"/>
      <c r="Q368" s="257"/>
      <c r="R368" s="257"/>
      <c r="S368" s="257"/>
      <c r="T368" s="257"/>
      <c r="U368" s="257"/>
      <c r="V368" s="257"/>
      <c r="W368" s="257"/>
      <c r="X368" s="257"/>
      <c r="Y368" s="364">
        <f>Y367</f>
        <v>0</v>
      </c>
      <c r="Z368" s="364">
        <f t="shared" ref="Z368:AE368" si="640">Z367</f>
        <v>0</v>
      </c>
      <c r="AA368" s="364">
        <f t="shared" si="640"/>
        <v>0</v>
      </c>
      <c r="AB368" s="364">
        <f t="shared" si="640"/>
        <v>0</v>
      </c>
      <c r="AC368" s="364">
        <f t="shared" si="640"/>
        <v>0</v>
      </c>
      <c r="AD368" s="364">
        <f t="shared" si="640"/>
        <v>0</v>
      </c>
      <c r="AE368" s="364">
        <f t="shared" si="640"/>
        <v>0</v>
      </c>
      <c r="AF368" s="364">
        <f t="shared" ref="AF368" si="641">AF367</f>
        <v>0</v>
      </c>
      <c r="AG368" s="364">
        <f t="shared" ref="AG368" si="642">AG367</f>
        <v>0</v>
      </c>
      <c r="AH368" s="364">
        <f t="shared" ref="AH368" si="643">AH367</f>
        <v>0</v>
      </c>
      <c r="AI368" s="364">
        <f t="shared" ref="AI368" si="644">AI367</f>
        <v>0</v>
      </c>
      <c r="AJ368" s="364">
        <f t="shared" ref="AJ368" si="645">AJ367</f>
        <v>0</v>
      </c>
      <c r="AK368" s="364">
        <f t="shared" ref="AK368" si="646">AK367</f>
        <v>0</v>
      </c>
      <c r="AL368" s="364">
        <f t="shared" ref="AL368" si="647">AL367</f>
        <v>0</v>
      </c>
      <c r="AM368" s="268"/>
    </row>
    <row r="369" spans="1:42" ht="1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365"/>
      <c r="Z369" s="376"/>
      <c r="AA369" s="376"/>
      <c r="AB369" s="376"/>
      <c r="AC369" s="376"/>
      <c r="AD369" s="376"/>
      <c r="AE369" s="376"/>
      <c r="AF369" s="376"/>
      <c r="AG369" s="376"/>
      <c r="AH369" s="376"/>
      <c r="AI369" s="376"/>
      <c r="AJ369" s="376"/>
      <c r="AK369" s="376"/>
      <c r="AL369" s="376"/>
      <c r="AM369" s="268"/>
    </row>
    <row r="370" spans="1:42" ht="30" outlineLevel="1">
      <c r="A370" s="460">
        <v>47</v>
      </c>
      <c r="B370" s="275" t="s">
        <v>139</v>
      </c>
      <c r="C370" s="253" t="s">
        <v>25</v>
      </c>
      <c r="D370" s="257"/>
      <c r="E370" s="257"/>
      <c r="F370" s="257"/>
      <c r="G370" s="257"/>
      <c r="H370" s="257"/>
      <c r="I370" s="257"/>
      <c r="J370" s="257"/>
      <c r="K370" s="257"/>
      <c r="L370" s="257"/>
      <c r="M370" s="257"/>
      <c r="N370" s="257">
        <v>12</v>
      </c>
      <c r="O370" s="257"/>
      <c r="P370" s="257"/>
      <c r="Q370" s="257"/>
      <c r="R370" s="257"/>
      <c r="S370" s="257"/>
      <c r="T370" s="257"/>
      <c r="U370" s="257"/>
      <c r="V370" s="257"/>
      <c r="W370" s="257"/>
      <c r="X370" s="257"/>
      <c r="Y370" s="377"/>
      <c r="Z370" s="363"/>
      <c r="AA370" s="363"/>
      <c r="AB370" s="363"/>
      <c r="AC370" s="363"/>
      <c r="AD370" s="363"/>
      <c r="AE370" s="363"/>
      <c r="AF370" s="363"/>
      <c r="AG370" s="368"/>
      <c r="AH370" s="368"/>
      <c r="AI370" s="368"/>
      <c r="AJ370" s="368"/>
      <c r="AK370" s="368"/>
      <c r="AL370" s="368"/>
      <c r="AM370" s="258">
        <f>SUM(Y370:AL370)</f>
        <v>0</v>
      </c>
    </row>
    <row r="371" spans="1:42" ht="15" outlineLevel="1">
      <c r="B371" s="256" t="s">
        <v>289</v>
      </c>
      <c r="C371" s="253" t="s">
        <v>163</v>
      </c>
      <c r="D371" s="257"/>
      <c r="E371" s="257"/>
      <c r="F371" s="257"/>
      <c r="G371" s="257"/>
      <c r="H371" s="257"/>
      <c r="I371" s="257"/>
      <c r="J371" s="257"/>
      <c r="K371" s="257"/>
      <c r="L371" s="257"/>
      <c r="M371" s="257"/>
      <c r="N371" s="257">
        <f>N370</f>
        <v>12</v>
      </c>
      <c r="O371" s="257"/>
      <c r="P371" s="257"/>
      <c r="Q371" s="257"/>
      <c r="R371" s="257"/>
      <c r="S371" s="257"/>
      <c r="T371" s="257"/>
      <c r="U371" s="257"/>
      <c r="V371" s="257"/>
      <c r="W371" s="257"/>
      <c r="X371" s="257"/>
      <c r="Y371" s="364">
        <f>Y370</f>
        <v>0</v>
      </c>
      <c r="Z371" s="364">
        <f t="shared" ref="Z371:AE371" si="648">Z370</f>
        <v>0</v>
      </c>
      <c r="AA371" s="364">
        <f t="shared" si="648"/>
        <v>0</v>
      </c>
      <c r="AB371" s="364">
        <f t="shared" si="648"/>
        <v>0</v>
      </c>
      <c r="AC371" s="364">
        <f t="shared" si="648"/>
        <v>0</v>
      </c>
      <c r="AD371" s="364">
        <f t="shared" si="648"/>
        <v>0</v>
      </c>
      <c r="AE371" s="364">
        <f t="shared" si="648"/>
        <v>0</v>
      </c>
      <c r="AF371" s="364">
        <f t="shared" ref="AF371" si="649">AF370</f>
        <v>0</v>
      </c>
      <c r="AG371" s="364">
        <f t="shared" ref="AG371" si="650">AG370</f>
        <v>0</v>
      </c>
      <c r="AH371" s="364">
        <f t="shared" ref="AH371" si="651">AH370</f>
        <v>0</v>
      </c>
      <c r="AI371" s="364">
        <f t="shared" ref="AI371" si="652">AI370</f>
        <v>0</v>
      </c>
      <c r="AJ371" s="364">
        <f t="shared" ref="AJ371" si="653">AJ370</f>
        <v>0</v>
      </c>
      <c r="AK371" s="364">
        <f t="shared" ref="AK371" si="654">AK370</f>
        <v>0</v>
      </c>
      <c r="AL371" s="364">
        <f t="shared" ref="AL371" si="655">AL370</f>
        <v>0</v>
      </c>
      <c r="AM371" s="268"/>
    </row>
    <row r="372" spans="1:42" ht="1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365"/>
      <c r="Z372" s="376"/>
      <c r="AA372" s="376"/>
      <c r="AB372" s="376"/>
      <c r="AC372" s="376"/>
      <c r="AD372" s="376"/>
      <c r="AE372" s="376"/>
      <c r="AF372" s="376"/>
      <c r="AG372" s="376"/>
      <c r="AH372" s="376"/>
      <c r="AI372" s="376"/>
      <c r="AJ372" s="376"/>
      <c r="AK372" s="376"/>
      <c r="AL372" s="376"/>
      <c r="AM372" s="268"/>
    </row>
    <row r="373" spans="1:42" ht="30" outlineLevel="1">
      <c r="A373" s="460">
        <v>48</v>
      </c>
      <c r="B373" s="275" t="s">
        <v>140</v>
      </c>
      <c r="C373" s="253" t="s">
        <v>25</v>
      </c>
      <c r="D373" s="257"/>
      <c r="E373" s="257"/>
      <c r="F373" s="257"/>
      <c r="G373" s="257"/>
      <c r="H373" s="257"/>
      <c r="I373" s="257"/>
      <c r="J373" s="257"/>
      <c r="K373" s="257"/>
      <c r="L373" s="257"/>
      <c r="M373" s="257"/>
      <c r="N373" s="257">
        <v>12</v>
      </c>
      <c r="O373" s="257"/>
      <c r="P373" s="257"/>
      <c r="Q373" s="257"/>
      <c r="R373" s="257"/>
      <c r="S373" s="257"/>
      <c r="T373" s="257"/>
      <c r="U373" s="257"/>
      <c r="V373" s="257"/>
      <c r="W373" s="257"/>
      <c r="X373" s="257"/>
      <c r="Y373" s="377"/>
      <c r="Z373" s="363"/>
      <c r="AA373" s="363"/>
      <c r="AB373" s="363"/>
      <c r="AC373" s="363"/>
      <c r="AD373" s="363"/>
      <c r="AE373" s="363"/>
      <c r="AF373" s="363"/>
      <c r="AG373" s="368"/>
      <c r="AH373" s="368"/>
      <c r="AI373" s="368"/>
      <c r="AJ373" s="368"/>
      <c r="AK373" s="368"/>
      <c r="AL373" s="368"/>
      <c r="AM373" s="258">
        <f>SUM(Y373:AL373)</f>
        <v>0</v>
      </c>
    </row>
    <row r="374" spans="1:42" ht="15" outlineLevel="1">
      <c r="B374" s="256" t="s">
        <v>289</v>
      </c>
      <c r="C374" s="253" t="s">
        <v>163</v>
      </c>
      <c r="D374" s="257"/>
      <c r="E374" s="257"/>
      <c r="F374" s="257"/>
      <c r="G374" s="257"/>
      <c r="H374" s="257"/>
      <c r="I374" s="257"/>
      <c r="J374" s="257"/>
      <c r="K374" s="257"/>
      <c r="L374" s="257"/>
      <c r="M374" s="257"/>
      <c r="N374" s="257">
        <f>N373</f>
        <v>12</v>
      </c>
      <c r="O374" s="257"/>
      <c r="P374" s="257"/>
      <c r="Q374" s="257"/>
      <c r="R374" s="257"/>
      <c r="S374" s="257"/>
      <c r="T374" s="257"/>
      <c r="U374" s="257"/>
      <c r="V374" s="257"/>
      <c r="W374" s="257"/>
      <c r="X374" s="257"/>
      <c r="Y374" s="364">
        <f>Y373</f>
        <v>0</v>
      </c>
      <c r="Z374" s="364">
        <f t="shared" ref="Z374:AE374" si="656">Z373</f>
        <v>0</v>
      </c>
      <c r="AA374" s="364">
        <f t="shared" si="656"/>
        <v>0</v>
      </c>
      <c r="AB374" s="364">
        <f t="shared" si="656"/>
        <v>0</v>
      </c>
      <c r="AC374" s="364">
        <f t="shared" si="656"/>
        <v>0</v>
      </c>
      <c r="AD374" s="364">
        <f t="shared" si="656"/>
        <v>0</v>
      </c>
      <c r="AE374" s="364">
        <f t="shared" si="656"/>
        <v>0</v>
      </c>
      <c r="AF374" s="364">
        <f t="shared" ref="AF374" si="657">AF373</f>
        <v>0</v>
      </c>
      <c r="AG374" s="364">
        <f t="shared" ref="AG374" si="658">AG373</f>
        <v>0</v>
      </c>
      <c r="AH374" s="364">
        <f t="shared" ref="AH374" si="659">AH373</f>
        <v>0</v>
      </c>
      <c r="AI374" s="364">
        <f t="shared" ref="AI374" si="660">AI373</f>
        <v>0</v>
      </c>
      <c r="AJ374" s="364">
        <f t="shared" ref="AJ374" si="661">AJ373</f>
        <v>0</v>
      </c>
      <c r="AK374" s="364">
        <f t="shared" ref="AK374" si="662">AK373</f>
        <v>0</v>
      </c>
      <c r="AL374" s="364">
        <f t="shared" ref="AL374" si="663">AL373</f>
        <v>0</v>
      </c>
      <c r="AM374" s="268"/>
    </row>
    <row r="375" spans="1:42" ht="1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365"/>
      <c r="Z375" s="376"/>
      <c r="AA375" s="376"/>
      <c r="AB375" s="376"/>
      <c r="AC375" s="376"/>
      <c r="AD375" s="376"/>
      <c r="AE375" s="376"/>
      <c r="AF375" s="376"/>
      <c r="AG375" s="376"/>
      <c r="AH375" s="376"/>
      <c r="AI375" s="376"/>
      <c r="AJ375" s="376"/>
      <c r="AK375" s="376"/>
      <c r="AL375" s="376"/>
      <c r="AM375" s="268"/>
    </row>
    <row r="376" spans="1:42" ht="30" outlineLevel="1">
      <c r="A376" s="460">
        <v>49</v>
      </c>
      <c r="B376" s="275" t="s">
        <v>141</v>
      </c>
      <c r="C376" s="253" t="s">
        <v>25</v>
      </c>
      <c r="D376" s="257"/>
      <c r="E376" s="257"/>
      <c r="F376" s="257"/>
      <c r="G376" s="257"/>
      <c r="H376" s="257"/>
      <c r="I376" s="257"/>
      <c r="J376" s="257"/>
      <c r="K376" s="257"/>
      <c r="L376" s="257"/>
      <c r="M376" s="257"/>
      <c r="N376" s="257">
        <v>12</v>
      </c>
      <c r="O376" s="257"/>
      <c r="P376" s="257"/>
      <c r="Q376" s="257"/>
      <c r="R376" s="257"/>
      <c r="S376" s="257"/>
      <c r="T376" s="257"/>
      <c r="U376" s="257"/>
      <c r="V376" s="257"/>
      <c r="W376" s="257"/>
      <c r="X376" s="257"/>
      <c r="Y376" s="377"/>
      <c r="Z376" s="363"/>
      <c r="AA376" s="363"/>
      <c r="AB376" s="363"/>
      <c r="AC376" s="363"/>
      <c r="AD376" s="363"/>
      <c r="AE376" s="363"/>
      <c r="AF376" s="363"/>
      <c r="AG376" s="368"/>
      <c r="AH376" s="368"/>
      <c r="AI376" s="368"/>
      <c r="AJ376" s="368"/>
      <c r="AK376" s="368"/>
      <c r="AL376" s="368"/>
      <c r="AM376" s="258">
        <f>SUM(Y376:AL376)</f>
        <v>0</v>
      </c>
    </row>
    <row r="377" spans="1:42" ht="15" outlineLevel="1">
      <c r="B377" s="256" t="s">
        <v>289</v>
      </c>
      <c r="C377" s="253" t="s">
        <v>163</v>
      </c>
      <c r="D377" s="257"/>
      <c r="E377" s="257"/>
      <c r="F377" s="257"/>
      <c r="G377" s="257"/>
      <c r="H377" s="257"/>
      <c r="I377" s="257"/>
      <c r="J377" s="257"/>
      <c r="K377" s="257"/>
      <c r="L377" s="257"/>
      <c r="M377" s="257"/>
      <c r="N377" s="257">
        <f>N376</f>
        <v>12</v>
      </c>
      <c r="O377" s="257"/>
      <c r="P377" s="257"/>
      <c r="Q377" s="257"/>
      <c r="R377" s="257"/>
      <c r="S377" s="257"/>
      <c r="T377" s="257"/>
      <c r="U377" s="257"/>
      <c r="V377" s="257"/>
      <c r="W377" s="257"/>
      <c r="X377" s="257"/>
      <c r="Y377" s="364">
        <f>Y376</f>
        <v>0</v>
      </c>
      <c r="Z377" s="364">
        <f t="shared" ref="Z377:AE377" si="664">Z376</f>
        <v>0</v>
      </c>
      <c r="AA377" s="364">
        <f t="shared" si="664"/>
        <v>0</v>
      </c>
      <c r="AB377" s="364">
        <f t="shared" si="664"/>
        <v>0</v>
      </c>
      <c r="AC377" s="364">
        <f t="shared" si="664"/>
        <v>0</v>
      </c>
      <c r="AD377" s="364">
        <f t="shared" si="664"/>
        <v>0</v>
      </c>
      <c r="AE377" s="364">
        <f t="shared" si="664"/>
        <v>0</v>
      </c>
      <c r="AF377" s="364">
        <f t="shared" ref="AF377" si="665">AF376</f>
        <v>0</v>
      </c>
      <c r="AG377" s="364">
        <f t="shared" ref="AG377" si="666">AG376</f>
        <v>0</v>
      </c>
      <c r="AH377" s="364">
        <f t="shared" ref="AH377" si="667">AH376</f>
        <v>0</v>
      </c>
      <c r="AI377" s="364">
        <f t="shared" ref="AI377" si="668">AI376</f>
        <v>0</v>
      </c>
      <c r="AJ377" s="364">
        <f t="shared" ref="AJ377" si="669">AJ376</f>
        <v>0</v>
      </c>
      <c r="AK377" s="364">
        <f t="shared" ref="AK377" si="670">AK376</f>
        <v>0</v>
      </c>
      <c r="AL377" s="364">
        <f t="shared" ref="AL377" si="671">AL376</f>
        <v>0</v>
      </c>
      <c r="AM377" s="268"/>
    </row>
    <row r="378" spans="1:42" ht="15" outlineLevel="1">
      <c r="B378" s="388"/>
      <c r="C378" s="267"/>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63"/>
      <c r="Z378" s="263"/>
      <c r="AA378" s="263"/>
      <c r="AB378" s="263"/>
      <c r="AC378" s="263"/>
      <c r="AD378" s="263"/>
      <c r="AE378" s="263"/>
      <c r="AF378" s="263"/>
      <c r="AG378" s="263"/>
      <c r="AH378" s="263"/>
      <c r="AI378" s="263"/>
      <c r="AJ378" s="263"/>
      <c r="AK378" s="263"/>
      <c r="AL378" s="263"/>
      <c r="AM378" s="268"/>
    </row>
    <row r="379" spans="1:42" ht="15.6">
      <c r="B379" s="287" t="s">
        <v>274</v>
      </c>
      <c r="C379" s="289"/>
      <c r="D379" s="289">
        <f>SUM(D222:D377)</f>
        <v>5654334.6425871979</v>
      </c>
      <c r="E379" s="289"/>
      <c r="F379" s="289"/>
      <c r="G379" s="289"/>
      <c r="H379" s="289"/>
      <c r="I379" s="289"/>
      <c r="J379" s="289"/>
      <c r="K379" s="289"/>
      <c r="L379" s="289"/>
      <c r="M379" s="289"/>
      <c r="N379" s="289"/>
      <c r="O379" s="289">
        <f>SUM(O222:O377)</f>
        <v>406.0613172896758</v>
      </c>
      <c r="P379" s="289"/>
      <c r="Q379" s="289"/>
      <c r="R379" s="289"/>
      <c r="S379" s="289"/>
      <c r="T379" s="289"/>
      <c r="U379" s="289"/>
      <c r="V379" s="289"/>
      <c r="W379" s="289"/>
      <c r="X379" s="289"/>
      <c r="Y379" s="289">
        <f>IF(Y220="kWh",SUMPRODUCT(D222:D377,Y222:Y377))</f>
        <v>2595920</v>
      </c>
      <c r="Z379" s="289">
        <f>IF(Z220="kWh",SUMPRODUCT(D222:D377,Z222:Z377))</f>
        <v>384870.74915880442</v>
      </c>
      <c r="AA379" s="289">
        <f>IF(AA220="kw",SUMPRODUCT(N222:N377,O222:O377,AA222:AA377),SUMPRODUCT(D222:D377,AA222:AA377))</f>
        <v>119.83646307304659</v>
      </c>
      <c r="AB379" s="289">
        <f>IF(AB220="kw",SUMPRODUCT(N222:N377,O222:O377,AB222:AB377),SUMPRODUCT(D222:D377,AB222:AB377))</f>
        <v>601.87149265719472</v>
      </c>
      <c r="AC379" s="289">
        <f>IF(AC220="kw",SUMPRODUCT(N222:N377,O222:O377,AC222:AC377),SUMPRODUCT(D222:D377,AC222:AC377))</f>
        <v>0</v>
      </c>
      <c r="AD379" s="289">
        <f>IF(AD220="kw",SUMPRODUCT(N222:N377,O222:O377,AD222:AD377),SUMPRODUCT(D222:D377,AD222:AD377))</f>
        <v>0</v>
      </c>
      <c r="AE379" s="694">
        <f>-'8.  Streetlighting'!G62</f>
        <v>2057.6890559999997</v>
      </c>
      <c r="AF379" s="289">
        <f>IF(AF220="kw",SUMPRODUCT(N222:N377,O222:O377,AF222:AF377),SUMPRODUCT(D222:D377,AF222:AF377))</f>
        <v>0</v>
      </c>
      <c r="AG379" s="289">
        <f>IF(AG220="kw",SUMPRODUCT(N222:N377,O222:O377,AG222:AG377),SUMPRODUCT(D222:D377,AG222:AG377))</f>
        <v>0</v>
      </c>
      <c r="AH379" s="289">
        <f>IF(AH220="kw",SUMPRODUCT(N222:N377,O222:O377,AH222:AH377),SUMPRODUCT(D222:D377,AH222:AH377))</f>
        <v>0</v>
      </c>
      <c r="AI379" s="289">
        <f>IF(AI220="kw",SUMPRODUCT(N222:N377,O222:O377,AI222:AI377),SUMPRODUCT(D222:D377,AI222:AI377))</f>
        <v>0</v>
      </c>
      <c r="AJ379" s="289">
        <f>IF(AJ220="kw",SUMPRODUCT(N222:N377,O222:O377,AJ222:AJ377),SUMPRODUCT(D222:D377,AJ222:AJ377))</f>
        <v>0</v>
      </c>
      <c r="AK379" s="289">
        <f>IF(AK220="kw",SUMPRODUCT(N222:N377,O222:O377,AK222:AK377),SUMPRODUCT(D222:D377,AK222:AK377))</f>
        <v>0</v>
      </c>
      <c r="AL379" s="289">
        <f>IF(AL220="kw",SUMPRODUCT(N222:N377,O222:O377,AL222:AL377),SUMPRODUCT(D222:D377,AL222:AL377))</f>
        <v>0</v>
      </c>
      <c r="AM379" s="290"/>
    </row>
    <row r="380" spans="1:42" ht="15.6">
      <c r="B380" s="345" t="s">
        <v>275</v>
      </c>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f>HLOOKUP(Y219,'2. LRAMVA Threshold'!$B$42:$Q$53,8,FALSE)</f>
        <v>691161</v>
      </c>
      <c r="Z380" s="346">
        <f>HLOOKUP(Z219,'2. LRAMVA Threshold'!$B$42:$Q$53,8,FALSE)</f>
        <v>74889</v>
      </c>
      <c r="AA380" s="346">
        <f>HLOOKUP(AA219,'2. LRAMVA Threshold'!$B$42:$Q$53,8,FALSE)</f>
        <v>3272</v>
      </c>
      <c r="AB380" s="346">
        <f>HLOOKUP(AB219,'2. LRAMVA Threshold'!$B$42:$Q$53,8,FALSE)</f>
        <v>2873</v>
      </c>
      <c r="AC380" s="346">
        <f>HLOOKUP(AC219,'2. LRAMVA Threshold'!$B$42:$Q$53,8,FALSE)</f>
        <v>0</v>
      </c>
      <c r="AD380" s="346">
        <f>HLOOKUP(AD219,'2. LRAMVA Threshold'!$B$42:$Q$53,8,FALSE)</f>
        <v>0</v>
      </c>
      <c r="AE380" s="346">
        <f>HLOOKUP(AE219,'2. LRAMVA Threshold'!$B$42:$Q$53,8,FALSE)</f>
        <v>3777</v>
      </c>
      <c r="AF380" s="346">
        <f>HLOOKUP(AF219,'2. LRAMVA Threshold'!$B$42:$Q$53,8,FALSE)</f>
        <v>0</v>
      </c>
      <c r="AG380" s="346">
        <f>HLOOKUP(AG219,'2. LRAMVA Threshold'!$B$42:$Q$53,8,FALSE)</f>
        <v>0</v>
      </c>
      <c r="AH380" s="346">
        <f>HLOOKUP(AH219,'2. LRAMVA Threshold'!$B$42:$Q$53,8,FALSE)</f>
        <v>0</v>
      </c>
      <c r="AI380" s="346">
        <f>HLOOKUP(AI219,'2. LRAMVA Threshold'!$B$42:$Q$53,8,FALSE)</f>
        <v>0</v>
      </c>
      <c r="AJ380" s="346">
        <f>HLOOKUP(AJ219,'2. LRAMVA Threshold'!$B$42:$Q$53,8,FALSE)</f>
        <v>0</v>
      </c>
      <c r="AK380" s="346">
        <f>HLOOKUP(AK219,'2. LRAMVA Threshold'!$B$42:$Q$53,8,FALSE)</f>
        <v>0</v>
      </c>
      <c r="AL380" s="346">
        <f>HLOOKUP(AL219,'2. LRAMVA Threshold'!$B$42:$Q$53,8,FALSE)</f>
        <v>0</v>
      </c>
      <c r="AM380" s="347"/>
    </row>
    <row r="381" spans="1:42" ht="15">
      <c r="B381" s="348"/>
      <c r="C381" s="383"/>
      <c r="D381" s="384"/>
      <c r="E381" s="384"/>
      <c r="F381" s="384"/>
      <c r="G381" s="384"/>
      <c r="H381" s="384"/>
      <c r="I381" s="384"/>
      <c r="J381" s="384"/>
      <c r="K381" s="384"/>
      <c r="L381" s="384"/>
      <c r="M381" s="384"/>
      <c r="N381" s="384"/>
      <c r="O381" s="385"/>
      <c r="P381" s="384"/>
      <c r="Q381" s="384"/>
      <c r="R381" s="384"/>
      <c r="S381" s="386"/>
      <c r="T381" s="386"/>
      <c r="U381" s="386"/>
      <c r="V381" s="386"/>
      <c r="W381" s="384"/>
      <c r="X381" s="384"/>
      <c r="Y381" s="387"/>
      <c r="Z381" s="387"/>
      <c r="AA381" s="387"/>
      <c r="AB381" s="387"/>
      <c r="AC381" s="387"/>
      <c r="AD381" s="387"/>
      <c r="AE381" s="387"/>
      <c r="AF381" s="353"/>
      <c r="AG381" s="353"/>
      <c r="AH381" s="353"/>
      <c r="AI381" s="353"/>
      <c r="AJ381" s="353"/>
      <c r="AK381" s="353"/>
      <c r="AL381" s="353"/>
      <c r="AM381" s="354"/>
    </row>
    <row r="382" spans="1:42" ht="15">
      <c r="B382" s="284" t="s">
        <v>276</v>
      </c>
      <c r="C382" s="297"/>
      <c r="D382" s="297"/>
      <c r="E382" s="331"/>
      <c r="F382" s="331"/>
      <c r="G382" s="331"/>
      <c r="H382" s="331"/>
      <c r="I382" s="331"/>
      <c r="J382" s="331"/>
      <c r="K382" s="331"/>
      <c r="L382" s="331"/>
      <c r="M382" s="331"/>
      <c r="N382" s="331"/>
      <c r="O382" s="253"/>
      <c r="P382" s="299"/>
      <c r="Q382" s="299"/>
      <c r="R382" s="299"/>
      <c r="S382" s="298"/>
      <c r="T382" s="298"/>
      <c r="U382" s="298"/>
      <c r="V382" s="298"/>
      <c r="W382" s="299"/>
      <c r="X382" s="299"/>
      <c r="Y382" s="300"/>
      <c r="Z382" s="300"/>
      <c r="AA382" s="300"/>
      <c r="AB382" s="300"/>
      <c r="AC382" s="300"/>
      <c r="AD382" s="300"/>
      <c r="AE382" s="300"/>
      <c r="AF382" s="300"/>
      <c r="AG382" s="300"/>
      <c r="AH382" s="300"/>
      <c r="AI382" s="300"/>
      <c r="AJ382" s="300"/>
      <c r="AK382" s="300"/>
      <c r="AL382" s="300"/>
      <c r="AM382" s="332"/>
      <c r="AN382" s="300"/>
      <c r="AO382" s="300"/>
      <c r="AP382" s="300"/>
    </row>
    <row r="383" spans="1:42" ht="15">
      <c r="B383" s="284" t="s">
        <v>277</v>
      </c>
      <c r="C383" s="302"/>
      <c r="D383" s="245"/>
      <c r="E383" s="242"/>
      <c r="F383" s="242"/>
      <c r="G383" s="242"/>
      <c r="H383" s="242"/>
      <c r="I383" s="242"/>
      <c r="J383" s="242"/>
      <c r="K383" s="242"/>
      <c r="L383" s="242"/>
      <c r="M383" s="242"/>
      <c r="N383" s="242"/>
      <c r="O383" s="253"/>
      <c r="P383" s="242"/>
      <c r="Q383" s="242"/>
      <c r="R383" s="242"/>
      <c r="S383" s="245"/>
      <c r="T383" s="245"/>
      <c r="U383" s="245"/>
      <c r="V383" s="245"/>
      <c r="W383" s="242"/>
      <c r="X383" s="242"/>
      <c r="Y383" s="333">
        <f>'4.  2011-2014 LRAM'!Y139*Y382</f>
        <v>0</v>
      </c>
      <c r="Z383" s="333">
        <f>'4.  2011-2014 LRAM'!Z139*Z382</f>
        <v>0</v>
      </c>
      <c r="AA383" s="333">
        <f>'4.  2011-2014 LRAM'!AA139*AA382</f>
        <v>0</v>
      </c>
      <c r="AB383" s="333">
        <f>'4.  2011-2014 LRAM'!AB139*AB382</f>
        <v>0</v>
      </c>
      <c r="AC383" s="333">
        <f>'4.  2011-2014 LRAM'!AC139*AC382</f>
        <v>0</v>
      </c>
      <c r="AD383" s="333">
        <f>'4.  2011-2014 LRAM'!AD139*AD382</f>
        <v>0</v>
      </c>
      <c r="AE383" s="333">
        <f>'4.  2011-2014 LRAM'!AE139*AE382</f>
        <v>0</v>
      </c>
      <c r="AF383" s="333">
        <f>'4.  2011-2014 LRAM'!AF139*AF382</f>
        <v>0</v>
      </c>
      <c r="AG383" s="333">
        <f>'4.  2011-2014 LRAM'!AG139*AG382</f>
        <v>0</v>
      </c>
      <c r="AH383" s="333">
        <f>'4.  2011-2014 LRAM'!AH139*AH382</f>
        <v>0</v>
      </c>
      <c r="AI383" s="333">
        <f>'4.  2011-2014 LRAM'!AI139*AI382</f>
        <v>0</v>
      </c>
      <c r="AJ383" s="333">
        <f>'4.  2011-2014 LRAM'!AJ139*AJ382</f>
        <v>0</v>
      </c>
      <c r="AK383" s="333">
        <f>'4.  2011-2014 LRAM'!AK139*AK382</f>
        <v>0</v>
      </c>
      <c r="AL383" s="333">
        <f>'4.  2011-2014 LRAM'!AL139*AL382</f>
        <v>0</v>
      </c>
      <c r="AM383" s="547">
        <f>SUM(Y383:AL383)</f>
        <v>0</v>
      </c>
    </row>
    <row r="384" spans="1:42" ht="15">
      <c r="B384" s="284" t="s">
        <v>278</v>
      </c>
      <c r="C384" s="302"/>
      <c r="D384" s="245"/>
      <c r="E384" s="242"/>
      <c r="F384" s="242"/>
      <c r="G384" s="242"/>
      <c r="H384" s="242"/>
      <c r="I384" s="242"/>
      <c r="J384" s="242"/>
      <c r="K384" s="242"/>
      <c r="L384" s="242"/>
      <c r="M384" s="242"/>
      <c r="N384" s="242"/>
      <c r="O384" s="253"/>
      <c r="P384" s="242"/>
      <c r="Q384" s="242"/>
      <c r="R384" s="242"/>
      <c r="S384" s="245"/>
      <c r="T384" s="245"/>
      <c r="U384" s="245"/>
      <c r="V384" s="245"/>
      <c r="W384" s="242"/>
      <c r="X384" s="242"/>
      <c r="Y384" s="333">
        <f>'4.  2011-2014 LRAM'!Y268*Y382</f>
        <v>0</v>
      </c>
      <c r="Z384" s="333">
        <f>'4.  2011-2014 LRAM'!Z268*Z382</f>
        <v>0</v>
      </c>
      <c r="AA384" s="333">
        <f>'4.  2011-2014 LRAM'!AA268*AA382</f>
        <v>0</v>
      </c>
      <c r="AB384" s="333">
        <f>'4.  2011-2014 LRAM'!AB268*AB382</f>
        <v>0</v>
      </c>
      <c r="AC384" s="333">
        <f>'4.  2011-2014 LRAM'!AC268*AC382</f>
        <v>0</v>
      </c>
      <c r="AD384" s="333">
        <f>'4.  2011-2014 LRAM'!AD268*AD382</f>
        <v>0</v>
      </c>
      <c r="AE384" s="333">
        <f>'4.  2011-2014 LRAM'!AE268*AE382</f>
        <v>0</v>
      </c>
      <c r="AF384" s="333">
        <f>'4.  2011-2014 LRAM'!AF268*AF382</f>
        <v>0</v>
      </c>
      <c r="AG384" s="333">
        <f>'4.  2011-2014 LRAM'!AG268*AG382</f>
        <v>0</v>
      </c>
      <c r="AH384" s="333">
        <f>'4.  2011-2014 LRAM'!AH268*AH382</f>
        <v>0</v>
      </c>
      <c r="AI384" s="333">
        <f>'4.  2011-2014 LRAM'!AI268*AI382</f>
        <v>0</v>
      </c>
      <c r="AJ384" s="333">
        <f>'4.  2011-2014 LRAM'!AJ268*AJ382</f>
        <v>0</v>
      </c>
      <c r="AK384" s="333">
        <f>'4.  2011-2014 LRAM'!AK268*AK382</f>
        <v>0</v>
      </c>
      <c r="AL384" s="333">
        <f>'4.  2011-2014 LRAM'!AL268*AL382</f>
        <v>0</v>
      </c>
      <c r="AM384" s="547">
        <f>SUM(Y384:AL384)</f>
        <v>0</v>
      </c>
    </row>
    <row r="385" spans="2:39" ht="15">
      <c r="B385" s="284" t="s">
        <v>279</v>
      </c>
      <c r="C385" s="302"/>
      <c r="D385" s="245"/>
      <c r="E385" s="242"/>
      <c r="F385" s="242"/>
      <c r="G385" s="242"/>
      <c r="H385" s="242"/>
      <c r="I385" s="242"/>
      <c r="J385" s="242"/>
      <c r="K385" s="242"/>
      <c r="L385" s="242"/>
      <c r="M385" s="242"/>
      <c r="N385" s="242"/>
      <c r="O385" s="253"/>
      <c r="P385" s="242"/>
      <c r="Q385" s="242"/>
      <c r="R385" s="242"/>
      <c r="S385" s="245"/>
      <c r="T385" s="245"/>
      <c r="U385" s="245"/>
      <c r="V385" s="245"/>
      <c r="W385" s="242"/>
      <c r="X385" s="242"/>
      <c r="Y385" s="333">
        <f>'4.  2011-2014 LRAM'!Y397*Y382</f>
        <v>0</v>
      </c>
      <c r="Z385" s="333">
        <f>'4.  2011-2014 LRAM'!Z397*Z382</f>
        <v>0</v>
      </c>
      <c r="AA385" s="333">
        <f>'4.  2011-2014 LRAM'!AA397*AA382</f>
        <v>0</v>
      </c>
      <c r="AB385" s="333">
        <f>'4.  2011-2014 LRAM'!AB397*AB382</f>
        <v>0</v>
      </c>
      <c r="AC385" s="333">
        <f>'4.  2011-2014 LRAM'!AC397*AC382</f>
        <v>0</v>
      </c>
      <c r="AD385" s="333">
        <f>'4.  2011-2014 LRAM'!AD397*AD382</f>
        <v>0</v>
      </c>
      <c r="AE385" s="333">
        <f>'4.  2011-2014 LRAM'!AE397*AE382</f>
        <v>0</v>
      </c>
      <c r="AF385" s="333">
        <f>'4.  2011-2014 LRAM'!AF397*AF382</f>
        <v>0</v>
      </c>
      <c r="AG385" s="333">
        <f>'4.  2011-2014 LRAM'!AG397*AG382</f>
        <v>0</v>
      </c>
      <c r="AH385" s="333">
        <f>'4.  2011-2014 LRAM'!AH397*AH382</f>
        <v>0</v>
      </c>
      <c r="AI385" s="333">
        <f>'4.  2011-2014 LRAM'!AI397*AI382</f>
        <v>0</v>
      </c>
      <c r="AJ385" s="333">
        <f>'4.  2011-2014 LRAM'!AJ397*AJ382</f>
        <v>0</v>
      </c>
      <c r="AK385" s="333">
        <f>'4.  2011-2014 LRAM'!AK397*AK382</f>
        <v>0</v>
      </c>
      <c r="AL385" s="333">
        <f>'4.  2011-2014 LRAM'!AL397*AL382</f>
        <v>0</v>
      </c>
      <c r="AM385" s="547">
        <f>SUM(Y385:AL385)</f>
        <v>0</v>
      </c>
    </row>
    <row r="386" spans="2:39" ht="15">
      <c r="B386" s="284" t="s">
        <v>280</v>
      </c>
      <c r="C386" s="302"/>
      <c r="D386" s="245"/>
      <c r="E386" s="242"/>
      <c r="F386" s="242"/>
      <c r="G386" s="242"/>
      <c r="H386" s="242"/>
      <c r="I386" s="242"/>
      <c r="J386" s="242"/>
      <c r="K386" s="242"/>
      <c r="L386" s="242"/>
      <c r="M386" s="242"/>
      <c r="N386" s="242"/>
      <c r="O386" s="253"/>
      <c r="P386" s="242"/>
      <c r="Q386" s="242"/>
      <c r="R386" s="242"/>
      <c r="S386" s="245"/>
      <c r="T386" s="245"/>
      <c r="U386" s="245"/>
      <c r="V386" s="245"/>
      <c r="W386" s="242"/>
      <c r="X386" s="242"/>
      <c r="Y386" s="333">
        <f>'4.  2011-2014 LRAM'!Y527*Y382</f>
        <v>0</v>
      </c>
      <c r="Z386" s="333">
        <f>'4.  2011-2014 LRAM'!Z527*Z382</f>
        <v>0</v>
      </c>
      <c r="AA386" s="333">
        <f>'4.  2011-2014 LRAM'!AA527*AA382</f>
        <v>0</v>
      </c>
      <c r="AB386" s="333">
        <f>'4.  2011-2014 LRAM'!AB527*AB382</f>
        <v>0</v>
      </c>
      <c r="AC386" s="333">
        <f>'4.  2011-2014 LRAM'!AC527*AC382</f>
        <v>0</v>
      </c>
      <c r="AD386" s="333">
        <f>'4.  2011-2014 LRAM'!AD527*AD382</f>
        <v>0</v>
      </c>
      <c r="AE386" s="333">
        <f>'4.  2011-2014 LRAM'!AE527*AE382</f>
        <v>0</v>
      </c>
      <c r="AF386" s="333">
        <f>'4.  2011-2014 LRAM'!AF527*AF382</f>
        <v>0</v>
      </c>
      <c r="AG386" s="333">
        <f>'4.  2011-2014 LRAM'!AG527*AG382</f>
        <v>0</v>
      </c>
      <c r="AH386" s="333">
        <f>'4.  2011-2014 LRAM'!AH527*AH382</f>
        <v>0</v>
      </c>
      <c r="AI386" s="333">
        <f>'4.  2011-2014 LRAM'!AI527*AI382</f>
        <v>0</v>
      </c>
      <c r="AJ386" s="333">
        <f>'4.  2011-2014 LRAM'!AJ527*AJ382</f>
        <v>0</v>
      </c>
      <c r="AK386" s="333">
        <f>'4.  2011-2014 LRAM'!AK527*AK382</f>
        <v>0</v>
      </c>
      <c r="AL386" s="333">
        <f>'4.  2011-2014 LRAM'!AL527*AL382</f>
        <v>0</v>
      </c>
      <c r="AM386" s="547">
        <f t="shared" ref="AM386:AM388" si="672">SUM(Y386:AL386)</f>
        <v>0</v>
      </c>
    </row>
    <row r="387" spans="2:39" ht="15">
      <c r="B387" s="284" t="s">
        <v>281</v>
      </c>
      <c r="C387" s="302"/>
      <c r="D387" s="245"/>
      <c r="E387" s="242"/>
      <c r="F387" s="242"/>
      <c r="G387" s="242"/>
      <c r="H387" s="242"/>
      <c r="I387" s="242"/>
      <c r="J387" s="242"/>
      <c r="K387" s="242"/>
      <c r="L387" s="242"/>
      <c r="M387" s="242"/>
      <c r="N387" s="242"/>
      <c r="O387" s="253"/>
      <c r="P387" s="242"/>
      <c r="Q387" s="242"/>
      <c r="R387" s="242"/>
      <c r="S387" s="245"/>
      <c r="T387" s="245"/>
      <c r="U387" s="245"/>
      <c r="V387" s="245"/>
      <c r="W387" s="242"/>
      <c r="X387" s="242"/>
      <c r="Y387" s="333">
        <f t="shared" ref="Y387:AL387" si="673">Y208*Y382</f>
        <v>0</v>
      </c>
      <c r="Z387" s="333">
        <f t="shared" si="673"/>
        <v>0</v>
      </c>
      <c r="AA387" s="333">
        <f t="shared" si="673"/>
        <v>0</v>
      </c>
      <c r="AB387" s="333">
        <f t="shared" si="673"/>
        <v>0</v>
      </c>
      <c r="AC387" s="333">
        <f t="shared" si="673"/>
        <v>0</v>
      </c>
      <c r="AD387" s="333">
        <f t="shared" si="673"/>
        <v>0</v>
      </c>
      <c r="AE387" s="333">
        <f t="shared" si="673"/>
        <v>0</v>
      </c>
      <c r="AF387" s="333">
        <f t="shared" si="673"/>
        <v>0</v>
      </c>
      <c r="AG387" s="333">
        <f t="shared" si="673"/>
        <v>0</v>
      </c>
      <c r="AH387" s="333">
        <f t="shared" si="673"/>
        <v>0</v>
      </c>
      <c r="AI387" s="333">
        <f t="shared" si="673"/>
        <v>0</v>
      </c>
      <c r="AJ387" s="333">
        <f t="shared" si="673"/>
        <v>0</v>
      </c>
      <c r="AK387" s="333">
        <f t="shared" si="673"/>
        <v>0</v>
      </c>
      <c r="AL387" s="333">
        <f t="shared" si="673"/>
        <v>0</v>
      </c>
      <c r="AM387" s="547">
        <f t="shared" si="672"/>
        <v>0</v>
      </c>
    </row>
    <row r="388" spans="2:39" ht="15">
      <c r="B388" s="284" t="s">
        <v>290</v>
      </c>
      <c r="C388" s="302"/>
      <c r="D388" s="245"/>
      <c r="E388" s="242"/>
      <c r="F388" s="242"/>
      <c r="G388" s="242"/>
      <c r="H388" s="242"/>
      <c r="I388" s="242"/>
      <c r="J388" s="242"/>
      <c r="K388" s="242"/>
      <c r="L388" s="242"/>
      <c r="M388" s="242"/>
      <c r="N388" s="242"/>
      <c r="O388" s="253"/>
      <c r="P388" s="242"/>
      <c r="Q388" s="242"/>
      <c r="R388" s="242"/>
      <c r="S388" s="245"/>
      <c r="T388" s="245"/>
      <c r="U388" s="245"/>
      <c r="V388" s="245"/>
      <c r="W388" s="242"/>
      <c r="X388" s="242"/>
      <c r="Y388" s="333">
        <f>Y379*Y382</f>
        <v>0</v>
      </c>
      <c r="Z388" s="333">
        <f t="shared" ref="Z388:AL388" si="674">Z379*Z382</f>
        <v>0</v>
      </c>
      <c r="AA388" s="333">
        <f t="shared" si="674"/>
        <v>0</v>
      </c>
      <c r="AB388" s="333">
        <f t="shared" si="674"/>
        <v>0</v>
      </c>
      <c r="AC388" s="333">
        <f t="shared" si="674"/>
        <v>0</v>
      </c>
      <c r="AD388" s="333">
        <f t="shared" si="674"/>
        <v>0</v>
      </c>
      <c r="AE388" s="333">
        <f t="shared" si="674"/>
        <v>0</v>
      </c>
      <c r="AF388" s="333">
        <f t="shared" si="674"/>
        <v>0</v>
      </c>
      <c r="AG388" s="333">
        <f t="shared" si="674"/>
        <v>0</v>
      </c>
      <c r="AH388" s="333">
        <f t="shared" si="674"/>
        <v>0</v>
      </c>
      <c r="AI388" s="333">
        <f t="shared" si="674"/>
        <v>0</v>
      </c>
      <c r="AJ388" s="333">
        <f t="shared" si="674"/>
        <v>0</v>
      </c>
      <c r="AK388" s="333">
        <f t="shared" si="674"/>
        <v>0</v>
      </c>
      <c r="AL388" s="333">
        <f t="shared" si="674"/>
        <v>0</v>
      </c>
      <c r="AM388" s="547">
        <f t="shared" si="672"/>
        <v>0</v>
      </c>
    </row>
    <row r="389" spans="2:39" ht="15.6">
      <c r="B389" s="306" t="s">
        <v>282</v>
      </c>
      <c r="C389" s="302"/>
      <c r="D389" s="265"/>
      <c r="E389" s="294"/>
      <c r="F389" s="294"/>
      <c r="G389" s="294"/>
      <c r="H389" s="294"/>
      <c r="I389" s="294"/>
      <c r="J389" s="294"/>
      <c r="K389" s="294"/>
      <c r="L389" s="294"/>
      <c r="M389" s="294"/>
      <c r="N389" s="294"/>
      <c r="O389" s="262"/>
      <c r="P389" s="294"/>
      <c r="Q389" s="294"/>
      <c r="R389" s="294"/>
      <c r="S389" s="265"/>
      <c r="T389" s="265"/>
      <c r="U389" s="265"/>
      <c r="V389" s="265"/>
      <c r="W389" s="294"/>
      <c r="X389" s="294"/>
      <c r="Y389" s="303">
        <f>SUM(Y383:Y388)</f>
        <v>0</v>
      </c>
      <c r="Z389" s="303">
        <f t="shared" ref="Z389:AE389" si="675">SUM(Z383:Z388)</f>
        <v>0</v>
      </c>
      <c r="AA389" s="303">
        <f t="shared" si="675"/>
        <v>0</v>
      </c>
      <c r="AB389" s="303">
        <f t="shared" si="675"/>
        <v>0</v>
      </c>
      <c r="AC389" s="303">
        <f t="shared" si="675"/>
        <v>0</v>
      </c>
      <c r="AD389" s="303">
        <f t="shared" si="675"/>
        <v>0</v>
      </c>
      <c r="AE389" s="303">
        <f t="shared" si="675"/>
        <v>0</v>
      </c>
      <c r="AF389" s="303">
        <f>SUM(AF383:AF388)</f>
        <v>0</v>
      </c>
      <c r="AG389" s="303">
        <f t="shared" ref="AG389:AL389" si="676">SUM(AG383:AG388)</f>
        <v>0</v>
      </c>
      <c r="AH389" s="303">
        <f t="shared" si="676"/>
        <v>0</v>
      </c>
      <c r="AI389" s="303">
        <f t="shared" si="676"/>
        <v>0</v>
      </c>
      <c r="AJ389" s="303">
        <f t="shared" si="676"/>
        <v>0</v>
      </c>
      <c r="AK389" s="303">
        <f t="shared" si="676"/>
        <v>0</v>
      </c>
      <c r="AL389" s="303">
        <f t="shared" si="676"/>
        <v>0</v>
      </c>
      <c r="AM389" s="361">
        <f>SUM(AM383:AM388)</f>
        <v>0</v>
      </c>
    </row>
    <row r="390" spans="2:39" ht="15.6">
      <c r="B390" s="306" t="s">
        <v>283</v>
      </c>
      <c r="C390" s="302"/>
      <c r="D390" s="307"/>
      <c r="E390" s="294"/>
      <c r="F390" s="294"/>
      <c r="G390" s="294"/>
      <c r="H390" s="294"/>
      <c r="I390" s="294"/>
      <c r="J390" s="294"/>
      <c r="K390" s="294"/>
      <c r="L390" s="294"/>
      <c r="M390" s="294"/>
      <c r="N390" s="294"/>
      <c r="O390" s="262"/>
      <c r="P390" s="294"/>
      <c r="Q390" s="294"/>
      <c r="R390" s="294"/>
      <c r="S390" s="265"/>
      <c r="T390" s="265"/>
      <c r="U390" s="265"/>
      <c r="V390" s="265"/>
      <c r="W390" s="294"/>
      <c r="X390" s="294"/>
      <c r="Y390" s="304">
        <f>Y380*Y382</f>
        <v>0</v>
      </c>
      <c r="Z390" s="304">
        <f t="shared" ref="Z390:AE390" si="677">Z380*Z382</f>
        <v>0</v>
      </c>
      <c r="AA390" s="304">
        <f t="shared" si="677"/>
        <v>0</v>
      </c>
      <c r="AB390" s="304">
        <f t="shared" si="677"/>
        <v>0</v>
      </c>
      <c r="AC390" s="304">
        <f t="shared" si="677"/>
        <v>0</v>
      </c>
      <c r="AD390" s="304">
        <f t="shared" si="677"/>
        <v>0</v>
      </c>
      <c r="AE390" s="304">
        <f t="shared" si="677"/>
        <v>0</v>
      </c>
      <c r="AF390" s="304">
        <f>AF380*AF382</f>
        <v>0</v>
      </c>
      <c r="AG390" s="304">
        <f t="shared" ref="AG390:AL390" si="678">AG380*AG382</f>
        <v>0</v>
      </c>
      <c r="AH390" s="304">
        <f t="shared" si="678"/>
        <v>0</v>
      </c>
      <c r="AI390" s="304">
        <f t="shared" si="678"/>
        <v>0</v>
      </c>
      <c r="AJ390" s="304">
        <f t="shared" si="678"/>
        <v>0</v>
      </c>
      <c r="AK390" s="304">
        <f t="shared" si="678"/>
        <v>0</v>
      </c>
      <c r="AL390" s="304">
        <f t="shared" si="678"/>
        <v>0</v>
      </c>
      <c r="AM390" s="361">
        <f>SUM(Y390:AL390)</f>
        <v>0</v>
      </c>
    </row>
    <row r="391" spans="2:39" ht="15.6">
      <c r="B391" s="306" t="s">
        <v>284</v>
      </c>
      <c r="C391" s="302"/>
      <c r="D391" s="307"/>
      <c r="E391" s="294"/>
      <c r="F391" s="294"/>
      <c r="G391" s="294"/>
      <c r="H391" s="294"/>
      <c r="I391" s="294"/>
      <c r="J391" s="294"/>
      <c r="K391" s="294"/>
      <c r="L391" s="294"/>
      <c r="M391" s="294"/>
      <c r="N391" s="294"/>
      <c r="O391" s="262"/>
      <c r="P391" s="294"/>
      <c r="Q391" s="294"/>
      <c r="R391" s="294"/>
      <c r="S391" s="307"/>
      <c r="T391" s="307"/>
      <c r="U391" s="307"/>
      <c r="V391" s="307"/>
      <c r="W391" s="294"/>
      <c r="X391" s="294"/>
      <c r="Y391" s="308"/>
      <c r="Z391" s="308"/>
      <c r="AA391" s="308"/>
      <c r="AB391" s="308"/>
      <c r="AC391" s="308"/>
      <c r="AD391" s="308"/>
      <c r="AE391" s="308"/>
      <c r="AF391" s="308"/>
      <c r="AG391" s="308"/>
      <c r="AH391" s="308"/>
      <c r="AI391" s="308"/>
      <c r="AJ391" s="308"/>
      <c r="AK391" s="308"/>
      <c r="AL391" s="308"/>
      <c r="AM391" s="361">
        <f>AM389-AM390</f>
        <v>0</v>
      </c>
    </row>
    <row r="392" spans="2:39" ht="15">
      <c r="B392" s="284"/>
      <c r="C392" s="307"/>
      <c r="D392" s="307"/>
      <c r="E392" s="294"/>
      <c r="F392" s="294"/>
      <c r="G392" s="294"/>
      <c r="H392" s="294"/>
      <c r="I392" s="294"/>
      <c r="J392" s="294"/>
      <c r="K392" s="294"/>
      <c r="L392" s="294"/>
      <c r="M392" s="294"/>
      <c r="N392" s="294"/>
      <c r="O392" s="262"/>
      <c r="P392" s="294"/>
      <c r="Q392" s="294"/>
      <c r="R392" s="294"/>
      <c r="S392" s="307"/>
      <c r="T392" s="302"/>
      <c r="U392" s="307"/>
      <c r="V392" s="307"/>
      <c r="W392" s="294"/>
      <c r="X392" s="294"/>
      <c r="Y392" s="309"/>
      <c r="Z392" s="309"/>
      <c r="AA392" s="309"/>
      <c r="AB392" s="309"/>
      <c r="AC392" s="309"/>
      <c r="AD392" s="309"/>
      <c r="AE392" s="309"/>
      <c r="AF392" s="309"/>
      <c r="AG392" s="309"/>
      <c r="AH392" s="309"/>
      <c r="AI392" s="309"/>
      <c r="AJ392" s="309"/>
      <c r="AK392" s="309"/>
      <c r="AL392" s="309"/>
      <c r="AM392" s="305"/>
    </row>
    <row r="393" spans="2:39" ht="15">
      <c r="B393" s="390" t="s">
        <v>285</v>
      </c>
      <c r="C393" s="266"/>
      <c r="D393" s="242"/>
      <c r="E393" s="242"/>
      <c r="F393" s="242"/>
      <c r="G393" s="242"/>
      <c r="H393" s="242"/>
      <c r="I393" s="242"/>
      <c r="J393" s="242"/>
      <c r="K393" s="242"/>
      <c r="L393" s="242"/>
      <c r="M393" s="242"/>
      <c r="N393" s="242"/>
      <c r="O393" s="313"/>
      <c r="P393" s="242"/>
      <c r="Q393" s="242"/>
      <c r="R393" s="242"/>
      <c r="S393" s="266"/>
      <c r="T393" s="245"/>
      <c r="U393" s="245"/>
      <c r="V393" s="242"/>
      <c r="W393" s="242"/>
      <c r="X393" s="245"/>
      <c r="Y393" s="253"/>
      <c r="Z393" s="253"/>
      <c r="AA393" s="253"/>
      <c r="AB393" s="253"/>
      <c r="AC393" s="253"/>
      <c r="AD393" s="253"/>
      <c r="AE393" s="695"/>
      <c r="AF393" s="253"/>
      <c r="AG393" s="253"/>
      <c r="AH393" s="253"/>
      <c r="AI393" s="253"/>
      <c r="AJ393" s="253"/>
      <c r="AK393" s="253"/>
      <c r="AL393" s="253"/>
      <c r="AM393" s="305"/>
    </row>
    <row r="394" spans="2:39" ht="15">
      <c r="B394" s="390" t="s">
        <v>286</v>
      </c>
      <c r="C394" s="266"/>
      <c r="D394" s="242"/>
      <c r="E394" s="242"/>
      <c r="F394" s="242"/>
      <c r="G394" s="242"/>
      <c r="H394" s="242"/>
      <c r="I394" s="242"/>
      <c r="J394" s="242"/>
      <c r="K394" s="242"/>
      <c r="L394" s="242"/>
      <c r="M394" s="242"/>
      <c r="N394" s="242"/>
      <c r="O394" s="313"/>
      <c r="P394" s="242"/>
      <c r="Q394" s="242"/>
      <c r="R394" s="242"/>
      <c r="S394" s="266"/>
      <c r="T394" s="245"/>
      <c r="U394" s="245"/>
      <c r="V394" s="242"/>
      <c r="W394" s="242"/>
      <c r="X394" s="245"/>
      <c r="Y394" s="253"/>
      <c r="Z394" s="253"/>
      <c r="AA394" s="253"/>
      <c r="AB394" s="253"/>
      <c r="AC394" s="253"/>
      <c r="AD394" s="253"/>
      <c r="AE394" s="695"/>
      <c r="AF394" s="253"/>
      <c r="AG394" s="253"/>
      <c r="AH394" s="253"/>
      <c r="AI394" s="253"/>
      <c r="AJ394" s="253"/>
      <c r="AK394" s="253"/>
      <c r="AL394" s="253"/>
      <c r="AM394" s="296"/>
    </row>
    <row r="395" spans="2:39" ht="15">
      <c r="B395" s="390" t="s">
        <v>287</v>
      </c>
      <c r="C395" s="266"/>
      <c r="D395" s="242"/>
      <c r="E395" s="242"/>
      <c r="F395" s="242"/>
      <c r="G395" s="242"/>
      <c r="H395" s="242"/>
      <c r="I395" s="242"/>
      <c r="J395" s="242"/>
      <c r="K395" s="242"/>
      <c r="L395" s="242"/>
      <c r="M395" s="242"/>
      <c r="N395" s="242"/>
      <c r="O395" s="313"/>
      <c r="P395" s="242"/>
      <c r="Q395" s="242"/>
      <c r="R395" s="242"/>
      <c r="S395" s="266"/>
      <c r="T395" s="245"/>
      <c r="U395" s="245"/>
      <c r="V395" s="242"/>
      <c r="W395" s="242"/>
      <c r="X395" s="245"/>
      <c r="Y395" s="253">
        <f>SUMPRODUCT(G222:G377,Y222:Y377)</f>
        <v>2595920</v>
      </c>
      <c r="Z395" s="253">
        <f>SUMPRODUCT(G222:G377,Z222:Z377)</f>
        <v>307311.14277480508</v>
      </c>
      <c r="AA395" s="253">
        <f t="shared" ref="AA395:AL395" si="679">IF(AA220="kw",SUMPRODUCT($N$222:$N$377,$R$222:$R$377,AA222:AA377),SUMPRODUCT($G$222:$G$377,AA222:AA377))</f>
        <v>54.427339726203272</v>
      </c>
      <c r="AB395" s="253">
        <f t="shared" si="679"/>
        <v>273.35806950846268</v>
      </c>
      <c r="AC395" s="253">
        <f t="shared" si="679"/>
        <v>0</v>
      </c>
      <c r="AD395" s="253">
        <f t="shared" si="679"/>
        <v>0</v>
      </c>
      <c r="AE395" s="695">
        <f>'8.  Streetlighting'!G65</f>
        <v>3573.9218879999999</v>
      </c>
      <c r="AF395" s="253">
        <f t="shared" si="679"/>
        <v>0</v>
      </c>
      <c r="AG395" s="253">
        <f t="shared" si="679"/>
        <v>0</v>
      </c>
      <c r="AH395" s="253">
        <f t="shared" si="679"/>
        <v>0</v>
      </c>
      <c r="AI395" s="253">
        <f t="shared" si="679"/>
        <v>0</v>
      </c>
      <c r="AJ395" s="253">
        <f t="shared" si="679"/>
        <v>0</v>
      </c>
      <c r="AK395" s="253">
        <f t="shared" si="679"/>
        <v>0</v>
      </c>
      <c r="AL395" s="253">
        <f t="shared" si="679"/>
        <v>0</v>
      </c>
      <c r="AM395" s="296"/>
    </row>
    <row r="396" spans="2:39" ht="15">
      <c r="B396" s="256" t="s">
        <v>288</v>
      </c>
      <c r="C396" s="266"/>
      <c r="D396" s="242"/>
      <c r="E396" s="242"/>
      <c r="F396" s="242"/>
      <c r="G396" s="242"/>
      <c r="H396" s="242"/>
      <c r="I396" s="242"/>
      <c r="J396" s="242"/>
      <c r="K396" s="242"/>
      <c r="L396" s="242"/>
      <c r="M396" s="242"/>
      <c r="N396" s="242"/>
      <c r="O396" s="313"/>
      <c r="P396" s="242"/>
      <c r="Q396" s="242"/>
      <c r="R396" s="242"/>
      <c r="S396" s="266"/>
      <c r="T396" s="245"/>
      <c r="U396" s="245"/>
      <c r="V396" s="242"/>
      <c r="W396" s="242"/>
      <c r="X396" s="245"/>
      <c r="Y396" s="253">
        <f>SUMPRODUCT(H$222:H$377,$Y$222:$Y$377)</f>
        <v>2595920</v>
      </c>
      <c r="Z396" s="253">
        <f>SUMPRODUCT(H$222:H$377,$Z$222:$Z$377)</f>
        <v>307311.14277480508</v>
      </c>
      <c r="AA396" s="253">
        <f>IF($AA$220="kw",SUMPRODUCT($N$222:$N$377,$S$222:$S$377,$AA$222:$AA$377),SUMPRODUCT($H$222:$H$377,$AA$222:$AA$377))</f>
        <v>54.427339726203272</v>
      </c>
      <c r="AB396" s="253">
        <f>IF($AB$220="kw",SUMPRODUCT($N$222:$N$377,$S$222:$S$377,$AB$222:$AB$377),SUMPRODUCT($H$222:$H$377,$AB$222:$AB$377))</f>
        <v>273.35806950846268</v>
      </c>
      <c r="AC396" s="253">
        <f t="shared" ref="AC396:AL397" si="680">IF(AC220="kw",SUMPRODUCT($N$222:$N$377,$S$222:$S$377,AC222:AC377),SUMPRODUCT($H$222:$H$377,AC222:AC377))</f>
        <v>0</v>
      </c>
      <c r="AD396" s="253">
        <f t="shared" si="680"/>
        <v>0</v>
      </c>
      <c r="AE396" s="695">
        <f>'8.  Streetlighting'!G66</f>
        <v>3573.9218879999999</v>
      </c>
      <c r="AF396" s="253">
        <f t="shared" si="680"/>
        <v>0</v>
      </c>
      <c r="AG396" s="253">
        <f t="shared" si="680"/>
        <v>0</v>
      </c>
      <c r="AH396" s="253">
        <f t="shared" si="680"/>
        <v>0</v>
      </c>
      <c r="AI396" s="253">
        <f t="shared" si="680"/>
        <v>0</v>
      </c>
      <c r="AJ396" s="253">
        <f t="shared" si="680"/>
        <v>0</v>
      </c>
      <c r="AK396" s="253">
        <f t="shared" si="680"/>
        <v>0</v>
      </c>
      <c r="AL396" s="253">
        <f t="shared" si="680"/>
        <v>0</v>
      </c>
      <c r="AM396" s="296"/>
    </row>
    <row r="397" spans="2:39" ht="15">
      <c r="B397" s="388" t="s">
        <v>874</v>
      </c>
      <c r="C397" s="320"/>
      <c r="D397" s="339"/>
      <c r="E397" s="339"/>
      <c r="F397" s="339"/>
      <c r="G397" s="339"/>
      <c r="H397" s="339"/>
      <c r="I397" s="339"/>
      <c r="J397" s="339"/>
      <c r="K397" s="339"/>
      <c r="L397" s="339"/>
      <c r="M397" s="339"/>
      <c r="N397" s="339"/>
      <c r="O397" s="338"/>
      <c r="P397" s="339"/>
      <c r="Q397" s="339"/>
      <c r="R397" s="339"/>
      <c r="S397" s="320"/>
      <c r="T397" s="340"/>
      <c r="U397" s="340"/>
      <c r="V397" s="339"/>
      <c r="W397" s="339"/>
      <c r="X397" s="340"/>
      <c r="Y397" s="286">
        <f>SUMPRODUCT(I$222:I$377,$Y$222:$Y$377)</f>
        <v>2595920</v>
      </c>
      <c r="Z397" s="286">
        <f>SUMPRODUCT(I$222:I$377,$Z$222:$Z$377)</f>
        <v>463365.40030633821</v>
      </c>
      <c r="AA397" s="286">
        <f>IF($AA$220="kw",SUMPRODUCT($N$222:$N$377,$T$222:$T$377,$AA$222:$AA$377),SUMPRODUCT($I$222:$I$377,$AA$222:$AA$377))</f>
        <v>49.311369625646236</v>
      </c>
      <c r="AB397" s="286">
        <f>IF($AB$220="kw",SUMPRODUCT($N$222:$N$377,$T$222:$T$377,$AB$222:$AB$377),SUMPRODUCT($I$222:$I$377,$AB$222:$AB$377))</f>
        <v>247.6634146275444</v>
      </c>
      <c r="AC397" s="286">
        <f t="shared" si="680"/>
        <v>0</v>
      </c>
      <c r="AD397" s="286">
        <f t="shared" si="680"/>
        <v>0</v>
      </c>
      <c r="AE397" s="696">
        <f>'8.  Streetlighting'!G67</f>
        <v>3573.9218879999999</v>
      </c>
      <c r="AF397" s="286">
        <f t="shared" si="680"/>
        <v>0</v>
      </c>
      <c r="AG397" s="286">
        <f t="shared" si="680"/>
        <v>0</v>
      </c>
      <c r="AH397" s="286">
        <f t="shared" si="680"/>
        <v>0</v>
      </c>
      <c r="AI397" s="286">
        <f t="shared" si="680"/>
        <v>0</v>
      </c>
      <c r="AJ397" s="286">
        <f t="shared" si="680"/>
        <v>0</v>
      </c>
      <c r="AK397" s="286">
        <f t="shared" si="680"/>
        <v>0</v>
      </c>
      <c r="AL397" s="286">
        <f t="shared" si="680"/>
        <v>0</v>
      </c>
      <c r="AM397" s="341"/>
    </row>
    <row r="398" spans="2:39" ht="21" customHeight="1">
      <c r="B398" s="324" t="s">
        <v>585</v>
      </c>
      <c r="C398" s="342"/>
      <c r="D398" s="343"/>
      <c r="E398" s="343"/>
      <c r="F398" s="343"/>
      <c r="G398" s="343"/>
      <c r="H398" s="343"/>
      <c r="I398" s="343"/>
      <c r="J398" s="343"/>
      <c r="K398" s="343"/>
      <c r="L398" s="343"/>
      <c r="M398" s="343"/>
      <c r="N398" s="343"/>
      <c r="O398" s="343"/>
      <c r="P398" s="343"/>
      <c r="Q398" s="343"/>
      <c r="R398" s="343"/>
      <c r="S398" s="327"/>
      <c r="T398" s="328"/>
      <c r="U398" s="343"/>
      <c r="V398" s="343"/>
      <c r="W398" s="343"/>
      <c r="X398" s="343"/>
      <c r="Y398" s="344"/>
      <c r="Z398" s="344"/>
      <c r="AA398" s="344"/>
      <c r="AB398" s="344"/>
      <c r="AC398" s="344"/>
      <c r="AD398" s="344"/>
      <c r="AE398" s="344"/>
      <c r="AF398" s="344"/>
      <c r="AG398" s="344"/>
      <c r="AH398" s="344"/>
      <c r="AI398" s="344"/>
      <c r="AJ398" s="344"/>
      <c r="AK398" s="344"/>
      <c r="AL398" s="344"/>
      <c r="AM398" s="344"/>
    </row>
    <row r="401" spans="1:39" ht="15.6">
      <c r="B401" s="243" t="s">
        <v>291</v>
      </c>
      <c r="C401" s="244"/>
      <c r="D401" s="512" t="s">
        <v>525</v>
      </c>
      <c r="E401" s="219"/>
      <c r="F401" s="514"/>
      <c r="G401" s="219"/>
      <c r="H401" s="219"/>
      <c r="I401" s="219"/>
      <c r="J401" s="219"/>
      <c r="K401" s="219"/>
      <c r="L401" s="219"/>
      <c r="M401" s="219"/>
      <c r="N401" s="219"/>
      <c r="O401" s="244"/>
      <c r="P401" s="219"/>
      <c r="Q401" s="219"/>
      <c r="R401" s="219"/>
      <c r="S401" s="219"/>
      <c r="T401" s="219"/>
      <c r="U401" s="219"/>
      <c r="V401" s="219"/>
      <c r="W401" s="219"/>
      <c r="X401" s="219"/>
      <c r="Y401" s="233"/>
      <c r="Z401" s="231"/>
      <c r="AA401" s="231"/>
      <c r="AB401" s="231"/>
      <c r="AC401" s="231"/>
      <c r="AD401" s="231"/>
      <c r="AE401" s="231"/>
      <c r="AF401" s="231"/>
      <c r="AG401" s="231"/>
      <c r="AH401" s="231"/>
      <c r="AI401" s="231"/>
      <c r="AJ401" s="231"/>
      <c r="AK401" s="231"/>
      <c r="AL401" s="231"/>
      <c r="AM401" s="231"/>
    </row>
    <row r="402" spans="1:39" ht="33.75" customHeight="1">
      <c r="B402" s="866" t="s">
        <v>211</v>
      </c>
      <c r="C402" s="868" t="s">
        <v>33</v>
      </c>
      <c r="D402" s="246" t="s">
        <v>421</v>
      </c>
      <c r="E402" s="870" t="s">
        <v>209</v>
      </c>
      <c r="F402" s="871"/>
      <c r="G402" s="871"/>
      <c r="H402" s="871"/>
      <c r="I402" s="871"/>
      <c r="J402" s="871"/>
      <c r="K402" s="871"/>
      <c r="L402" s="871"/>
      <c r="M402" s="872"/>
      <c r="N402" s="876" t="s">
        <v>213</v>
      </c>
      <c r="O402" s="246" t="s">
        <v>422</v>
      </c>
      <c r="P402" s="870" t="s">
        <v>212</v>
      </c>
      <c r="Q402" s="871"/>
      <c r="R402" s="871"/>
      <c r="S402" s="871"/>
      <c r="T402" s="871"/>
      <c r="U402" s="871"/>
      <c r="V402" s="871"/>
      <c r="W402" s="871"/>
      <c r="X402" s="872"/>
      <c r="Y402" s="873" t="s">
        <v>243</v>
      </c>
      <c r="Z402" s="874"/>
      <c r="AA402" s="874"/>
      <c r="AB402" s="874"/>
      <c r="AC402" s="874"/>
      <c r="AD402" s="874"/>
      <c r="AE402" s="874"/>
      <c r="AF402" s="874"/>
      <c r="AG402" s="874"/>
      <c r="AH402" s="874"/>
      <c r="AI402" s="874"/>
      <c r="AJ402" s="874"/>
      <c r="AK402" s="874"/>
      <c r="AL402" s="874"/>
      <c r="AM402" s="875"/>
    </row>
    <row r="403" spans="1:39" ht="61.5" customHeight="1">
      <c r="B403" s="867"/>
      <c r="C403" s="869"/>
      <c r="D403" s="247">
        <v>2017</v>
      </c>
      <c r="E403" s="247">
        <v>2018</v>
      </c>
      <c r="F403" s="247">
        <v>2019</v>
      </c>
      <c r="G403" s="247">
        <v>2020</v>
      </c>
      <c r="H403" s="247">
        <v>2021</v>
      </c>
      <c r="I403" s="247">
        <v>2022</v>
      </c>
      <c r="J403" s="247">
        <v>2023</v>
      </c>
      <c r="K403" s="247">
        <v>2024</v>
      </c>
      <c r="L403" s="247">
        <v>2025</v>
      </c>
      <c r="M403" s="247">
        <v>2026</v>
      </c>
      <c r="N403" s="877"/>
      <c r="O403" s="247">
        <v>2017</v>
      </c>
      <c r="P403" s="247">
        <v>2018</v>
      </c>
      <c r="Q403" s="247">
        <v>2019</v>
      </c>
      <c r="R403" s="247">
        <v>2020</v>
      </c>
      <c r="S403" s="247">
        <v>2021</v>
      </c>
      <c r="T403" s="247">
        <v>2022</v>
      </c>
      <c r="U403" s="247">
        <v>2023</v>
      </c>
      <c r="V403" s="247">
        <v>2024</v>
      </c>
      <c r="W403" s="247">
        <v>2025</v>
      </c>
      <c r="X403" s="247">
        <v>2026</v>
      </c>
      <c r="Y403" s="247" t="str">
        <f>'1.  LRAMVA Summary'!D52</f>
        <v>Residential</v>
      </c>
      <c r="Z403" s="247" t="str">
        <f>'1.  LRAMVA Summary'!E52</f>
        <v>GS&lt;50 kW</v>
      </c>
      <c r="AA403" s="247" t="str">
        <f>'1.  LRAMVA Summary'!F52</f>
        <v>GS 50 - 999 kW</v>
      </c>
      <c r="AB403" s="247" t="str">
        <f>'1.  LRAMVA Summary'!G52</f>
        <v>GS 1,000 - 4,999 kW</v>
      </c>
      <c r="AC403" s="247" t="str">
        <f>'1.  LRAMVA Summary'!H52</f>
        <v>USL</v>
      </c>
      <c r="AD403" s="247" t="str">
        <f>'1.  LRAMVA Summary'!I52</f>
        <v>Sentinel Lighting</v>
      </c>
      <c r="AE403" s="247" t="str">
        <f>'1.  LRAMVA Summary'!J52</f>
        <v>Street Lighting</v>
      </c>
      <c r="AF403" s="247" t="str">
        <f>'1.  LRAMVA Summary'!K52</f>
        <v/>
      </c>
      <c r="AG403" s="247" t="str">
        <f>'1.  LRAMVA Summary'!L52</f>
        <v/>
      </c>
      <c r="AH403" s="247" t="str">
        <f>'1.  LRAMVA Summary'!M52</f>
        <v/>
      </c>
      <c r="AI403" s="247" t="str">
        <f>'1.  LRAMVA Summary'!N52</f>
        <v/>
      </c>
      <c r="AJ403" s="247" t="str">
        <f>'1.  LRAMVA Summary'!O52</f>
        <v/>
      </c>
      <c r="AK403" s="247" t="str">
        <f>'1.  LRAMVA Summary'!P52</f>
        <v/>
      </c>
      <c r="AL403" s="247" t="str">
        <f>'1.  LRAMVA Summary'!Q52</f>
        <v/>
      </c>
      <c r="AM403" s="249" t="str">
        <f>'1.  LRAMVA Summary'!R52</f>
        <v>Total</v>
      </c>
    </row>
    <row r="404" spans="1:39" ht="15.75" customHeight="1">
      <c r="A404" s="467"/>
      <c r="B404" s="461" t="s">
        <v>503</v>
      </c>
      <c r="C404" s="251"/>
      <c r="D404" s="251"/>
      <c r="E404" s="251"/>
      <c r="F404" s="251"/>
      <c r="G404" s="251"/>
      <c r="H404" s="251"/>
      <c r="I404" s="251"/>
      <c r="J404" s="251"/>
      <c r="K404" s="251"/>
      <c r="L404" s="251"/>
      <c r="M404" s="251"/>
      <c r="N404" s="252"/>
      <c r="O404" s="251"/>
      <c r="P404" s="251"/>
      <c r="Q404" s="251"/>
      <c r="R404" s="251"/>
      <c r="S404" s="251"/>
      <c r="T404" s="251"/>
      <c r="U404" s="251"/>
      <c r="V404" s="251"/>
      <c r="W404" s="251"/>
      <c r="X404" s="251"/>
      <c r="Y404" s="253" t="str">
        <f>'1.  LRAMVA Summary'!D53</f>
        <v>kWh</v>
      </c>
      <c r="Z404" s="253" t="str">
        <f>'1.  LRAMVA Summary'!E53</f>
        <v>kWh</v>
      </c>
      <c r="AA404" s="253" t="str">
        <f>'1.  LRAMVA Summary'!F53</f>
        <v>kW</v>
      </c>
      <c r="AB404" s="253" t="str">
        <f>'1.  LRAMVA Summary'!G53</f>
        <v>kW</v>
      </c>
      <c r="AC404" s="253" t="str">
        <f>'1.  LRAMVA Summary'!H53</f>
        <v>kWh</v>
      </c>
      <c r="AD404" s="253" t="str">
        <f>'1.  LRAMVA Summary'!I53</f>
        <v>kW</v>
      </c>
      <c r="AE404" s="253" t="str">
        <f>'1.  LRAMVA Summary'!J53</f>
        <v>kW</v>
      </c>
      <c r="AF404" s="253">
        <f>'1.  LRAMVA Summary'!K53</f>
        <v>0</v>
      </c>
      <c r="AG404" s="253">
        <f>'1.  LRAMVA Summary'!L53</f>
        <v>0</v>
      </c>
      <c r="AH404" s="253">
        <f>'1.  LRAMVA Summary'!M53</f>
        <v>0</v>
      </c>
      <c r="AI404" s="253">
        <f>'1.  LRAMVA Summary'!N53</f>
        <v>0</v>
      </c>
      <c r="AJ404" s="253">
        <f>'1.  LRAMVA Summary'!O53</f>
        <v>0</v>
      </c>
      <c r="AK404" s="253">
        <f>'1.  LRAMVA Summary'!P53</f>
        <v>0</v>
      </c>
      <c r="AL404" s="253">
        <f>'1.  LRAMVA Summary'!Q53</f>
        <v>0</v>
      </c>
      <c r="AM404" s="254"/>
    </row>
    <row r="405" spans="1:39" ht="15.6" outlineLevel="1">
      <c r="A405" s="467"/>
      <c r="B405" s="446" t="s">
        <v>496</v>
      </c>
      <c r="C405" s="251"/>
      <c r="D405" s="251"/>
      <c r="E405" s="251"/>
      <c r="F405" s="251"/>
      <c r="G405" s="251"/>
      <c r="H405" s="251"/>
      <c r="I405" s="251"/>
      <c r="J405" s="251"/>
      <c r="K405" s="251"/>
      <c r="L405" s="251"/>
      <c r="M405" s="251"/>
      <c r="N405" s="252"/>
      <c r="O405" s="251"/>
      <c r="P405" s="251"/>
      <c r="Q405" s="251"/>
      <c r="R405" s="251"/>
      <c r="S405" s="251"/>
      <c r="T405" s="251"/>
      <c r="U405" s="251"/>
      <c r="V405" s="251"/>
      <c r="W405" s="251"/>
      <c r="X405" s="251"/>
      <c r="Y405" s="253"/>
      <c r="Z405" s="253"/>
      <c r="AA405" s="253"/>
      <c r="AB405" s="253"/>
      <c r="AC405" s="253"/>
      <c r="AD405" s="253"/>
      <c r="AE405" s="253"/>
      <c r="AF405" s="253"/>
      <c r="AG405" s="253"/>
      <c r="AH405" s="253"/>
      <c r="AI405" s="253"/>
      <c r="AJ405" s="253"/>
      <c r="AK405" s="253"/>
      <c r="AL405" s="253"/>
      <c r="AM405" s="254"/>
    </row>
    <row r="406" spans="1:39" ht="15" outlineLevel="1">
      <c r="A406" s="467">
        <v>1</v>
      </c>
      <c r="B406" s="379" t="s">
        <v>95</v>
      </c>
      <c r="C406" s="253" t="s">
        <v>25</v>
      </c>
      <c r="D406" s="257"/>
      <c r="E406" s="257"/>
      <c r="F406" s="257"/>
      <c r="G406" s="257"/>
      <c r="H406" s="257"/>
      <c r="I406" s="257"/>
      <c r="J406" s="257"/>
      <c r="K406" s="257"/>
      <c r="L406" s="257"/>
      <c r="M406" s="257"/>
      <c r="N406" s="253"/>
      <c r="O406" s="257"/>
      <c r="P406" s="257"/>
      <c r="Q406" s="257"/>
      <c r="R406" s="257"/>
      <c r="S406" s="257"/>
      <c r="T406" s="257"/>
      <c r="U406" s="257"/>
      <c r="V406" s="257"/>
      <c r="W406" s="257"/>
      <c r="X406" s="257"/>
      <c r="Y406" s="363"/>
      <c r="Z406" s="363"/>
      <c r="AA406" s="363"/>
      <c r="AB406" s="363"/>
      <c r="AC406" s="363"/>
      <c r="AD406" s="363"/>
      <c r="AE406" s="363"/>
      <c r="AF406" s="363"/>
      <c r="AG406" s="363"/>
      <c r="AH406" s="363"/>
      <c r="AI406" s="363"/>
      <c r="AJ406" s="363"/>
      <c r="AK406" s="363"/>
      <c r="AL406" s="363"/>
      <c r="AM406" s="258">
        <f>SUM(Y406:AL406)</f>
        <v>0</v>
      </c>
    </row>
    <row r="407" spans="1:39" ht="15" outlineLevel="1">
      <c r="A407" s="467"/>
      <c r="B407" s="382" t="s">
        <v>308</v>
      </c>
      <c r="C407" s="253" t="s">
        <v>163</v>
      </c>
      <c r="D407" s="257"/>
      <c r="E407" s="257"/>
      <c r="F407" s="257"/>
      <c r="G407" s="257"/>
      <c r="H407" s="257"/>
      <c r="I407" s="257"/>
      <c r="J407" s="257"/>
      <c r="K407" s="257"/>
      <c r="L407" s="257"/>
      <c r="M407" s="257"/>
      <c r="N407" s="412"/>
      <c r="O407" s="257"/>
      <c r="P407" s="257"/>
      <c r="Q407" s="257"/>
      <c r="R407" s="257"/>
      <c r="S407" s="257"/>
      <c r="T407" s="257"/>
      <c r="U407" s="257"/>
      <c r="V407" s="257"/>
      <c r="W407" s="257"/>
      <c r="X407" s="257"/>
      <c r="Y407" s="364">
        <f>Y406</f>
        <v>0</v>
      </c>
      <c r="Z407" s="364">
        <f t="shared" ref="Z407:AE407" si="681">Z406</f>
        <v>0</v>
      </c>
      <c r="AA407" s="364">
        <f t="shared" si="681"/>
        <v>0</v>
      </c>
      <c r="AB407" s="364">
        <f t="shared" si="681"/>
        <v>0</v>
      </c>
      <c r="AC407" s="364">
        <f t="shared" si="681"/>
        <v>0</v>
      </c>
      <c r="AD407" s="364">
        <f t="shared" si="681"/>
        <v>0</v>
      </c>
      <c r="AE407" s="364">
        <f t="shared" si="681"/>
        <v>0</v>
      </c>
      <c r="AF407" s="364">
        <f t="shared" ref="AF407" si="682">AF406</f>
        <v>0</v>
      </c>
      <c r="AG407" s="364">
        <f t="shared" ref="AG407" si="683">AG406</f>
        <v>0</v>
      </c>
      <c r="AH407" s="364">
        <f t="shared" ref="AH407" si="684">AH406</f>
        <v>0</v>
      </c>
      <c r="AI407" s="364">
        <f t="shared" ref="AI407" si="685">AI406</f>
        <v>0</v>
      </c>
      <c r="AJ407" s="364">
        <f t="shared" ref="AJ407" si="686">AJ406</f>
        <v>0</v>
      </c>
      <c r="AK407" s="364">
        <f t="shared" ref="AK407" si="687">AK406</f>
        <v>0</v>
      </c>
      <c r="AL407" s="364">
        <f t="shared" ref="AL407" si="688">AL406</f>
        <v>0</v>
      </c>
      <c r="AM407" s="259"/>
    </row>
    <row r="408" spans="1:39" ht="15.6" outlineLevel="1">
      <c r="A408" s="467"/>
      <c r="B408" s="462"/>
      <c r="C408" s="261"/>
      <c r="D408" s="261"/>
      <c r="E408" s="261"/>
      <c r="F408" s="261"/>
      <c r="G408" s="261"/>
      <c r="H408" s="261"/>
      <c r="I408" s="261"/>
      <c r="J408" s="261"/>
      <c r="K408" s="261"/>
      <c r="L408" s="261"/>
      <c r="M408" s="261"/>
      <c r="N408" s="262"/>
      <c r="O408" s="261"/>
      <c r="P408" s="261"/>
      <c r="Q408" s="261"/>
      <c r="R408" s="261"/>
      <c r="S408" s="261"/>
      <c r="T408" s="261"/>
      <c r="U408" s="261"/>
      <c r="V408" s="261"/>
      <c r="W408" s="261"/>
      <c r="X408" s="261"/>
      <c r="Y408" s="365"/>
      <c r="Z408" s="366"/>
      <c r="AA408" s="366"/>
      <c r="AB408" s="366"/>
      <c r="AC408" s="366"/>
      <c r="AD408" s="366"/>
      <c r="AE408" s="366"/>
      <c r="AF408" s="366"/>
      <c r="AG408" s="366"/>
      <c r="AH408" s="366"/>
      <c r="AI408" s="366"/>
      <c r="AJ408" s="366"/>
      <c r="AK408" s="366"/>
      <c r="AL408" s="366"/>
      <c r="AM408" s="264"/>
    </row>
    <row r="409" spans="1:39" ht="15" outlineLevel="1">
      <c r="A409" s="467">
        <v>2</v>
      </c>
      <c r="B409" s="379" t="s">
        <v>96</v>
      </c>
      <c r="C409" s="253" t="s">
        <v>25</v>
      </c>
      <c r="D409" s="257"/>
      <c r="E409" s="257"/>
      <c r="F409" s="257"/>
      <c r="G409" s="257"/>
      <c r="H409" s="257"/>
      <c r="I409" s="257"/>
      <c r="J409" s="257"/>
      <c r="K409" s="257"/>
      <c r="L409" s="257"/>
      <c r="M409" s="257"/>
      <c r="N409" s="253"/>
      <c r="O409" s="257"/>
      <c r="P409" s="257"/>
      <c r="Q409" s="257"/>
      <c r="R409" s="257"/>
      <c r="S409" s="257"/>
      <c r="T409" s="257"/>
      <c r="U409" s="257"/>
      <c r="V409" s="257"/>
      <c r="W409" s="257"/>
      <c r="X409" s="257"/>
      <c r="Y409" s="363"/>
      <c r="Z409" s="363"/>
      <c r="AA409" s="363"/>
      <c r="AB409" s="363"/>
      <c r="AC409" s="363"/>
      <c r="AD409" s="363"/>
      <c r="AE409" s="363"/>
      <c r="AF409" s="363"/>
      <c r="AG409" s="363"/>
      <c r="AH409" s="363"/>
      <c r="AI409" s="363"/>
      <c r="AJ409" s="363"/>
      <c r="AK409" s="363"/>
      <c r="AL409" s="363"/>
      <c r="AM409" s="258">
        <f>SUM(Y409:AL409)</f>
        <v>0</v>
      </c>
    </row>
    <row r="410" spans="1:39" ht="15" outlineLevel="1">
      <c r="A410" s="467"/>
      <c r="B410" s="382" t="s">
        <v>308</v>
      </c>
      <c r="C410" s="253" t="s">
        <v>163</v>
      </c>
      <c r="D410" s="257"/>
      <c r="E410" s="257"/>
      <c r="F410" s="257"/>
      <c r="G410" s="257"/>
      <c r="H410" s="257"/>
      <c r="I410" s="257"/>
      <c r="J410" s="257"/>
      <c r="K410" s="257"/>
      <c r="L410" s="257"/>
      <c r="M410" s="257"/>
      <c r="N410" s="412"/>
      <c r="O410" s="257"/>
      <c r="P410" s="257"/>
      <c r="Q410" s="257"/>
      <c r="R410" s="257"/>
      <c r="S410" s="257"/>
      <c r="T410" s="257"/>
      <c r="U410" s="257"/>
      <c r="V410" s="257"/>
      <c r="W410" s="257"/>
      <c r="X410" s="257"/>
      <c r="Y410" s="364">
        <f>Y409</f>
        <v>0</v>
      </c>
      <c r="Z410" s="364">
        <f t="shared" ref="Z410:AE410" si="689">Z409</f>
        <v>0</v>
      </c>
      <c r="AA410" s="364">
        <f t="shared" si="689"/>
        <v>0</v>
      </c>
      <c r="AB410" s="364">
        <f t="shared" si="689"/>
        <v>0</v>
      </c>
      <c r="AC410" s="364">
        <f t="shared" si="689"/>
        <v>0</v>
      </c>
      <c r="AD410" s="364">
        <f t="shared" si="689"/>
        <v>0</v>
      </c>
      <c r="AE410" s="364">
        <f t="shared" si="689"/>
        <v>0</v>
      </c>
      <c r="AF410" s="364">
        <f t="shared" ref="AF410" si="690">AF409</f>
        <v>0</v>
      </c>
      <c r="AG410" s="364">
        <f t="shared" ref="AG410" si="691">AG409</f>
        <v>0</v>
      </c>
      <c r="AH410" s="364">
        <f t="shared" ref="AH410" si="692">AH409</f>
        <v>0</v>
      </c>
      <c r="AI410" s="364">
        <f t="shared" ref="AI410" si="693">AI409</f>
        <v>0</v>
      </c>
      <c r="AJ410" s="364">
        <f t="shared" ref="AJ410" si="694">AJ409</f>
        <v>0</v>
      </c>
      <c r="AK410" s="364">
        <f t="shared" ref="AK410" si="695">AK409</f>
        <v>0</v>
      </c>
      <c r="AL410" s="364">
        <f t="shared" ref="AL410" si="696">AL409</f>
        <v>0</v>
      </c>
      <c r="AM410" s="259"/>
    </row>
    <row r="411" spans="1:39" ht="15.6" outlineLevel="1">
      <c r="A411" s="467"/>
      <c r="B411" s="462"/>
      <c r="C411" s="261"/>
      <c r="D411" s="266"/>
      <c r="E411" s="266"/>
      <c r="F411" s="266"/>
      <c r="G411" s="266"/>
      <c r="H411" s="266"/>
      <c r="I411" s="266"/>
      <c r="J411" s="266"/>
      <c r="K411" s="266"/>
      <c r="L411" s="266"/>
      <c r="M411" s="266"/>
      <c r="N411" s="262"/>
      <c r="O411" s="266"/>
      <c r="P411" s="266"/>
      <c r="Q411" s="266"/>
      <c r="R411" s="266"/>
      <c r="S411" s="266"/>
      <c r="T411" s="266"/>
      <c r="U411" s="266"/>
      <c r="V411" s="266"/>
      <c r="W411" s="266"/>
      <c r="X411" s="266"/>
      <c r="Y411" s="365"/>
      <c r="Z411" s="366"/>
      <c r="AA411" s="366"/>
      <c r="AB411" s="366"/>
      <c r="AC411" s="366"/>
      <c r="AD411" s="366"/>
      <c r="AE411" s="366"/>
      <c r="AF411" s="366"/>
      <c r="AG411" s="366"/>
      <c r="AH411" s="366"/>
      <c r="AI411" s="366"/>
      <c r="AJ411" s="366"/>
      <c r="AK411" s="366"/>
      <c r="AL411" s="366"/>
      <c r="AM411" s="264"/>
    </row>
    <row r="412" spans="1:39" ht="15" outlineLevel="1">
      <c r="A412" s="467">
        <v>3</v>
      </c>
      <c r="B412" s="379" t="s">
        <v>97</v>
      </c>
      <c r="C412" s="253" t="s">
        <v>25</v>
      </c>
      <c r="D412" s="257"/>
      <c r="E412" s="257"/>
      <c r="F412" s="257"/>
      <c r="G412" s="257"/>
      <c r="H412" s="257"/>
      <c r="I412" s="257"/>
      <c r="J412" s="257"/>
      <c r="K412" s="257"/>
      <c r="L412" s="257"/>
      <c r="M412" s="257"/>
      <c r="N412" s="253"/>
      <c r="O412" s="257"/>
      <c r="P412" s="257"/>
      <c r="Q412" s="257"/>
      <c r="R412" s="257"/>
      <c r="S412" s="257"/>
      <c r="T412" s="257"/>
      <c r="U412" s="257"/>
      <c r="V412" s="257"/>
      <c r="W412" s="257"/>
      <c r="X412" s="257"/>
      <c r="Y412" s="363"/>
      <c r="Z412" s="363"/>
      <c r="AA412" s="363"/>
      <c r="AB412" s="363"/>
      <c r="AC412" s="363"/>
      <c r="AD412" s="363"/>
      <c r="AE412" s="363"/>
      <c r="AF412" s="363"/>
      <c r="AG412" s="363"/>
      <c r="AH412" s="363"/>
      <c r="AI412" s="363"/>
      <c r="AJ412" s="363"/>
      <c r="AK412" s="363"/>
      <c r="AL412" s="363"/>
      <c r="AM412" s="258">
        <f>SUM(Y412:AL412)</f>
        <v>0</v>
      </c>
    </row>
    <row r="413" spans="1:39" ht="15" outlineLevel="1">
      <c r="A413" s="467"/>
      <c r="B413" s="382" t="s">
        <v>308</v>
      </c>
      <c r="C413" s="253" t="s">
        <v>163</v>
      </c>
      <c r="D413" s="257"/>
      <c r="E413" s="257"/>
      <c r="F413" s="257"/>
      <c r="G413" s="257"/>
      <c r="H413" s="257"/>
      <c r="I413" s="257"/>
      <c r="J413" s="257"/>
      <c r="K413" s="257"/>
      <c r="L413" s="257"/>
      <c r="M413" s="257"/>
      <c r="N413" s="412"/>
      <c r="O413" s="257"/>
      <c r="P413" s="257"/>
      <c r="Q413" s="257"/>
      <c r="R413" s="257"/>
      <c r="S413" s="257"/>
      <c r="T413" s="257"/>
      <c r="U413" s="257"/>
      <c r="V413" s="257"/>
      <c r="W413" s="257"/>
      <c r="X413" s="257"/>
      <c r="Y413" s="364">
        <f>Y412</f>
        <v>0</v>
      </c>
      <c r="Z413" s="364">
        <f t="shared" ref="Z413:AE413" si="697">Z412</f>
        <v>0</v>
      </c>
      <c r="AA413" s="364">
        <f t="shared" si="697"/>
        <v>0</v>
      </c>
      <c r="AB413" s="364">
        <f t="shared" si="697"/>
        <v>0</v>
      </c>
      <c r="AC413" s="364">
        <f t="shared" si="697"/>
        <v>0</v>
      </c>
      <c r="AD413" s="364">
        <f t="shared" si="697"/>
        <v>0</v>
      </c>
      <c r="AE413" s="364">
        <f t="shared" si="697"/>
        <v>0</v>
      </c>
      <c r="AF413" s="364">
        <f t="shared" ref="AF413" si="698">AF412</f>
        <v>0</v>
      </c>
      <c r="AG413" s="364">
        <f t="shared" ref="AG413" si="699">AG412</f>
        <v>0</v>
      </c>
      <c r="AH413" s="364">
        <f t="shared" ref="AH413" si="700">AH412</f>
        <v>0</v>
      </c>
      <c r="AI413" s="364">
        <f t="shared" ref="AI413" si="701">AI412</f>
        <v>0</v>
      </c>
      <c r="AJ413" s="364">
        <f t="shared" ref="AJ413" si="702">AJ412</f>
        <v>0</v>
      </c>
      <c r="AK413" s="364">
        <f t="shared" ref="AK413" si="703">AK412</f>
        <v>0</v>
      </c>
      <c r="AL413" s="364">
        <f t="shared" ref="AL413" si="704">AL412</f>
        <v>0</v>
      </c>
      <c r="AM413" s="259"/>
    </row>
    <row r="414" spans="1:39" ht="15" outlineLevel="1">
      <c r="A414" s="467"/>
      <c r="B414" s="382"/>
      <c r="C414" s="267"/>
      <c r="D414" s="253"/>
      <c r="E414" s="253"/>
      <c r="F414" s="253"/>
      <c r="G414" s="253"/>
      <c r="H414" s="253"/>
      <c r="I414" s="253"/>
      <c r="J414" s="253"/>
      <c r="K414" s="253"/>
      <c r="L414" s="253"/>
      <c r="M414" s="253"/>
      <c r="N414" s="253"/>
      <c r="O414" s="253"/>
      <c r="P414" s="253"/>
      <c r="Q414" s="253"/>
      <c r="R414" s="253"/>
      <c r="S414" s="253"/>
      <c r="T414" s="253"/>
      <c r="U414" s="253"/>
      <c r="V414" s="253"/>
      <c r="W414" s="253"/>
      <c r="X414" s="253"/>
      <c r="Y414" s="365"/>
      <c r="Z414" s="365"/>
      <c r="AA414" s="365"/>
      <c r="AB414" s="365"/>
      <c r="AC414" s="365"/>
      <c r="AD414" s="365"/>
      <c r="AE414" s="365"/>
      <c r="AF414" s="365"/>
      <c r="AG414" s="365"/>
      <c r="AH414" s="365"/>
      <c r="AI414" s="365"/>
      <c r="AJ414" s="365"/>
      <c r="AK414" s="365"/>
      <c r="AL414" s="365"/>
      <c r="AM414" s="268"/>
    </row>
    <row r="415" spans="1:39" ht="15" outlineLevel="1">
      <c r="A415" s="467">
        <v>4</v>
      </c>
      <c r="B415" s="275" t="s">
        <v>675</v>
      </c>
      <c r="C415" s="253" t="s">
        <v>25</v>
      </c>
      <c r="D415" s="257"/>
      <c r="E415" s="257"/>
      <c r="F415" s="257"/>
      <c r="G415" s="257"/>
      <c r="H415" s="257"/>
      <c r="I415" s="257"/>
      <c r="J415" s="257"/>
      <c r="K415" s="257"/>
      <c r="L415" s="257"/>
      <c r="M415" s="257"/>
      <c r="N415" s="253"/>
      <c r="O415" s="257"/>
      <c r="P415" s="257"/>
      <c r="Q415" s="257"/>
      <c r="R415" s="257"/>
      <c r="S415" s="257"/>
      <c r="T415" s="257"/>
      <c r="U415" s="257"/>
      <c r="V415" s="257"/>
      <c r="W415" s="257"/>
      <c r="X415" s="257"/>
      <c r="Y415" s="363"/>
      <c r="Z415" s="363"/>
      <c r="AA415" s="363"/>
      <c r="AB415" s="363"/>
      <c r="AC415" s="363"/>
      <c r="AD415" s="363"/>
      <c r="AE415" s="363"/>
      <c r="AF415" s="363"/>
      <c r="AG415" s="363"/>
      <c r="AH415" s="363"/>
      <c r="AI415" s="363"/>
      <c r="AJ415" s="363"/>
      <c r="AK415" s="363"/>
      <c r="AL415" s="363"/>
      <c r="AM415" s="258">
        <f>SUM(Y415:AL415)</f>
        <v>0</v>
      </c>
    </row>
    <row r="416" spans="1:39" ht="15" outlineLevel="1">
      <c r="A416" s="467"/>
      <c r="B416" s="382" t="s">
        <v>308</v>
      </c>
      <c r="C416" s="253" t="s">
        <v>163</v>
      </c>
      <c r="D416" s="257"/>
      <c r="E416" s="257"/>
      <c r="F416" s="257"/>
      <c r="G416" s="257"/>
      <c r="H416" s="257"/>
      <c r="I416" s="257"/>
      <c r="J416" s="257"/>
      <c r="K416" s="257"/>
      <c r="L416" s="257"/>
      <c r="M416" s="257"/>
      <c r="N416" s="412"/>
      <c r="O416" s="257"/>
      <c r="P416" s="257"/>
      <c r="Q416" s="257"/>
      <c r="R416" s="257"/>
      <c r="S416" s="257"/>
      <c r="T416" s="257"/>
      <c r="U416" s="257"/>
      <c r="V416" s="257"/>
      <c r="W416" s="257"/>
      <c r="X416" s="257"/>
      <c r="Y416" s="364">
        <f>Y415</f>
        <v>0</v>
      </c>
      <c r="Z416" s="364">
        <f t="shared" ref="Z416:AE416" si="705">Z415</f>
        <v>0</v>
      </c>
      <c r="AA416" s="364">
        <f t="shared" si="705"/>
        <v>0</v>
      </c>
      <c r="AB416" s="364">
        <f t="shared" si="705"/>
        <v>0</v>
      </c>
      <c r="AC416" s="364">
        <f t="shared" si="705"/>
        <v>0</v>
      </c>
      <c r="AD416" s="364">
        <f t="shared" si="705"/>
        <v>0</v>
      </c>
      <c r="AE416" s="364">
        <f t="shared" si="705"/>
        <v>0</v>
      </c>
      <c r="AF416" s="364">
        <f t="shared" ref="AF416" si="706">AF415</f>
        <v>0</v>
      </c>
      <c r="AG416" s="364">
        <f t="shared" ref="AG416" si="707">AG415</f>
        <v>0</v>
      </c>
      <c r="AH416" s="364">
        <f t="shared" ref="AH416" si="708">AH415</f>
        <v>0</v>
      </c>
      <c r="AI416" s="364">
        <f t="shared" ref="AI416" si="709">AI415</f>
        <v>0</v>
      </c>
      <c r="AJ416" s="364">
        <f t="shared" ref="AJ416" si="710">AJ415</f>
        <v>0</v>
      </c>
      <c r="AK416" s="364">
        <f t="shared" ref="AK416" si="711">AK415</f>
        <v>0</v>
      </c>
      <c r="AL416" s="364">
        <f t="shared" ref="AL416" si="712">AL415</f>
        <v>0</v>
      </c>
      <c r="AM416" s="259"/>
    </row>
    <row r="417" spans="1:39" ht="15" outlineLevel="1">
      <c r="A417" s="467"/>
      <c r="B417" s="382"/>
      <c r="C417" s="267"/>
      <c r="D417" s="266"/>
      <c r="E417" s="266"/>
      <c r="F417" s="266"/>
      <c r="G417" s="266"/>
      <c r="H417" s="266"/>
      <c r="I417" s="266"/>
      <c r="J417" s="266"/>
      <c r="K417" s="266"/>
      <c r="L417" s="266"/>
      <c r="M417" s="266"/>
      <c r="N417" s="253"/>
      <c r="O417" s="266"/>
      <c r="P417" s="266"/>
      <c r="Q417" s="266"/>
      <c r="R417" s="266"/>
      <c r="S417" s="266"/>
      <c r="T417" s="266"/>
      <c r="U417" s="266"/>
      <c r="V417" s="266"/>
      <c r="W417" s="266"/>
      <c r="X417" s="266"/>
      <c r="Y417" s="365"/>
      <c r="Z417" s="365"/>
      <c r="AA417" s="365"/>
      <c r="AB417" s="365"/>
      <c r="AC417" s="365"/>
      <c r="AD417" s="365"/>
      <c r="AE417" s="365"/>
      <c r="AF417" s="365"/>
      <c r="AG417" s="365"/>
      <c r="AH417" s="365"/>
      <c r="AI417" s="365"/>
      <c r="AJ417" s="365"/>
      <c r="AK417" s="365"/>
      <c r="AL417" s="365"/>
      <c r="AM417" s="268"/>
    </row>
    <row r="418" spans="1:39" ht="30" outlineLevel="1">
      <c r="A418" s="467">
        <v>5</v>
      </c>
      <c r="B418" s="379" t="s">
        <v>98</v>
      </c>
      <c r="C418" s="253" t="s">
        <v>25</v>
      </c>
      <c r="D418" s="257"/>
      <c r="E418" s="257"/>
      <c r="F418" s="257"/>
      <c r="G418" s="257"/>
      <c r="H418" s="257"/>
      <c r="I418" s="257"/>
      <c r="J418" s="257"/>
      <c r="K418" s="257"/>
      <c r="L418" s="257"/>
      <c r="M418" s="257"/>
      <c r="N418" s="253"/>
      <c r="O418" s="257"/>
      <c r="P418" s="257"/>
      <c r="Q418" s="257"/>
      <c r="R418" s="257"/>
      <c r="S418" s="257"/>
      <c r="T418" s="257"/>
      <c r="U418" s="257"/>
      <c r="V418" s="257"/>
      <c r="W418" s="257"/>
      <c r="X418" s="257"/>
      <c r="Y418" s="363"/>
      <c r="Z418" s="363"/>
      <c r="AA418" s="363"/>
      <c r="AB418" s="363"/>
      <c r="AC418" s="363"/>
      <c r="AD418" s="363"/>
      <c r="AE418" s="363"/>
      <c r="AF418" s="363"/>
      <c r="AG418" s="363"/>
      <c r="AH418" s="363"/>
      <c r="AI418" s="363"/>
      <c r="AJ418" s="363"/>
      <c r="AK418" s="363"/>
      <c r="AL418" s="363"/>
      <c r="AM418" s="258">
        <f>SUM(Y418:AL418)</f>
        <v>0</v>
      </c>
    </row>
    <row r="419" spans="1:39" ht="15" outlineLevel="1">
      <c r="A419" s="467"/>
      <c r="B419" s="382" t="s">
        <v>308</v>
      </c>
      <c r="C419" s="253" t="s">
        <v>163</v>
      </c>
      <c r="D419" s="257"/>
      <c r="E419" s="257"/>
      <c r="F419" s="257"/>
      <c r="G419" s="257"/>
      <c r="H419" s="257"/>
      <c r="I419" s="257"/>
      <c r="J419" s="257"/>
      <c r="K419" s="257"/>
      <c r="L419" s="257"/>
      <c r="M419" s="257"/>
      <c r="N419" s="412"/>
      <c r="O419" s="257"/>
      <c r="P419" s="257"/>
      <c r="Q419" s="257"/>
      <c r="R419" s="257"/>
      <c r="S419" s="257"/>
      <c r="T419" s="257"/>
      <c r="U419" s="257"/>
      <c r="V419" s="257"/>
      <c r="W419" s="257"/>
      <c r="X419" s="257"/>
      <c r="Y419" s="364">
        <f>Y418</f>
        <v>0</v>
      </c>
      <c r="Z419" s="364">
        <f t="shared" ref="Z419:AE419" si="713">Z418</f>
        <v>0</v>
      </c>
      <c r="AA419" s="364">
        <f t="shared" si="713"/>
        <v>0</v>
      </c>
      <c r="AB419" s="364">
        <f t="shared" si="713"/>
        <v>0</v>
      </c>
      <c r="AC419" s="364">
        <f t="shared" si="713"/>
        <v>0</v>
      </c>
      <c r="AD419" s="364">
        <f t="shared" si="713"/>
        <v>0</v>
      </c>
      <c r="AE419" s="364">
        <f t="shared" si="713"/>
        <v>0</v>
      </c>
      <c r="AF419" s="364">
        <f t="shared" ref="AF419" si="714">AF418</f>
        <v>0</v>
      </c>
      <c r="AG419" s="364">
        <f t="shared" ref="AG419" si="715">AG418</f>
        <v>0</v>
      </c>
      <c r="AH419" s="364">
        <f t="shared" ref="AH419" si="716">AH418</f>
        <v>0</v>
      </c>
      <c r="AI419" s="364">
        <f t="shared" ref="AI419" si="717">AI418</f>
        <v>0</v>
      </c>
      <c r="AJ419" s="364">
        <f t="shared" ref="AJ419" si="718">AJ418</f>
        <v>0</v>
      </c>
      <c r="AK419" s="364">
        <f t="shared" ref="AK419" si="719">AK418</f>
        <v>0</v>
      </c>
      <c r="AL419" s="364">
        <f t="shared" ref="AL419" si="720">AL418</f>
        <v>0</v>
      </c>
      <c r="AM419" s="259"/>
    </row>
    <row r="420" spans="1:39" ht="15" outlineLevel="1">
      <c r="A420" s="467"/>
      <c r="B420" s="382"/>
      <c r="C420" s="253"/>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373"/>
      <c r="Z420" s="374"/>
      <c r="AA420" s="374"/>
      <c r="AB420" s="374"/>
      <c r="AC420" s="374"/>
      <c r="AD420" s="374"/>
      <c r="AE420" s="374"/>
      <c r="AF420" s="374"/>
      <c r="AG420" s="374"/>
      <c r="AH420" s="374"/>
      <c r="AI420" s="374"/>
      <c r="AJ420" s="374"/>
      <c r="AK420" s="374"/>
      <c r="AL420" s="374"/>
      <c r="AM420" s="259"/>
    </row>
    <row r="421" spans="1:39" ht="15.6" outlineLevel="1">
      <c r="A421" s="467"/>
      <c r="B421" s="454" t="s">
        <v>497</v>
      </c>
      <c r="C421" s="251"/>
      <c r="D421" s="251"/>
      <c r="E421" s="251"/>
      <c r="F421" s="251"/>
      <c r="G421" s="251"/>
      <c r="H421" s="251"/>
      <c r="I421" s="251"/>
      <c r="J421" s="251"/>
      <c r="K421" s="251"/>
      <c r="L421" s="251"/>
      <c r="M421" s="251"/>
      <c r="N421" s="252"/>
      <c r="O421" s="251"/>
      <c r="P421" s="251"/>
      <c r="Q421" s="251"/>
      <c r="R421" s="251"/>
      <c r="S421" s="251"/>
      <c r="T421" s="251"/>
      <c r="U421" s="251"/>
      <c r="V421" s="251"/>
      <c r="W421" s="251"/>
      <c r="X421" s="251"/>
      <c r="Y421" s="367"/>
      <c r="Z421" s="367"/>
      <c r="AA421" s="367"/>
      <c r="AB421" s="367"/>
      <c r="AC421" s="367"/>
      <c r="AD421" s="367"/>
      <c r="AE421" s="367"/>
      <c r="AF421" s="367"/>
      <c r="AG421" s="367"/>
      <c r="AH421" s="367"/>
      <c r="AI421" s="367"/>
      <c r="AJ421" s="367"/>
      <c r="AK421" s="367"/>
      <c r="AL421" s="367"/>
      <c r="AM421" s="254"/>
    </row>
    <row r="422" spans="1:39" ht="15" outlineLevel="1">
      <c r="A422" s="467">
        <v>6</v>
      </c>
      <c r="B422" s="379" t="s">
        <v>99</v>
      </c>
      <c r="C422" s="253" t="s">
        <v>25</v>
      </c>
      <c r="D422" s="257"/>
      <c r="E422" s="257"/>
      <c r="F422" s="257"/>
      <c r="G422" s="257"/>
      <c r="H422" s="257"/>
      <c r="I422" s="257"/>
      <c r="J422" s="257"/>
      <c r="K422" s="257"/>
      <c r="L422" s="257"/>
      <c r="M422" s="257"/>
      <c r="N422" s="257">
        <v>12</v>
      </c>
      <c r="O422" s="257"/>
      <c r="P422" s="257"/>
      <c r="Q422" s="257"/>
      <c r="R422" s="257"/>
      <c r="S422" s="257"/>
      <c r="T422" s="257"/>
      <c r="U422" s="257"/>
      <c r="V422" s="257"/>
      <c r="W422" s="257"/>
      <c r="X422" s="257"/>
      <c r="Y422" s="659"/>
      <c r="Z422" s="363"/>
      <c r="AA422" s="363"/>
      <c r="AB422" s="363"/>
      <c r="AC422" s="363"/>
      <c r="AD422" s="363"/>
      <c r="AE422" s="363"/>
      <c r="AF422" s="368"/>
      <c r="AG422" s="368"/>
      <c r="AH422" s="368"/>
      <c r="AI422" s="368"/>
      <c r="AJ422" s="368"/>
      <c r="AK422" s="368"/>
      <c r="AL422" s="368"/>
      <c r="AM422" s="258">
        <f>SUM(Y422:AL422)</f>
        <v>0</v>
      </c>
    </row>
    <row r="423" spans="1:39" ht="15" outlineLevel="1">
      <c r="A423" s="467"/>
      <c r="B423" s="382" t="s">
        <v>308</v>
      </c>
      <c r="C423" s="253" t="s">
        <v>163</v>
      </c>
      <c r="D423" s="257"/>
      <c r="E423" s="257"/>
      <c r="F423" s="257"/>
      <c r="G423" s="257"/>
      <c r="H423" s="257"/>
      <c r="I423" s="257"/>
      <c r="J423" s="257"/>
      <c r="K423" s="257"/>
      <c r="L423" s="257"/>
      <c r="M423" s="257"/>
      <c r="N423" s="257">
        <f>N422</f>
        <v>12</v>
      </c>
      <c r="O423" s="257"/>
      <c r="P423" s="257"/>
      <c r="Q423" s="257"/>
      <c r="R423" s="257"/>
      <c r="S423" s="257"/>
      <c r="T423" s="257"/>
      <c r="U423" s="257"/>
      <c r="V423" s="257"/>
      <c r="W423" s="257"/>
      <c r="X423" s="257"/>
      <c r="Y423" s="364">
        <f>Y422</f>
        <v>0</v>
      </c>
      <c r="Z423" s="364">
        <f t="shared" ref="Z423:AE423" si="721">Z422</f>
        <v>0</v>
      </c>
      <c r="AA423" s="364">
        <f t="shared" si="721"/>
        <v>0</v>
      </c>
      <c r="AB423" s="364">
        <f t="shared" si="721"/>
        <v>0</v>
      </c>
      <c r="AC423" s="364">
        <f t="shared" si="721"/>
        <v>0</v>
      </c>
      <c r="AD423" s="364">
        <f t="shared" si="721"/>
        <v>0</v>
      </c>
      <c r="AE423" s="364">
        <f t="shared" si="721"/>
        <v>0</v>
      </c>
      <c r="AF423" s="364">
        <f t="shared" ref="AF423" si="722">AF422</f>
        <v>0</v>
      </c>
      <c r="AG423" s="364">
        <f t="shared" ref="AG423" si="723">AG422</f>
        <v>0</v>
      </c>
      <c r="AH423" s="364">
        <f t="shared" ref="AH423" si="724">AH422</f>
        <v>0</v>
      </c>
      <c r="AI423" s="364">
        <f t="shared" ref="AI423" si="725">AI422</f>
        <v>0</v>
      </c>
      <c r="AJ423" s="364">
        <f t="shared" ref="AJ423" si="726">AJ422</f>
        <v>0</v>
      </c>
      <c r="AK423" s="364">
        <f t="shared" ref="AK423" si="727">AK422</f>
        <v>0</v>
      </c>
      <c r="AL423" s="364">
        <f t="shared" ref="AL423" si="728">AL422</f>
        <v>0</v>
      </c>
      <c r="AM423" s="272"/>
    </row>
    <row r="424" spans="1:39" ht="15" outlineLevel="1">
      <c r="A424" s="467"/>
      <c r="B424" s="241"/>
      <c r="C424" s="27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660"/>
      <c r="Z424" s="660"/>
      <c r="AA424" s="660"/>
      <c r="AB424" s="660"/>
      <c r="AC424" s="660"/>
      <c r="AD424" s="660"/>
      <c r="AE424" s="660"/>
      <c r="AF424" s="369"/>
      <c r="AG424" s="369"/>
      <c r="AH424" s="369"/>
      <c r="AI424" s="369"/>
      <c r="AJ424" s="369"/>
      <c r="AK424" s="369"/>
      <c r="AL424" s="369"/>
      <c r="AM424" s="274"/>
    </row>
    <row r="425" spans="1:39" ht="30" outlineLevel="1">
      <c r="A425" s="467">
        <v>7</v>
      </c>
      <c r="B425" s="379" t="s">
        <v>100</v>
      </c>
      <c r="C425" s="253" t="s">
        <v>25</v>
      </c>
      <c r="D425" s="257"/>
      <c r="E425" s="257"/>
      <c r="F425" s="257"/>
      <c r="G425" s="257"/>
      <c r="H425" s="257"/>
      <c r="I425" s="257"/>
      <c r="J425" s="257"/>
      <c r="K425" s="257"/>
      <c r="L425" s="257"/>
      <c r="M425" s="257"/>
      <c r="N425" s="257">
        <v>12</v>
      </c>
      <c r="O425" s="257"/>
      <c r="P425" s="257"/>
      <c r="Q425" s="257"/>
      <c r="R425" s="257"/>
      <c r="S425" s="257"/>
      <c r="T425" s="257"/>
      <c r="U425" s="257"/>
      <c r="V425" s="257"/>
      <c r="W425" s="257"/>
      <c r="X425" s="257"/>
      <c r="Y425" s="659"/>
      <c r="Z425" s="363"/>
      <c r="AA425" s="363"/>
      <c r="AB425" s="363"/>
      <c r="AC425" s="363"/>
      <c r="AD425" s="363"/>
      <c r="AE425" s="363"/>
      <c r="AF425" s="368"/>
      <c r="AG425" s="368"/>
      <c r="AH425" s="368"/>
      <c r="AI425" s="368"/>
      <c r="AJ425" s="368"/>
      <c r="AK425" s="368"/>
      <c r="AL425" s="368"/>
      <c r="AM425" s="258">
        <f>SUM(Y425:AL425)</f>
        <v>0</v>
      </c>
    </row>
    <row r="426" spans="1:39" ht="15" outlineLevel="1">
      <c r="A426" s="467"/>
      <c r="B426" s="382" t="s">
        <v>308</v>
      </c>
      <c r="C426" s="253" t="s">
        <v>163</v>
      </c>
      <c r="D426" s="257"/>
      <c r="E426" s="257"/>
      <c r="F426" s="257"/>
      <c r="G426" s="257"/>
      <c r="H426" s="257"/>
      <c r="I426" s="257"/>
      <c r="J426" s="257"/>
      <c r="K426" s="257"/>
      <c r="L426" s="257"/>
      <c r="M426" s="257"/>
      <c r="N426" s="257">
        <f>N425</f>
        <v>12</v>
      </c>
      <c r="O426" s="257"/>
      <c r="P426" s="257"/>
      <c r="Q426" s="257"/>
      <c r="R426" s="257"/>
      <c r="S426" s="257"/>
      <c r="T426" s="257"/>
      <c r="U426" s="257"/>
      <c r="V426" s="257"/>
      <c r="W426" s="257"/>
      <c r="X426" s="257"/>
      <c r="Y426" s="364">
        <f>Y425</f>
        <v>0</v>
      </c>
      <c r="Z426" s="364">
        <f t="shared" ref="Z426:AE426" si="729">Z425</f>
        <v>0</v>
      </c>
      <c r="AA426" s="364">
        <f t="shared" si="729"/>
        <v>0</v>
      </c>
      <c r="AB426" s="364">
        <f t="shared" si="729"/>
        <v>0</v>
      </c>
      <c r="AC426" s="364">
        <f t="shared" si="729"/>
        <v>0</v>
      </c>
      <c r="AD426" s="364">
        <f t="shared" si="729"/>
        <v>0</v>
      </c>
      <c r="AE426" s="364">
        <f t="shared" si="729"/>
        <v>0</v>
      </c>
      <c r="AF426" s="364">
        <f t="shared" ref="AF426" si="730">AF425</f>
        <v>0</v>
      </c>
      <c r="AG426" s="364">
        <f t="shared" ref="AG426" si="731">AG425</f>
        <v>0</v>
      </c>
      <c r="AH426" s="364">
        <f t="shared" ref="AH426" si="732">AH425</f>
        <v>0</v>
      </c>
      <c r="AI426" s="364">
        <f t="shared" ref="AI426" si="733">AI425</f>
        <v>0</v>
      </c>
      <c r="AJ426" s="364">
        <f t="shared" ref="AJ426" si="734">AJ425</f>
        <v>0</v>
      </c>
      <c r="AK426" s="364">
        <f t="shared" ref="AK426" si="735">AK425</f>
        <v>0</v>
      </c>
      <c r="AL426" s="364">
        <f t="shared" ref="AL426" si="736">AL425</f>
        <v>0</v>
      </c>
      <c r="AM426" s="272"/>
    </row>
    <row r="427" spans="1:39" ht="15" outlineLevel="1">
      <c r="A427" s="467"/>
      <c r="B427" s="379"/>
      <c r="C427" s="273"/>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660"/>
      <c r="Z427" s="661"/>
      <c r="AA427" s="660"/>
      <c r="AB427" s="660"/>
      <c r="AC427" s="660"/>
      <c r="AD427" s="660"/>
      <c r="AE427" s="660"/>
      <c r="AF427" s="369"/>
      <c r="AG427" s="369"/>
      <c r="AH427" s="369"/>
      <c r="AI427" s="369"/>
      <c r="AJ427" s="369"/>
      <c r="AK427" s="369"/>
      <c r="AL427" s="369"/>
      <c r="AM427" s="274"/>
    </row>
    <row r="428" spans="1:39" ht="30" outlineLevel="1">
      <c r="A428" s="467">
        <v>8</v>
      </c>
      <c r="B428" s="379" t="s">
        <v>101</v>
      </c>
      <c r="C428" s="253" t="s">
        <v>25</v>
      </c>
      <c r="D428" s="257"/>
      <c r="E428" s="257"/>
      <c r="F428" s="257"/>
      <c r="G428" s="257"/>
      <c r="H428" s="257"/>
      <c r="I428" s="257"/>
      <c r="J428" s="257"/>
      <c r="K428" s="257"/>
      <c r="L428" s="257"/>
      <c r="M428" s="257"/>
      <c r="N428" s="257">
        <v>12</v>
      </c>
      <c r="O428" s="257"/>
      <c r="P428" s="257"/>
      <c r="Q428" s="257"/>
      <c r="R428" s="257"/>
      <c r="S428" s="257"/>
      <c r="T428" s="257"/>
      <c r="U428" s="257"/>
      <c r="V428" s="257"/>
      <c r="W428" s="257"/>
      <c r="X428" s="257"/>
      <c r="Y428" s="659"/>
      <c r="Z428" s="363"/>
      <c r="AA428" s="363"/>
      <c r="AB428" s="363"/>
      <c r="AC428" s="363"/>
      <c r="AD428" s="363"/>
      <c r="AE428" s="363"/>
      <c r="AF428" s="368"/>
      <c r="AG428" s="368"/>
      <c r="AH428" s="368"/>
      <c r="AI428" s="368"/>
      <c r="AJ428" s="368"/>
      <c r="AK428" s="368"/>
      <c r="AL428" s="368"/>
      <c r="AM428" s="258">
        <f>SUM(Y428:AL428)</f>
        <v>0</v>
      </c>
    </row>
    <row r="429" spans="1:39" ht="15" outlineLevel="1">
      <c r="A429" s="467"/>
      <c r="B429" s="382" t="s">
        <v>308</v>
      </c>
      <c r="C429" s="253" t="s">
        <v>163</v>
      </c>
      <c r="D429" s="257"/>
      <c r="E429" s="257"/>
      <c r="F429" s="257"/>
      <c r="G429" s="257"/>
      <c r="H429" s="257"/>
      <c r="I429" s="257"/>
      <c r="J429" s="257"/>
      <c r="K429" s="257"/>
      <c r="L429" s="257"/>
      <c r="M429" s="257"/>
      <c r="N429" s="257">
        <f>N428</f>
        <v>12</v>
      </c>
      <c r="O429" s="257"/>
      <c r="P429" s="257"/>
      <c r="Q429" s="257"/>
      <c r="R429" s="257"/>
      <c r="S429" s="257"/>
      <c r="T429" s="257"/>
      <c r="U429" s="257"/>
      <c r="V429" s="257"/>
      <c r="W429" s="257"/>
      <c r="X429" s="257"/>
      <c r="Y429" s="364">
        <f>Y428</f>
        <v>0</v>
      </c>
      <c r="Z429" s="364">
        <f t="shared" ref="Z429:AE429" si="737">Z428</f>
        <v>0</v>
      </c>
      <c r="AA429" s="364">
        <f t="shared" si="737"/>
        <v>0</v>
      </c>
      <c r="AB429" s="364">
        <f t="shared" si="737"/>
        <v>0</v>
      </c>
      <c r="AC429" s="364">
        <f t="shared" si="737"/>
        <v>0</v>
      </c>
      <c r="AD429" s="364">
        <f t="shared" si="737"/>
        <v>0</v>
      </c>
      <c r="AE429" s="364">
        <f t="shared" si="737"/>
        <v>0</v>
      </c>
      <c r="AF429" s="364">
        <f t="shared" ref="AF429" si="738">AF428</f>
        <v>0</v>
      </c>
      <c r="AG429" s="364">
        <f t="shared" ref="AG429" si="739">AG428</f>
        <v>0</v>
      </c>
      <c r="AH429" s="364">
        <f t="shared" ref="AH429" si="740">AH428</f>
        <v>0</v>
      </c>
      <c r="AI429" s="364">
        <f t="shared" ref="AI429" si="741">AI428</f>
        <v>0</v>
      </c>
      <c r="AJ429" s="364">
        <f t="shared" ref="AJ429" si="742">AJ428</f>
        <v>0</v>
      </c>
      <c r="AK429" s="364">
        <f t="shared" ref="AK429" si="743">AK428</f>
        <v>0</v>
      </c>
      <c r="AL429" s="364">
        <f t="shared" ref="AL429" si="744">AL428</f>
        <v>0</v>
      </c>
      <c r="AM429" s="272"/>
    </row>
    <row r="430" spans="1:39" ht="15" outlineLevel="1">
      <c r="A430" s="467"/>
      <c r="B430" s="379"/>
      <c r="C430" s="273"/>
      <c r="D430" s="277"/>
      <c r="E430" s="277"/>
      <c r="F430" s="277"/>
      <c r="G430" s="277"/>
      <c r="H430" s="277"/>
      <c r="I430" s="277"/>
      <c r="J430" s="277"/>
      <c r="K430" s="277"/>
      <c r="L430" s="277"/>
      <c r="M430" s="277"/>
      <c r="N430" s="253"/>
      <c r="O430" s="277"/>
      <c r="P430" s="277"/>
      <c r="Q430" s="277"/>
      <c r="R430" s="277"/>
      <c r="S430" s="277"/>
      <c r="T430" s="277"/>
      <c r="U430" s="277"/>
      <c r="V430" s="277"/>
      <c r="W430" s="277"/>
      <c r="X430" s="277"/>
      <c r="Y430" s="660"/>
      <c r="Z430" s="661"/>
      <c r="AA430" s="660"/>
      <c r="AB430" s="660"/>
      <c r="AC430" s="660"/>
      <c r="AD430" s="660"/>
      <c r="AE430" s="660"/>
      <c r="AF430" s="369"/>
      <c r="AG430" s="369"/>
      <c r="AH430" s="369"/>
      <c r="AI430" s="369"/>
      <c r="AJ430" s="369"/>
      <c r="AK430" s="369"/>
      <c r="AL430" s="369"/>
      <c r="AM430" s="274"/>
    </row>
    <row r="431" spans="1:39" ht="30" outlineLevel="1">
      <c r="A431" s="467">
        <v>9</v>
      </c>
      <c r="B431" s="379" t="s">
        <v>102</v>
      </c>
      <c r="C431" s="253" t="s">
        <v>25</v>
      </c>
      <c r="D431" s="257"/>
      <c r="E431" s="257"/>
      <c r="F431" s="257"/>
      <c r="G431" s="257"/>
      <c r="H431" s="257"/>
      <c r="I431" s="257"/>
      <c r="J431" s="257"/>
      <c r="K431" s="257"/>
      <c r="L431" s="257"/>
      <c r="M431" s="257"/>
      <c r="N431" s="257">
        <v>12</v>
      </c>
      <c r="O431" s="257"/>
      <c r="P431" s="257"/>
      <c r="Q431" s="257"/>
      <c r="R431" s="257"/>
      <c r="S431" s="257"/>
      <c r="T431" s="257"/>
      <c r="U431" s="257"/>
      <c r="V431" s="257"/>
      <c r="W431" s="257"/>
      <c r="X431" s="257"/>
      <c r="Y431" s="659"/>
      <c r="Z431" s="363"/>
      <c r="AA431" s="363"/>
      <c r="AB431" s="363"/>
      <c r="AC431" s="363"/>
      <c r="AD431" s="363"/>
      <c r="AE431" s="363"/>
      <c r="AF431" s="368"/>
      <c r="AG431" s="368"/>
      <c r="AH431" s="368"/>
      <c r="AI431" s="368"/>
      <c r="AJ431" s="368"/>
      <c r="AK431" s="368"/>
      <c r="AL431" s="368"/>
      <c r="AM431" s="258">
        <f>SUM(Y431:AL431)</f>
        <v>0</v>
      </c>
    </row>
    <row r="432" spans="1:39" ht="15" outlineLevel="1">
      <c r="A432" s="467"/>
      <c r="B432" s="382" t="s">
        <v>308</v>
      </c>
      <c r="C432" s="253" t="s">
        <v>163</v>
      </c>
      <c r="D432" s="257"/>
      <c r="E432" s="257"/>
      <c r="F432" s="257"/>
      <c r="G432" s="257"/>
      <c r="H432" s="257"/>
      <c r="I432" s="257"/>
      <c r="J432" s="257"/>
      <c r="K432" s="257"/>
      <c r="L432" s="257"/>
      <c r="M432" s="257"/>
      <c r="N432" s="257">
        <f>N431</f>
        <v>12</v>
      </c>
      <c r="O432" s="257"/>
      <c r="P432" s="257"/>
      <c r="Q432" s="257"/>
      <c r="R432" s="257"/>
      <c r="S432" s="257"/>
      <c r="T432" s="257"/>
      <c r="U432" s="257"/>
      <c r="V432" s="257"/>
      <c r="W432" s="257"/>
      <c r="X432" s="257"/>
      <c r="Y432" s="364">
        <f>Y431</f>
        <v>0</v>
      </c>
      <c r="Z432" s="364">
        <f t="shared" ref="Z432:AE432" si="745">Z431</f>
        <v>0</v>
      </c>
      <c r="AA432" s="364">
        <f t="shared" si="745"/>
        <v>0</v>
      </c>
      <c r="AB432" s="364">
        <f t="shared" si="745"/>
        <v>0</v>
      </c>
      <c r="AC432" s="364">
        <f t="shared" si="745"/>
        <v>0</v>
      </c>
      <c r="AD432" s="364">
        <f t="shared" si="745"/>
        <v>0</v>
      </c>
      <c r="AE432" s="364">
        <f t="shared" si="745"/>
        <v>0</v>
      </c>
      <c r="AF432" s="364">
        <f t="shared" ref="AF432" si="746">AF431</f>
        <v>0</v>
      </c>
      <c r="AG432" s="364">
        <f t="shared" ref="AG432" si="747">AG431</f>
        <v>0</v>
      </c>
      <c r="AH432" s="364">
        <f t="shared" ref="AH432" si="748">AH431</f>
        <v>0</v>
      </c>
      <c r="AI432" s="364">
        <f t="shared" ref="AI432" si="749">AI431</f>
        <v>0</v>
      </c>
      <c r="AJ432" s="364">
        <f t="shared" ref="AJ432" si="750">AJ431</f>
        <v>0</v>
      </c>
      <c r="AK432" s="364">
        <f t="shared" ref="AK432" si="751">AK431</f>
        <v>0</v>
      </c>
      <c r="AL432" s="364">
        <f t="shared" ref="AL432" si="752">AL431</f>
        <v>0</v>
      </c>
      <c r="AM432" s="272"/>
    </row>
    <row r="433" spans="1:39" ht="15" outlineLevel="1">
      <c r="A433" s="467"/>
      <c r="B433" s="379"/>
      <c r="C433" s="273"/>
      <c r="D433" s="277"/>
      <c r="E433" s="277"/>
      <c r="F433" s="277"/>
      <c r="G433" s="277"/>
      <c r="H433" s="277"/>
      <c r="I433" s="277"/>
      <c r="J433" s="277"/>
      <c r="K433" s="277"/>
      <c r="L433" s="277"/>
      <c r="M433" s="277"/>
      <c r="N433" s="253"/>
      <c r="O433" s="277"/>
      <c r="P433" s="277"/>
      <c r="Q433" s="277"/>
      <c r="R433" s="277"/>
      <c r="S433" s="277"/>
      <c r="T433" s="277"/>
      <c r="U433" s="277"/>
      <c r="V433" s="277"/>
      <c r="W433" s="277"/>
      <c r="X433" s="277"/>
      <c r="Y433" s="660"/>
      <c r="Z433" s="660"/>
      <c r="AA433" s="660"/>
      <c r="AB433" s="660"/>
      <c r="AC433" s="660"/>
      <c r="AD433" s="660"/>
      <c r="AE433" s="660"/>
      <c r="AF433" s="369"/>
      <c r="AG433" s="369"/>
      <c r="AH433" s="369"/>
      <c r="AI433" s="369"/>
      <c r="AJ433" s="369"/>
      <c r="AK433" s="369"/>
      <c r="AL433" s="369"/>
      <c r="AM433" s="274"/>
    </row>
    <row r="434" spans="1:39" ht="30" outlineLevel="1">
      <c r="A434" s="467">
        <v>10</v>
      </c>
      <c r="B434" s="379" t="s">
        <v>103</v>
      </c>
      <c r="C434" s="253" t="s">
        <v>25</v>
      </c>
      <c r="D434" s="257"/>
      <c r="E434" s="257"/>
      <c r="F434" s="257"/>
      <c r="G434" s="257"/>
      <c r="H434" s="257"/>
      <c r="I434" s="257"/>
      <c r="J434" s="257"/>
      <c r="K434" s="257"/>
      <c r="L434" s="257"/>
      <c r="M434" s="257"/>
      <c r="N434" s="257">
        <v>3</v>
      </c>
      <c r="O434" s="257"/>
      <c r="P434" s="257"/>
      <c r="Q434" s="257"/>
      <c r="R434" s="257"/>
      <c r="S434" s="257"/>
      <c r="T434" s="257"/>
      <c r="U434" s="257"/>
      <c r="V434" s="257"/>
      <c r="W434" s="257"/>
      <c r="X434" s="257"/>
      <c r="Y434" s="659"/>
      <c r="Z434" s="363"/>
      <c r="AA434" s="363"/>
      <c r="AB434" s="363"/>
      <c r="AC434" s="363"/>
      <c r="AD434" s="363"/>
      <c r="AE434" s="363"/>
      <c r="AF434" s="368"/>
      <c r="AG434" s="368"/>
      <c r="AH434" s="368"/>
      <c r="AI434" s="368"/>
      <c r="AJ434" s="368"/>
      <c r="AK434" s="368"/>
      <c r="AL434" s="368"/>
      <c r="AM434" s="258">
        <f>SUM(Y434:AL434)</f>
        <v>0</v>
      </c>
    </row>
    <row r="435" spans="1:39" ht="15" outlineLevel="1">
      <c r="A435" s="467"/>
      <c r="B435" s="382" t="s">
        <v>308</v>
      </c>
      <c r="C435" s="253" t="s">
        <v>163</v>
      </c>
      <c r="D435" s="257"/>
      <c r="E435" s="257"/>
      <c r="F435" s="257"/>
      <c r="G435" s="257"/>
      <c r="H435" s="257"/>
      <c r="I435" s="257"/>
      <c r="J435" s="257"/>
      <c r="K435" s="257"/>
      <c r="L435" s="257"/>
      <c r="M435" s="257"/>
      <c r="N435" s="257">
        <f>N434</f>
        <v>3</v>
      </c>
      <c r="O435" s="257"/>
      <c r="P435" s="257"/>
      <c r="Q435" s="257"/>
      <c r="R435" s="257"/>
      <c r="S435" s="257"/>
      <c r="T435" s="257"/>
      <c r="U435" s="257"/>
      <c r="V435" s="257"/>
      <c r="W435" s="257"/>
      <c r="X435" s="257"/>
      <c r="Y435" s="364">
        <f>Y434</f>
        <v>0</v>
      </c>
      <c r="Z435" s="364">
        <f t="shared" ref="Z435:AE435" si="753">Z434</f>
        <v>0</v>
      </c>
      <c r="AA435" s="364">
        <f t="shared" si="753"/>
        <v>0</v>
      </c>
      <c r="AB435" s="364">
        <f t="shared" si="753"/>
        <v>0</v>
      </c>
      <c r="AC435" s="364">
        <f t="shared" si="753"/>
        <v>0</v>
      </c>
      <c r="AD435" s="364">
        <f t="shared" si="753"/>
        <v>0</v>
      </c>
      <c r="AE435" s="364">
        <f t="shared" si="753"/>
        <v>0</v>
      </c>
      <c r="AF435" s="364">
        <f t="shared" ref="AF435" si="754">AF434</f>
        <v>0</v>
      </c>
      <c r="AG435" s="364">
        <f t="shared" ref="AG435" si="755">AG434</f>
        <v>0</v>
      </c>
      <c r="AH435" s="364">
        <f t="shared" ref="AH435" si="756">AH434</f>
        <v>0</v>
      </c>
      <c r="AI435" s="364">
        <f t="shared" ref="AI435" si="757">AI434</f>
        <v>0</v>
      </c>
      <c r="AJ435" s="364">
        <f t="shared" ref="AJ435" si="758">AJ434</f>
        <v>0</v>
      </c>
      <c r="AK435" s="364">
        <f t="shared" ref="AK435" si="759">AK434</f>
        <v>0</v>
      </c>
      <c r="AL435" s="364">
        <f t="shared" ref="AL435" si="760">AL434</f>
        <v>0</v>
      </c>
      <c r="AM435" s="272"/>
    </row>
    <row r="436" spans="1:39" ht="15" outlineLevel="1">
      <c r="A436" s="467"/>
      <c r="B436" s="379"/>
      <c r="C436" s="273"/>
      <c r="D436" s="277"/>
      <c r="E436" s="277"/>
      <c r="F436" s="277"/>
      <c r="G436" s="277"/>
      <c r="H436" s="277"/>
      <c r="I436" s="277"/>
      <c r="J436" s="277"/>
      <c r="K436" s="277"/>
      <c r="L436" s="277"/>
      <c r="M436" s="277"/>
      <c r="N436" s="253"/>
      <c r="O436" s="277"/>
      <c r="P436" s="277"/>
      <c r="Q436" s="277"/>
      <c r="R436" s="277"/>
      <c r="S436" s="277"/>
      <c r="T436" s="277"/>
      <c r="U436" s="277"/>
      <c r="V436" s="277"/>
      <c r="W436" s="277"/>
      <c r="X436" s="277"/>
      <c r="Y436" s="660"/>
      <c r="Z436" s="661"/>
      <c r="AA436" s="660"/>
      <c r="AB436" s="660"/>
      <c r="AC436" s="660"/>
      <c r="AD436" s="660"/>
      <c r="AE436" s="660"/>
      <c r="AF436" s="369"/>
      <c r="AG436" s="369"/>
      <c r="AH436" s="369"/>
      <c r="AI436" s="369"/>
      <c r="AJ436" s="369"/>
      <c r="AK436" s="369"/>
      <c r="AL436" s="369"/>
      <c r="AM436" s="274"/>
    </row>
    <row r="437" spans="1:39" ht="15.6" outlineLevel="1">
      <c r="A437" s="467"/>
      <c r="B437" s="446" t="s">
        <v>10</v>
      </c>
      <c r="C437" s="251"/>
      <c r="D437" s="251"/>
      <c r="E437" s="251"/>
      <c r="F437" s="251"/>
      <c r="G437" s="251"/>
      <c r="H437" s="251"/>
      <c r="I437" s="251"/>
      <c r="J437" s="251"/>
      <c r="K437" s="251"/>
      <c r="L437" s="251"/>
      <c r="M437" s="251"/>
      <c r="N437" s="252"/>
      <c r="O437" s="251"/>
      <c r="P437" s="251"/>
      <c r="Q437" s="251"/>
      <c r="R437" s="251"/>
      <c r="S437" s="251"/>
      <c r="T437" s="251"/>
      <c r="U437" s="251"/>
      <c r="V437" s="251"/>
      <c r="W437" s="251"/>
      <c r="X437" s="251"/>
      <c r="Y437" s="367"/>
      <c r="Z437" s="367"/>
      <c r="AA437" s="367"/>
      <c r="AB437" s="367"/>
      <c r="AC437" s="367"/>
      <c r="AD437" s="367"/>
      <c r="AE437" s="367"/>
      <c r="AF437" s="367"/>
      <c r="AG437" s="367"/>
      <c r="AH437" s="367"/>
      <c r="AI437" s="367"/>
      <c r="AJ437" s="367"/>
      <c r="AK437" s="367"/>
      <c r="AL437" s="367"/>
      <c r="AM437" s="254"/>
    </row>
    <row r="438" spans="1:39" ht="30" outlineLevel="1">
      <c r="A438" s="467">
        <v>11</v>
      </c>
      <c r="B438" s="379" t="s">
        <v>104</v>
      </c>
      <c r="C438" s="253" t="s">
        <v>25</v>
      </c>
      <c r="D438" s="257"/>
      <c r="E438" s="257"/>
      <c r="F438" s="257"/>
      <c r="G438" s="257"/>
      <c r="H438" s="257"/>
      <c r="I438" s="257"/>
      <c r="J438" s="257"/>
      <c r="K438" s="257"/>
      <c r="L438" s="257"/>
      <c r="M438" s="257"/>
      <c r="N438" s="257">
        <v>12</v>
      </c>
      <c r="O438" s="257"/>
      <c r="P438" s="257"/>
      <c r="Q438" s="257"/>
      <c r="R438" s="257"/>
      <c r="S438" s="257"/>
      <c r="T438" s="257"/>
      <c r="U438" s="257"/>
      <c r="V438" s="257"/>
      <c r="W438" s="257"/>
      <c r="X438" s="257"/>
      <c r="Y438" s="377"/>
      <c r="Z438" s="363"/>
      <c r="AA438" s="363"/>
      <c r="AB438" s="363"/>
      <c r="AC438" s="363"/>
      <c r="AD438" s="363"/>
      <c r="AE438" s="363"/>
      <c r="AF438" s="368"/>
      <c r="AG438" s="368"/>
      <c r="AH438" s="368"/>
      <c r="AI438" s="368"/>
      <c r="AJ438" s="368"/>
      <c r="AK438" s="368"/>
      <c r="AL438" s="368"/>
      <c r="AM438" s="258">
        <f>SUM(Y438:AL438)</f>
        <v>0</v>
      </c>
    </row>
    <row r="439" spans="1:39" ht="15" outlineLevel="1">
      <c r="A439" s="467"/>
      <c r="B439" s="382" t="s">
        <v>308</v>
      </c>
      <c r="C439" s="253" t="s">
        <v>163</v>
      </c>
      <c r="D439" s="257"/>
      <c r="E439" s="257"/>
      <c r="F439" s="257"/>
      <c r="G439" s="257"/>
      <c r="H439" s="257"/>
      <c r="I439" s="257"/>
      <c r="J439" s="257"/>
      <c r="K439" s="257"/>
      <c r="L439" s="257"/>
      <c r="M439" s="257"/>
      <c r="N439" s="257">
        <f>N438</f>
        <v>12</v>
      </c>
      <c r="O439" s="257"/>
      <c r="P439" s="257"/>
      <c r="Q439" s="257"/>
      <c r="R439" s="257"/>
      <c r="S439" s="257"/>
      <c r="T439" s="257"/>
      <c r="U439" s="257"/>
      <c r="V439" s="257"/>
      <c r="W439" s="257"/>
      <c r="X439" s="257"/>
      <c r="Y439" s="364">
        <f>Y438</f>
        <v>0</v>
      </c>
      <c r="Z439" s="364">
        <f t="shared" ref="Z439:AE439" si="761">Z438</f>
        <v>0</v>
      </c>
      <c r="AA439" s="364">
        <f t="shared" si="761"/>
        <v>0</v>
      </c>
      <c r="AB439" s="364">
        <f t="shared" si="761"/>
        <v>0</v>
      </c>
      <c r="AC439" s="364">
        <f t="shared" si="761"/>
        <v>0</v>
      </c>
      <c r="AD439" s="364">
        <f t="shared" si="761"/>
        <v>0</v>
      </c>
      <c r="AE439" s="364">
        <f t="shared" si="761"/>
        <v>0</v>
      </c>
      <c r="AF439" s="364">
        <f t="shared" ref="AF439" si="762">AF438</f>
        <v>0</v>
      </c>
      <c r="AG439" s="364">
        <f t="shared" ref="AG439" si="763">AG438</f>
        <v>0</v>
      </c>
      <c r="AH439" s="364">
        <f t="shared" ref="AH439" si="764">AH438</f>
        <v>0</v>
      </c>
      <c r="AI439" s="364">
        <f t="shared" ref="AI439" si="765">AI438</f>
        <v>0</v>
      </c>
      <c r="AJ439" s="364">
        <f t="shared" ref="AJ439" si="766">AJ438</f>
        <v>0</v>
      </c>
      <c r="AK439" s="364">
        <f t="shared" ref="AK439" si="767">AK438</f>
        <v>0</v>
      </c>
      <c r="AL439" s="364">
        <f t="shared" ref="AL439" si="768">AL438</f>
        <v>0</v>
      </c>
      <c r="AM439" s="259"/>
    </row>
    <row r="440" spans="1:39" ht="15" outlineLevel="1">
      <c r="A440" s="467"/>
      <c r="B440" s="463"/>
      <c r="C440" s="267"/>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365"/>
      <c r="Z440" s="372"/>
      <c r="AA440" s="372"/>
      <c r="AB440" s="372"/>
      <c r="AC440" s="372"/>
      <c r="AD440" s="372"/>
      <c r="AE440" s="372"/>
      <c r="AF440" s="372"/>
      <c r="AG440" s="372"/>
      <c r="AH440" s="372"/>
      <c r="AI440" s="372"/>
      <c r="AJ440" s="372"/>
      <c r="AK440" s="372"/>
      <c r="AL440" s="372"/>
      <c r="AM440" s="268"/>
    </row>
    <row r="441" spans="1:39" ht="30" outlineLevel="1">
      <c r="A441" s="467">
        <v>12</v>
      </c>
      <c r="B441" s="379" t="s">
        <v>105</v>
      </c>
      <c r="C441" s="253" t="s">
        <v>25</v>
      </c>
      <c r="D441" s="257"/>
      <c r="E441" s="257"/>
      <c r="F441" s="257"/>
      <c r="G441" s="257"/>
      <c r="H441" s="257"/>
      <c r="I441" s="257"/>
      <c r="J441" s="257"/>
      <c r="K441" s="257"/>
      <c r="L441" s="257"/>
      <c r="M441" s="257"/>
      <c r="N441" s="257">
        <v>12</v>
      </c>
      <c r="O441" s="257"/>
      <c r="P441" s="257"/>
      <c r="Q441" s="257"/>
      <c r="R441" s="257"/>
      <c r="S441" s="257"/>
      <c r="T441" s="257"/>
      <c r="U441" s="257"/>
      <c r="V441" s="257"/>
      <c r="W441" s="257"/>
      <c r="X441" s="257"/>
      <c r="Y441" s="363"/>
      <c r="Z441" s="363"/>
      <c r="AA441" s="363"/>
      <c r="AB441" s="363"/>
      <c r="AC441" s="363"/>
      <c r="AD441" s="363"/>
      <c r="AE441" s="363"/>
      <c r="AF441" s="368"/>
      <c r="AG441" s="368"/>
      <c r="AH441" s="368"/>
      <c r="AI441" s="368"/>
      <c r="AJ441" s="368"/>
      <c r="AK441" s="368"/>
      <c r="AL441" s="368"/>
      <c r="AM441" s="258">
        <f>SUM(Y441:AL441)</f>
        <v>0</v>
      </c>
    </row>
    <row r="442" spans="1:39" ht="15" outlineLevel="1">
      <c r="A442" s="467"/>
      <c r="B442" s="382" t="s">
        <v>308</v>
      </c>
      <c r="C442" s="253" t="s">
        <v>163</v>
      </c>
      <c r="D442" s="257"/>
      <c r="E442" s="257"/>
      <c r="F442" s="257"/>
      <c r="G442" s="257"/>
      <c r="H442" s="257"/>
      <c r="I442" s="257"/>
      <c r="J442" s="257"/>
      <c r="K442" s="257"/>
      <c r="L442" s="257"/>
      <c r="M442" s="257"/>
      <c r="N442" s="257">
        <f>N441</f>
        <v>12</v>
      </c>
      <c r="O442" s="257"/>
      <c r="P442" s="257"/>
      <c r="Q442" s="257"/>
      <c r="R442" s="257"/>
      <c r="S442" s="257"/>
      <c r="T442" s="257"/>
      <c r="U442" s="257"/>
      <c r="V442" s="257"/>
      <c r="W442" s="257"/>
      <c r="X442" s="257"/>
      <c r="Y442" s="364">
        <f>Y441</f>
        <v>0</v>
      </c>
      <c r="Z442" s="364">
        <f t="shared" ref="Z442:AE442" si="769">Z441</f>
        <v>0</v>
      </c>
      <c r="AA442" s="364">
        <f t="shared" si="769"/>
        <v>0</v>
      </c>
      <c r="AB442" s="364">
        <f t="shared" si="769"/>
        <v>0</v>
      </c>
      <c r="AC442" s="364">
        <f t="shared" si="769"/>
        <v>0</v>
      </c>
      <c r="AD442" s="364">
        <f t="shared" si="769"/>
        <v>0</v>
      </c>
      <c r="AE442" s="364">
        <f t="shared" si="769"/>
        <v>0</v>
      </c>
      <c r="AF442" s="364">
        <f t="shared" ref="AF442" si="770">AF441</f>
        <v>0</v>
      </c>
      <c r="AG442" s="364">
        <f t="shared" ref="AG442" si="771">AG441</f>
        <v>0</v>
      </c>
      <c r="AH442" s="364">
        <f t="shared" ref="AH442" si="772">AH441</f>
        <v>0</v>
      </c>
      <c r="AI442" s="364">
        <f t="shared" ref="AI442" si="773">AI441</f>
        <v>0</v>
      </c>
      <c r="AJ442" s="364">
        <f t="shared" ref="AJ442" si="774">AJ441</f>
        <v>0</v>
      </c>
      <c r="AK442" s="364">
        <f t="shared" ref="AK442" si="775">AK441</f>
        <v>0</v>
      </c>
      <c r="AL442" s="364">
        <f t="shared" ref="AL442" si="776">AL441</f>
        <v>0</v>
      </c>
      <c r="AM442" s="259"/>
    </row>
    <row r="443" spans="1:39" ht="15" outlineLevel="1">
      <c r="A443" s="467"/>
      <c r="B443" s="463"/>
      <c r="C443" s="267"/>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373"/>
      <c r="Z443" s="373"/>
      <c r="AA443" s="365"/>
      <c r="AB443" s="365"/>
      <c r="AC443" s="365"/>
      <c r="AD443" s="365"/>
      <c r="AE443" s="365"/>
      <c r="AF443" s="365"/>
      <c r="AG443" s="365"/>
      <c r="AH443" s="365"/>
      <c r="AI443" s="365"/>
      <c r="AJ443" s="365"/>
      <c r="AK443" s="365"/>
      <c r="AL443" s="365"/>
      <c r="AM443" s="268"/>
    </row>
    <row r="444" spans="1:39" ht="30" outlineLevel="1">
      <c r="A444" s="467">
        <v>13</v>
      </c>
      <c r="B444" s="379" t="s">
        <v>106</v>
      </c>
      <c r="C444" s="253" t="s">
        <v>25</v>
      </c>
      <c r="D444" s="257"/>
      <c r="E444" s="257"/>
      <c r="F444" s="257"/>
      <c r="G444" s="257"/>
      <c r="H444" s="257"/>
      <c r="I444" s="257"/>
      <c r="J444" s="257"/>
      <c r="K444" s="257"/>
      <c r="L444" s="257"/>
      <c r="M444" s="257"/>
      <c r="N444" s="257">
        <v>12</v>
      </c>
      <c r="O444" s="257"/>
      <c r="P444" s="257"/>
      <c r="Q444" s="257"/>
      <c r="R444" s="257"/>
      <c r="S444" s="257"/>
      <c r="T444" s="257"/>
      <c r="U444" s="257"/>
      <c r="V444" s="257"/>
      <c r="W444" s="257"/>
      <c r="X444" s="257"/>
      <c r="Y444" s="363"/>
      <c r="Z444" s="363"/>
      <c r="AA444" s="363"/>
      <c r="AB444" s="363"/>
      <c r="AC444" s="363"/>
      <c r="AD444" s="363"/>
      <c r="AE444" s="363"/>
      <c r="AF444" s="368"/>
      <c r="AG444" s="368"/>
      <c r="AH444" s="368"/>
      <c r="AI444" s="368"/>
      <c r="AJ444" s="368"/>
      <c r="AK444" s="368"/>
      <c r="AL444" s="368"/>
      <c r="AM444" s="258">
        <f>SUM(Y444:AL444)</f>
        <v>0</v>
      </c>
    </row>
    <row r="445" spans="1:39" ht="15" outlineLevel="1">
      <c r="A445" s="467"/>
      <c r="B445" s="382" t="s">
        <v>308</v>
      </c>
      <c r="C445" s="253" t="s">
        <v>163</v>
      </c>
      <c r="D445" s="257"/>
      <c r="E445" s="257"/>
      <c r="F445" s="257"/>
      <c r="G445" s="257"/>
      <c r="H445" s="257"/>
      <c r="I445" s="257"/>
      <c r="J445" s="257"/>
      <c r="K445" s="257"/>
      <c r="L445" s="257"/>
      <c r="M445" s="257"/>
      <c r="N445" s="257">
        <f>N444</f>
        <v>12</v>
      </c>
      <c r="O445" s="257"/>
      <c r="P445" s="257"/>
      <c r="Q445" s="257"/>
      <c r="R445" s="257"/>
      <c r="S445" s="257"/>
      <c r="T445" s="257"/>
      <c r="U445" s="257"/>
      <c r="V445" s="257"/>
      <c r="W445" s="257"/>
      <c r="X445" s="257"/>
      <c r="Y445" s="364">
        <f>Y444</f>
        <v>0</v>
      </c>
      <c r="Z445" s="364">
        <f t="shared" ref="Z445:AE445" si="777">Z444</f>
        <v>0</v>
      </c>
      <c r="AA445" s="364">
        <f t="shared" si="777"/>
        <v>0</v>
      </c>
      <c r="AB445" s="364">
        <f t="shared" si="777"/>
        <v>0</v>
      </c>
      <c r="AC445" s="364">
        <f t="shared" si="777"/>
        <v>0</v>
      </c>
      <c r="AD445" s="364">
        <f t="shared" si="777"/>
        <v>0</v>
      </c>
      <c r="AE445" s="364">
        <f t="shared" si="777"/>
        <v>0</v>
      </c>
      <c r="AF445" s="364">
        <f t="shared" ref="AF445" si="778">AF444</f>
        <v>0</v>
      </c>
      <c r="AG445" s="364">
        <f t="shared" ref="AG445" si="779">AG444</f>
        <v>0</v>
      </c>
      <c r="AH445" s="364">
        <f t="shared" ref="AH445" si="780">AH444</f>
        <v>0</v>
      </c>
      <c r="AI445" s="364">
        <f t="shared" ref="AI445" si="781">AI444</f>
        <v>0</v>
      </c>
      <c r="AJ445" s="364">
        <f t="shared" ref="AJ445" si="782">AJ444</f>
        <v>0</v>
      </c>
      <c r="AK445" s="364">
        <f t="shared" ref="AK445" si="783">AK444</f>
        <v>0</v>
      </c>
      <c r="AL445" s="364">
        <f t="shared" ref="AL445" si="784">AL444</f>
        <v>0</v>
      </c>
      <c r="AM445" s="268"/>
    </row>
    <row r="446" spans="1:39" ht="15" outlineLevel="1">
      <c r="A446" s="467"/>
      <c r="B446" s="463"/>
      <c r="C446" s="267"/>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365"/>
      <c r="Z446" s="365"/>
      <c r="AA446" s="365"/>
      <c r="AB446" s="365"/>
      <c r="AC446" s="365"/>
      <c r="AD446" s="365"/>
      <c r="AE446" s="365"/>
      <c r="AF446" s="365"/>
      <c r="AG446" s="365"/>
      <c r="AH446" s="365"/>
      <c r="AI446" s="365"/>
      <c r="AJ446" s="365"/>
      <c r="AK446" s="365"/>
      <c r="AL446" s="365"/>
      <c r="AM446" s="268"/>
    </row>
    <row r="447" spans="1:39" ht="15.6" outlineLevel="1">
      <c r="A447" s="467"/>
      <c r="B447" s="446" t="s">
        <v>107</v>
      </c>
      <c r="C447" s="251"/>
      <c r="D447" s="252"/>
      <c r="E447" s="252"/>
      <c r="F447" s="252"/>
      <c r="G447" s="252"/>
      <c r="H447" s="252"/>
      <c r="I447" s="252"/>
      <c r="J447" s="252"/>
      <c r="K447" s="252"/>
      <c r="L447" s="252"/>
      <c r="M447" s="252"/>
      <c r="N447" s="252"/>
      <c r="O447" s="252"/>
      <c r="P447" s="251"/>
      <c r="Q447" s="251"/>
      <c r="R447" s="251"/>
      <c r="S447" s="251"/>
      <c r="T447" s="251"/>
      <c r="U447" s="251"/>
      <c r="V447" s="251"/>
      <c r="W447" s="251"/>
      <c r="X447" s="251"/>
      <c r="Y447" s="367"/>
      <c r="Z447" s="367"/>
      <c r="AA447" s="367"/>
      <c r="AB447" s="367"/>
      <c r="AC447" s="367"/>
      <c r="AD447" s="367"/>
      <c r="AE447" s="367"/>
      <c r="AF447" s="367"/>
      <c r="AG447" s="367"/>
      <c r="AH447" s="367"/>
      <c r="AI447" s="367"/>
      <c r="AJ447" s="367"/>
      <c r="AK447" s="367"/>
      <c r="AL447" s="367"/>
      <c r="AM447" s="254"/>
    </row>
    <row r="448" spans="1:39" ht="15" outlineLevel="1">
      <c r="A448" s="467">
        <v>14</v>
      </c>
      <c r="B448" s="463" t="s">
        <v>108</v>
      </c>
      <c r="C448" s="253" t="s">
        <v>25</v>
      </c>
      <c r="D448" s="257"/>
      <c r="E448" s="257"/>
      <c r="F448" s="257"/>
      <c r="G448" s="257"/>
      <c r="H448" s="257"/>
      <c r="I448" s="257"/>
      <c r="J448" s="257"/>
      <c r="K448" s="257"/>
      <c r="L448" s="257"/>
      <c r="M448" s="257"/>
      <c r="N448" s="257">
        <v>12</v>
      </c>
      <c r="O448" s="257"/>
      <c r="P448" s="257"/>
      <c r="Q448" s="257"/>
      <c r="R448" s="257"/>
      <c r="S448" s="257"/>
      <c r="T448" s="257"/>
      <c r="U448" s="257"/>
      <c r="V448" s="257"/>
      <c r="W448" s="257"/>
      <c r="X448" s="257"/>
      <c r="Y448" s="363"/>
      <c r="Z448" s="363"/>
      <c r="AA448" s="363"/>
      <c r="AB448" s="363"/>
      <c r="AC448" s="363"/>
      <c r="AD448" s="363"/>
      <c r="AE448" s="363"/>
      <c r="AF448" s="363"/>
      <c r="AG448" s="363"/>
      <c r="AH448" s="363"/>
      <c r="AI448" s="363"/>
      <c r="AJ448" s="363"/>
      <c r="AK448" s="363"/>
      <c r="AL448" s="363"/>
      <c r="AM448" s="258">
        <f>SUM(Y448:AL448)</f>
        <v>0</v>
      </c>
    </row>
    <row r="449" spans="1:40" ht="15" outlineLevel="1">
      <c r="A449" s="467"/>
      <c r="B449" s="382" t="s">
        <v>308</v>
      </c>
      <c r="C449" s="253" t="s">
        <v>163</v>
      </c>
      <c r="D449" s="257"/>
      <c r="E449" s="257"/>
      <c r="F449" s="257"/>
      <c r="G449" s="257"/>
      <c r="H449" s="257"/>
      <c r="I449" s="257"/>
      <c r="J449" s="257"/>
      <c r="K449" s="257"/>
      <c r="L449" s="257"/>
      <c r="M449" s="257"/>
      <c r="N449" s="257">
        <f>N448</f>
        <v>12</v>
      </c>
      <c r="O449" s="257"/>
      <c r="P449" s="257"/>
      <c r="Q449" s="257"/>
      <c r="R449" s="257"/>
      <c r="S449" s="257"/>
      <c r="T449" s="257"/>
      <c r="U449" s="257"/>
      <c r="V449" s="257"/>
      <c r="W449" s="257"/>
      <c r="X449" s="257"/>
      <c r="Y449" s="364">
        <f>Y448</f>
        <v>0</v>
      </c>
      <c r="Z449" s="364">
        <f t="shared" ref="Z449:AE449" si="785">Z448</f>
        <v>0</v>
      </c>
      <c r="AA449" s="364">
        <f t="shared" si="785"/>
        <v>0</v>
      </c>
      <c r="AB449" s="364">
        <f t="shared" si="785"/>
        <v>0</v>
      </c>
      <c r="AC449" s="364">
        <f t="shared" si="785"/>
        <v>0</v>
      </c>
      <c r="AD449" s="364">
        <f t="shared" si="785"/>
        <v>0</v>
      </c>
      <c r="AE449" s="364">
        <f t="shared" si="785"/>
        <v>0</v>
      </c>
      <c r="AF449" s="364">
        <f t="shared" ref="AF449" si="786">AF448</f>
        <v>0</v>
      </c>
      <c r="AG449" s="364">
        <f t="shared" ref="AG449" si="787">AG448</f>
        <v>0</v>
      </c>
      <c r="AH449" s="364">
        <f t="shared" ref="AH449" si="788">AH448</f>
        <v>0</v>
      </c>
      <c r="AI449" s="364">
        <f t="shared" ref="AI449" si="789">AI448</f>
        <v>0</v>
      </c>
      <c r="AJ449" s="364">
        <f t="shared" ref="AJ449" si="790">AJ448</f>
        <v>0</v>
      </c>
      <c r="AK449" s="364">
        <f t="shared" ref="AK449" si="791">AK448</f>
        <v>0</v>
      </c>
      <c r="AL449" s="364">
        <f t="shared" ref="AL449" si="792">AL448</f>
        <v>0</v>
      </c>
      <c r="AM449" s="259"/>
    </row>
    <row r="450" spans="1:40" ht="15" outlineLevel="1">
      <c r="A450" s="467"/>
      <c r="B450" s="463"/>
      <c r="C450" s="267"/>
      <c r="D450" s="253"/>
      <c r="E450" s="253"/>
      <c r="F450" s="253"/>
      <c r="G450" s="253"/>
      <c r="H450" s="253"/>
      <c r="I450" s="253"/>
      <c r="J450" s="253"/>
      <c r="K450" s="253"/>
      <c r="L450" s="253"/>
      <c r="M450" s="253"/>
      <c r="N450" s="412"/>
      <c r="O450" s="253"/>
      <c r="P450" s="253"/>
      <c r="Q450" s="253"/>
      <c r="R450" s="253"/>
      <c r="S450" s="253"/>
      <c r="T450" s="253"/>
      <c r="U450" s="253"/>
      <c r="V450" s="253"/>
      <c r="W450" s="253"/>
      <c r="X450" s="253"/>
      <c r="Y450" s="365"/>
      <c r="Z450" s="365"/>
      <c r="AA450" s="365"/>
      <c r="AB450" s="365"/>
      <c r="AC450" s="365"/>
      <c r="AD450" s="365"/>
      <c r="AE450" s="365"/>
      <c r="AF450" s="365"/>
      <c r="AG450" s="365"/>
      <c r="AH450" s="365"/>
      <c r="AI450" s="365"/>
      <c r="AJ450" s="365"/>
      <c r="AK450" s="365"/>
      <c r="AL450" s="365"/>
      <c r="AM450" s="263"/>
      <c r="AN450" s="548"/>
    </row>
    <row r="451" spans="1:40" s="245" customFormat="1" ht="15.6" outlineLevel="1">
      <c r="A451" s="467"/>
      <c r="B451" s="446" t="s">
        <v>489</v>
      </c>
      <c r="C451" s="253"/>
      <c r="D451" s="253"/>
      <c r="E451" s="253"/>
      <c r="F451" s="253"/>
      <c r="G451" s="253"/>
      <c r="H451" s="253"/>
      <c r="I451" s="253"/>
      <c r="J451" s="253"/>
      <c r="K451" s="253"/>
      <c r="L451" s="253"/>
      <c r="M451" s="253"/>
      <c r="N451" s="253"/>
      <c r="O451" s="253"/>
      <c r="P451" s="253"/>
      <c r="Q451" s="253"/>
      <c r="R451" s="253"/>
      <c r="S451" s="253"/>
      <c r="T451" s="253"/>
      <c r="U451" s="253"/>
      <c r="V451" s="253"/>
      <c r="W451" s="253"/>
      <c r="X451" s="253"/>
      <c r="Y451" s="365"/>
      <c r="Z451" s="365"/>
      <c r="AA451" s="365"/>
      <c r="AB451" s="365"/>
      <c r="AC451" s="365"/>
      <c r="AD451" s="365"/>
      <c r="AE451" s="660"/>
      <c r="AF451" s="369"/>
      <c r="AG451" s="369"/>
      <c r="AH451" s="369"/>
      <c r="AI451" s="369"/>
      <c r="AJ451" s="369"/>
      <c r="AK451" s="369"/>
      <c r="AL451" s="369"/>
      <c r="AM451" s="456"/>
      <c r="AN451" s="549"/>
    </row>
    <row r="452" spans="1:40" ht="15" outlineLevel="1">
      <c r="A452" s="467">
        <v>15</v>
      </c>
      <c r="B452" s="382" t="s">
        <v>494</v>
      </c>
      <c r="C452" s="253" t="s">
        <v>25</v>
      </c>
      <c r="D452" s="257"/>
      <c r="E452" s="257"/>
      <c r="F452" s="257"/>
      <c r="G452" s="257"/>
      <c r="H452" s="257"/>
      <c r="I452" s="257"/>
      <c r="J452" s="257"/>
      <c r="K452" s="257"/>
      <c r="L452" s="257"/>
      <c r="M452" s="257"/>
      <c r="N452" s="257">
        <v>0</v>
      </c>
      <c r="O452" s="257"/>
      <c r="P452" s="257"/>
      <c r="Q452" s="257"/>
      <c r="R452" s="257"/>
      <c r="S452" s="257"/>
      <c r="T452" s="257"/>
      <c r="U452" s="257"/>
      <c r="V452" s="257"/>
      <c r="W452" s="257"/>
      <c r="X452" s="257"/>
      <c r="Y452" s="363"/>
      <c r="Z452" s="363"/>
      <c r="AA452" s="363"/>
      <c r="AB452" s="363"/>
      <c r="AC452" s="363"/>
      <c r="AD452" s="363"/>
      <c r="AE452" s="363"/>
      <c r="AF452" s="363"/>
      <c r="AG452" s="363"/>
      <c r="AH452" s="363"/>
      <c r="AI452" s="363"/>
      <c r="AJ452" s="363"/>
      <c r="AK452" s="363"/>
      <c r="AL452" s="363"/>
      <c r="AM452" s="258">
        <f>SUM(Y452:AL452)</f>
        <v>0</v>
      </c>
    </row>
    <row r="453" spans="1:40" ht="15" outlineLevel="1">
      <c r="A453" s="467"/>
      <c r="B453" s="382" t="s">
        <v>308</v>
      </c>
      <c r="C453" s="253" t="s">
        <v>163</v>
      </c>
      <c r="D453" s="257"/>
      <c r="E453" s="257"/>
      <c r="F453" s="257"/>
      <c r="G453" s="257"/>
      <c r="H453" s="257"/>
      <c r="I453" s="257"/>
      <c r="J453" s="257"/>
      <c r="K453" s="257"/>
      <c r="L453" s="257"/>
      <c r="M453" s="257"/>
      <c r="N453" s="257">
        <f>N452</f>
        <v>0</v>
      </c>
      <c r="O453" s="257"/>
      <c r="P453" s="257"/>
      <c r="Q453" s="257"/>
      <c r="R453" s="257"/>
      <c r="S453" s="257"/>
      <c r="T453" s="257"/>
      <c r="U453" s="257"/>
      <c r="V453" s="257"/>
      <c r="W453" s="257"/>
      <c r="X453" s="257"/>
      <c r="Y453" s="364">
        <f>Y452</f>
        <v>0</v>
      </c>
      <c r="Z453" s="364">
        <f t="shared" ref="Z453:AE453" si="793">Z452</f>
        <v>0</v>
      </c>
      <c r="AA453" s="364">
        <f t="shared" si="793"/>
        <v>0</v>
      </c>
      <c r="AB453" s="364">
        <f t="shared" si="793"/>
        <v>0</v>
      </c>
      <c r="AC453" s="364">
        <f t="shared" si="793"/>
        <v>0</v>
      </c>
      <c r="AD453" s="364">
        <f t="shared" si="793"/>
        <v>0</v>
      </c>
      <c r="AE453" s="364">
        <f t="shared" si="793"/>
        <v>0</v>
      </c>
      <c r="AF453" s="364">
        <f t="shared" ref="AF453:AL453" si="794">AF452</f>
        <v>0</v>
      </c>
      <c r="AG453" s="364">
        <f t="shared" si="794"/>
        <v>0</v>
      </c>
      <c r="AH453" s="364">
        <f t="shared" si="794"/>
        <v>0</v>
      </c>
      <c r="AI453" s="364">
        <f t="shared" si="794"/>
        <v>0</v>
      </c>
      <c r="AJ453" s="364">
        <f t="shared" si="794"/>
        <v>0</v>
      </c>
      <c r="AK453" s="364">
        <f t="shared" si="794"/>
        <v>0</v>
      </c>
      <c r="AL453" s="364">
        <f t="shared" si="794"/>
        <v>0</v>
      </c>
      <c r="AM453" s="259"/>
    </row>
    <row r="454" spans="1:40" ht="15" outlineLevel="1">
      <c r="A454" s="467"/>
      <c r="B454" s="463"/>
      <c r="C454" s="267"/>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365"/>
      <c r="Z454" s="365"/>
      <c r="AA454" s="365"/>
      <c r="AB454" s="365"/>
      <c r="AC454" s="365"/>
      <c r="AD454" s="365"/>
      <c r="AE454" s="365"/>
      <c r="AF454" s="365"/>
      <c r="AG454" s="365"/>
      <c r="AH454" s="365"/>
      <c r="AI454" s="365"/>
      <c r="AJ454" s="365"/>
      <c r="AK454" s="365"/>
      <c r="AL454" s="365"/>
      <c r="AM454" s="268"/>
    </row>
    <row r="455" spans="1:40" s="245" customFormat="1" ht="15" outlineLevel="1">
      <c r="A455" s="467">
        <v>16</v>
      </c>
      <c r="B455" s="464" t="s">
        <v>490</v>
      </c>
      <c r="C455" s="253" t="s">
        <v>25</v>
      </c>
      <c r="D455" s="257"/>
      <c r="E455" s="257"/>
      <c r="F455" s="257"/>
      <c r="G455" s="257"/>
      <c r="H455" s="257"/>
      <c r="I455" s="257"/>
      <c r="J455" s="257"/>
      <c r="K455" s="257"/>
      <c r="L455" s="257"/>
      <c r="M455" s="257"/>
      <c r="N455" s="257">
        <v>0</v>
      </c>
      <c r="O455" s="257"/>
      <c r="P455" s="257"/>
      <c r="Q455" s="257"/>
      <c r="R455" s="257"/>
      <c r="S455" s="257"/>
      <c r="T455" s="257"/>
      <c r="U455" s="257"/>
      <c r="V455" s="257"/>
      <c r="W455" s="257"/>
      <c r="X455" s="257"/>
      <c r="Y455" s="363"/>
      <c r="Z455" s="363"/>
      <c r="AA455" s="363"/>
      <c r="AB455" s="363"/>
      <c r="AC455" s="363"/>
      <c r="AD455" s="363"/>
      <c r="AE455" s="363"/>
      <c r="AF455" s="363"/>
      <c r="AG455" s="363"/>
      <c r="AH455" s="363"/>
      <c r="AI455" s="363"/>
      <c r="AJ455" s="363"/>
      <c r="AK455" s="363"/>
      <c r="AL455" s="363"/>
      <c r="AM455" s="258">
        <f>SUM(Y455:AL455)</f>
        <v>0</v>
      </c>
    </row>
    <row r="456" spans="1:40" s="245" customFormat="1" ht="15" outlineLevel="1">
      <c r="A456" s="467"/>
      <c r="B456" s="464" t="s">
        <v>308</v>
      </c>
      <c r="C456" s="253" t="s">
        <v>163</v>
      </c>
      <c r="D456" s="257"/>
      <c r="E456" s="257"/>
      <c r="F456" s="257"/>
      <c r="G456" s="257"/>
      <c r="H456" s="257"/>
      <c r="I456" s="257"/>
      <c r="J456" s="257"/>
      <c r="K456" s="257"/>
      <c r="L456" s="257"/>
      <c r="M456" s="257"/>
      <c r="N456" s="257">
        <f>N455</f>
        <v>0</v>
      </c>
      <c r="O456" s="257"/>
      <c r="P456" s="257"/>
      <c r="Q456" s="257"/>
      <c r="R456" s="257"/>
      <c r="S456" s="257"/>
      <c r="T456" s="257"/>
      <c r="U456" s="257"/>
      <c r="V456" s="257"/>
      <c r="W456" s="257"/>
      <c r="X456" s="257"/>
      <c r="Y456" s="364">
        <f>Y455</f>
        <v>0</v>
      </c>
      <c r="Z456" s="364">
        <f t="shared" ref="Z456:AE456" si="795">Z455</f>
        <v>0</v>
      </c>
      <c r="AA456" s="364">
        <f t="shared" si="795"/>
        <v>0</v>
      </c>
      <c r="AB456" s="364">
        <f t="shared" si="795"/>
        <v>0</v>
      </c>
      <c r="AC456" s="364">
        <f t="shared" si="795"/>
        <v>0</v>
      </c>
      <c r="AD456" s="364">
        <f t="shared" si="795"/>
        <v>0</v>
      </c>
      <c r="AE456" s="364">
        <f t="shared" si="795"/>
        <v>0</v>
      </c>
      <c r="AF456" s="364">
        <f t="shared" ref="AF456:AL456" si="796">AF455</f>
        <v>0</v>
      </c>
      <c r="AG456" s="364">
        <f t="shared" si="796"/>
        <v>0</v>
      </c>
      <c r="AH456" s="364">
        <f t="shared" si="796"/>
        <v>0</v>
      </c>
      <c r="AI456" s="364">
        <f t="shared" si="796"/>
        <v>0</v>
      </c>
      <c r="AJ456" s="364">
        <f t="shared" si="796"/>
        <v>0</v>
      </c>
      <c r="AK456" s="364">
        <f t="shared" si="796"/>
        <v>0</v>
      </c>
      <c r="AL456" s="364">
        <f t="shared" si="796"/>
        <v>0</v>
      </c>
      <c r="AM456" s="259"/>
    </row>
    <row r="457" spans="1:40" s="245" customFormat="1" ht="15" outlineLevel="1">
      <c r="A457" s="467"/>
      <c r="B457" s="464"/>
      <c r="C457" s="253"/>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365"/>
      <c r="Z457" s="365"/>
      <c r="AA457" s="365"/>
      <c r="AB457" s="365"/>
      <c r="AC457" s="365"/>
      <c r="AD457" s="365"/>
      <c r="AE457" s="660"/>
      <c r="AF457" s="369"/>
      <c r="AG457" s="369"/>
      <c r="AH457" s="369"/>
      <c r="AI457" s="369"/>
      <c r="AJ457" s="369"/>
      <c r="AK457" s="369"/>
      <c r="AL457" s="369"/>
      <c r="AM457" s="274"/>
    </row>
    <row r="458" spans="1:40" ht="15.6" outlineLevel="1">
      <c r="A458" s="467"/>
      <c r="B458" s="465" t="s">
        <v>495</v>
      </c>
      <c r="C458" s="280"/>
      <c r="D458" s="252"/>
      <c r="E458" s="251"/>
      <c r="F458" s="251"/>
      <c r="G458" s="251"/>
      <c r="H458" s="251"/>
      <c r="I458" s="251"/>
      <c r="J458" s="251"/>
      <c r="K458" s="251"/>
      <c r="L458" s="251"/>
      <c r="M458" s="251"/>
      <c r="N458" s="252"/>
      <c r="O458" s="251"/>
      <c r="P458" s="251"/>
      <c r="Q458" s="251"/>
      <c r="R458" s="251"/>
      <c r="S458" s="251"/>
      <c r="T458" s="251"/>
      <c r="U458" s="251"/>
      <c r="V458" s="251"/>
      <c r="W458" s="251"/>
      <c r="X458" s="251"/>
      <c r="Y458" s="367"/>
      <c r="Z458" s="367"/>
      <c r="AA458" s="367"/>
      <c r="AB458" s="367"/>
      <c r="AC458" s="367"/>
      <c r="AD458" s="367"/>
      <c r="AE458" s="367"/>
      <c r="AF458" s="367"/>
      <c r="AG458" s="367"/>
      <c r="AH458" s="367"/>
      <c r="AI458" s="367"/>
      <c r="AJ458" s="367"/>
      <c r="AK458" s="367"/>
      <c r="AL458" s="367"/>
      <c r="AM458" s="254"/>
    </row>
    <row r="459" spans="1:40" ht="15" outlineLevel="1">
      <c r="A459" s="467">
        <v>17</v>
      </c>
      <c r="B459" s="379" t="s">
        <v>112</v>
      </c>
      <c r="C459" s="253" t="s">
        <v>25</v>
      </c>
      <c r="D459" s="257"/>
      <c r="E459" s="257"/>
      <c r="F459" s="257"/>
      <c r="G459" s="257"/>
      <c r="H459" s="257"/>
      <c r="I459" s="257"/>
      <c r="J459" s="257"/>
      <c r="K459" s="257"/>
      <c r="L459" s="257"/>
      <c r="M459" s="257"/>
      <c r="N459" s="257">
        <v>12</v>
      </c>
      <c r="O459" s="257"/>
      <c r="P459" s="257"/>
      <c r="Q459" s="257"/>
      <c r="R459" s="257"/>
      <c r="S459" s="257"/>
      <c r="T459" s="257"/>
      <c r="U459" s="257"/>
      <c r="V459" s="257"/>
      <c r="W459" s="257"/>
      <c r="X459" s="257"/>
      <c r="Y459" s="377"/>
      <c r="Z459" s="363"/>
      <c r="AA459" s="363"/>
      <c r="AB459" s="363"/>
      <c r="AC459" s="363"/>
      <c r="AD459" s="363"/>
      <c r="AE459" s="363"/>
      <c r="AF459" s="368"/>
      <c r="AG459" s="368"/>
      <c r="AH459" s="368"/>
      <c r="AI459" s="368"/>
      <c r="AJ459" s="368"/>
      <c r="AK459" s="368"/>
      <c r="AL459" s="368"/>
      <c r="AM459" s="258">
        <f>SUM(Y459:AL459)</f>
        <v>0</v>
      </c>
    </row>
    <row r="460" spans="1:40" ht="15" outlineLevel="1">
      <c r="A460" s="467"/>
      <c r="B460" s="382" t="s">
        <v>308</v>
      </c>
      <c r="C460" s="253" t="s">
        <v>163</v>
      </c>
      <c r="D460" s="257"/>
      <c r="E460" s="257"/>
      <c r="F460" s="257"/>
      <c r="G460" s="257"/>
      <c r="H460" s="257"/>
      <c r="I460" s="257"/>
      <c r="J460" s="257"/>
      <c r="K460" s="257"/>
      <c r="L460" s="257"/>
      <c r="M460" s="257"/>
      <c r="N460" s="257">
        <f>N459</f>
        <v>12</v>
      </c>
      <c r="O460" s="257"/>
      <c r="P460" s="257"/>
      <c r="Q460" s="257"/>
      <c r="R460" s="257"/>
      <c r="S460" s="257"/>
      <c r="T460" s="257"/>
      <c r="U460" s="257"/>
      <c r="V460" s="257"/>
      <c r="W460" s="257"/>
      <c r="X460" s="257"/>
      <c r="Y460" s="364">
        <f>Y459</f>
        <v>0</v>
      </c>
      <c r="Z460" s="364">
        <f t="shared" ref="Z460:AE460" si="797">Z459</f>
        <v>0</v>
      </c>
      <c r="AA460" s="364">
        <f t="shared" si="797"/>
        <v>0</v>
      </c>
      <c r="AB460" s="364">
        <f t="shared" si="797"/>
        <v>0</v>
      </c>
      <c r="AC460" s="364">
        <f t="shared" si="797"/>
        <v>0</v>
      </c>
      <c r="AD460" s="364">
        <f t="shared" si="797"/>
        <v>0</v>
      </c>
      <c r="AE460" s="364">
        <f t="shared" si="797"/>
        <v>0</v>
      </c>
      <c r="AF460" s="364">
        <f t="shared" ref="AF460:AL460" si="798">AF459</f>
        <v>0</v>
      </c>
      <c r="AG460" s="364">
        <f t="shared" si="798"/>
        <v>0</v>
      </c>
      <c r="AH460" s="364">
        <f t="shared" si="798"/>
        <v>0</v>
      </c>
      <c r="AI460" s="364">
        <f t="shared" si="798"/>
        <v>0</v>
      </c>
      <c r="AJ460" s="364">
        <f t="shared" si="798"/>
        <v>0</v>
      </c>
      <c r="AK460" s="364">
        <f t="shared" si="798"/>
        <v>0</v>
      </c>
      <c r="AL460" s="364">
        <f t="shared" si="798"/>
        <v>0</v>
      </c>
      <c r="AM460" s="268"/>
    </row>
    <row r="461" spans="1:40" ht="15" outlineLevel="1">
      <c r="A461" s="467"/>
      <c r="B461" s="382"/>
      <c r="C461" s="253"/>
      <c r="D461" s="253"/>
      <c r="E461" s="253"/>
      <c r="F461" s="253"/>
      <c r="G461" s="253"/>
      <c r="H461" s="253"/>
      <c r="I461" s="253"/>
      <c r="J461" s="253"/>
      <c r="K461" s="253"/>
      <c r="L461" s="253"/>
      <c r="M461" s="253"/>
      <c r="N461" s="253"/>
      <c r="O461" s="253"/>
      <c r="P461" s="253"/>
      <c r="Q461" s="253"/>
      <c r="R461" s="253"/>
      <c r="S461" s="253"/>
      <c r="T461" s="253"/>
      <c r="U461" s="253"/>
      <c r="V461" s="253"/>
      <c r="W461" s="253"/>
      <c r="X461" s="253"/>
      <c r="Y461" s="373"/>
      <c r="Z461" s="376"/>
      <c r="AA461" s="376"/>
      <c r="AB461" s="376"/>
      <c r="AC461" s="376"/>
      <c r="AD461" s="376"/>
      <c r="AE461" s="376"/>
      <c r="AF461" s="376"/>
      <c r="AG461" s="376"/>
      <c r="AH461" s="376"/>
      <c r="AI461" s="376"/>
      <c r="AJ461" s="376"/>
      <c r="AK461" s="376"/>
      <c r="AL461" s="376"/>
      <c r="AM461" s="268"/>
    </row>
    <row r="462" spans="1:40" ht="15" outlineLevel="1">
      <c r="A462" s="467">
        <v>18</v>
      </c>
      <c r="B462" s="379" t="s">
        <v>109</v>
      </c>
      <c r="C462" s="253" t="s">
        <v>25</v>
      </c>
      <c r="D462" s="257"/>
      <c r="E462" s="257"/>
      <c r="F462" s="257"/>
      <c r="G462" s="257"/>
      <c r="H462" s="257"/>
      <c r="I462" s="257"/>
      <c r="J462" s="257"/>
      <c r="K462" s="257"/>
      <c r="L462" s="257"/>
      <c r="M462" s="257"/>
      <c r="N462" s="257">
        <v>12</v>
      </c>
      <c r="O462" s="257"/>
      <c r="P462" s="257"/>
      <c r="Q462" s="257"/>
      <c r="R462" s="257"/>
      <c r="S462" s="257"/>
      <c r="T462" s="257"/>
      <c r="U462" s="257"/>
      <c r="V462" s="257"/>
      <c r="W462" s="257"/>
      <c r="X462" s="257"/>
      <c r="Y462" s="377"/>
      <c r="Z462" s="363"/>
      <c r="AA462" s="363"/>
      <c r="AB462" s="363"/>
      <c r="AC462" s="363"/>
      <c r="AD462" s="363"/>
      <c r="AE462" s="363"/>
      <c r="AF462" s="368"/>
      <c r="AG462" s="368"/>
      <c r="AH462" s="368"/>
      <c r="AI462" s="368"/>
      <c r="AJ462" s="368"/>
      <c r="AK462" s="368"/>
      <c r="AL462" s="368"/>
      <c r="AM462" s="258">
        <f>SUM(Y462:AL462)</f>
        <v>0</v>
      </c>
    </row>
    <row r="463" spans="1:40" ht="15" outlineLevel="1">
      <c r="A463" s="467"/>
      <c r="B463" s="382" t="s">
        <v>308</v>
      </c>
      <c r="C463" s="253" t="s">
        <v>163</v>
      </c>
      <c r="D463" s="257"/>
      <c r="E463" s="257"/>
      <c r="F463" s="257"/>
      <c r="G463" s="257"/>
      <c r="H463" s="257"/>
      <c r="I463" s="257"/>
      <c r="J463" s="257"/>
      <c r="K463" s="257"/>
      <c r="L463" s="257"/>
      <c r="M463" s="257"/>
      <c r="N463" s="257">
        <f>N462</f>
        <v>12</v>
      </c>
      <c r="O463" s="257"/>
      <c r="P463" s="257"/>
      <c r="Q463" s="257"/>
      <c r="R463" s="257"/>
      <c r="S463" s="257"/>
      <c r="T463" s="257"/>
      <c r="U463" s="257"/>
      <c r="V463" s="257"/>
      <c r="W463" s="257"/>
      <c r="X463" s="257"/>
      <c r="Y463" s="364">
        <f>Y462</f>
        <v>0</v>
      </c>
      <c r="Z463" s="364">
        <f t="shared" ref="Z463:AE463" si="799">Z462</f>
        <v>0</v>
      </c>
      <c r="AA463" s="364">
        <f t="shared" si="799"/>
        <v>0</v>
      </c>
      <c r="AB463" s="364">
        <f t="shared" si="799"/>
        <v>0</v>
      </c>
      <c r="AC463" s="364">
        <f t="shared" si="799"/>
        <v>0</v>
      </c>
      <c r="AD463" s="364">
        <f t="shared" si="799"/>
        <v>0</v>
      </c>
      <c r="AE463" s="364">
        <f t="shared" si="799"/>
        <v>0</v>
      </c>
      <c r="AF463" s="364">
        <f t="shared" ref="AF463:AL463" si="800">AF462</f>
        <v>0</v>
      </c>
      <c r="AG463" s="364">
        <f t="shared" si="800"/>
        <v>0</v>
      </c>
      <c r="AH463" s="364">
        <f t="shared" si="800"/>
        <v>0</v>
      </c>
      <c r="AI463" s="364">
        <f t="shared" si="800"/>
        <v>0</v>
      </c>
      <c r="AJ463" s="364">
        <f t="shared" si="800"/>
        <v>0</v>
      </c>
      <c r="AK463" s="364">
        <f t="shared" si="800"/>
        <v>0</v>
      </c>
      <c r="AL463" s="364">
        <f t="shared" si="800"/>
        <v>0</v>
      </c>
      <c r="AM463" s="268"/>
    </row>
    <row r="464" spans="1:40" ht="15" outlineLevel="1">
      <c r="A464" s="467"/>
      <c r="B464" s="381"/>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374"/>
      <c r="Z464" s="375"/>
      <c r="AA464" s="375"/>
      <c r="AB464" s="375"/>
      <c r="AC464" s="375"/>
      <c r="AD464" s="375"/>
      <c r="AE464" s="375"/>
      <c r="AF464" s="375"/>
      <c r="AG464" s="375"/>
      <c r="AH464" s="375"/>
      <c r="AI464" s="375"/>
      <c r="AJ464" s="375"/>
      <c r="AK464" s="375"/>
      <c r="AL464" s="375"/>
      <c r="AM464" s="259"/>
    </row>
    <row r="465" spans="1:39" ht="15" outlineLevel="1">
      <c r="A465" s="467">
        <v>19</v>
      </c>
      <c r="B465" s="379" t="s">
        <v>111</v>
      </c>
      <c r="C465" s="253" t="s">
        <v>25</v>
      </c>
      <c r="D465" s="257"/>
      <c r="E465" s="257"/>
      <c r="F465" s="257"/>
      <c r="G465" s="257"/>
      <c r="H465" s="257"/>
      <c r="I465" s="257"/>
      <c r="J465" s="257"/>
      <c r="K465" s="257"/>
      <c r="L465" s="257"/>
      <c r="M465" s="257"/>
      <c r="N465" s="257">
        <v>12</v>
      </c>
      <c r="O465" s="257"/>
      <c r="P465" s="257"/>
      <c r="Q465" s="257"/>
      <c r="R465" s="257"/>
      <c r="S465" s="257"/>
      <c r="T465" s="257"/>
      <c r="U465" s="257"/>
      <c r="V465" s="257"/>
      <c r="W465" s="257"/>
      <c r="X465" s="257"/>
      <c r="Y465" s="377"/>
      <c r="Z465" s="363"/>
      <c r="AA465" s="363"/>
      <c r="AB465" s="363"/>
      <c r="AC465" s="363"/>
      <c r="AD465" s="363"/>
      <c r="AE465" s="363"/>
      <c r="AF465" s="368"/>
      <c r="AG465" s="368"/>
      <c r="AH465" s="368"/>
      <c r="AI465" s="368"/>
      <c r="AJ465" s="368"/>
      <c r="AK465" s="368"/>
      <c r="AL465" s="368"/>
      <c r="AM465" s="258">
        <f>SUM(Y465:AL465)</f>
        <v>0</v>
      </c>
    </row>
    <row r="466" spans="1:39" ht="15" outlineLevel="1">
      <c r="A466" s="467"/>
      <c r="B466" s="382" t="s">
        <v>308</v>
      </c>
      <c r="C466" s="253" t="s">
        <v>163</v>
      </c>
      <c r="D466" s="257"/>
      <c r="E466" s="257"/>
      <c r="F466" s="257"/>
      <c r="G466" s="257"/>
      <c r="H466" s="257"/>
      <c r="I466" s="257"/>
      <c r="J466" s="257"/>
      <c r="K466" s="257"/>
      <c r="L466" s="257"/>
      <c r="M466" s="257"/>
      <c r="N466" s="257">
        <f>N465</f>
        <v>12</v>
      </c>
      <c r="O466" s="257"/>
      <c r="P466" s="257"/>
      <c r="Q466" s="257"/>
      <c r="R466" s="257"/>
      <c r="S466" s="257"/>
      <c r="T466" s="257"/>
      <c r="U466" s="257"/>
      <c r="V466" s="257"/>
      <c r="W466" s="257"/>
      <c r="X466" s="257"/>
      <c r="Y466" s="364">
        <f>Y465</f>
        <v>0</v>
      </c>
      <c r="Z466" s="364">
        <f t="shared" ref="Z466:AE466" si="801">Z465</f>
        <v>0</v>
      </c>
      <c r="AA466" s="364">
        <f t="shared" si="801"/>
        <v>0</v>
      </c>
      <c r="AB466" s="364">
        <f t="shared" si="801"/>
        <v>0</v>
      </c>
      <c r="AC466" s="364">
        <f t="shared" si="801"/>
        <v>0</v>
      </c>
      <c r="AD466" s="364">
        <f t="shared" si="801"/>
        <v>0</v>
      </c>
      <c r="AE466" s="364">
        <f t="shared" si="801"/>
        <v>0</v>
      </c>
      <c r="AF466" s="364">
        <f t="shared" ref="AF466:AL466" si="802">AF465</f>
        <v>0</v>
      </c>
      <c r="AG466" s="364">
        <f t="shared" si="802"/>
        <v>0</v>
      </c>
      <c r="AH466" s="364">
        <f t="shared" si="802"/>
        <v>0</v>
      </c>
      <c r="AI466" s="364">
        <f t="shared" si="802"/>
        <v>0</v>
      </c>
      <c r="AJ466" s="364">
        <f t="shared" si="802"/>
        <v>0</v>
      </c>
      <c r="AK466" s="364">
        <f t="shared" si="802"/>
        <v>0</v>
      </c>
      <c r="AL466" s="364">
        <f t="shared" si="802"/>
        <v>0</v>
      </c>
      <c r="AM466" s="259"/>
    </row>
    <row r="467" spans="1:39" ht="15" outlineLevel="1">
      <c r="A467" s="467"/>
      <c r="B467" s="381"/>
      <c r="C467" s="253"/>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365"/>
      <c r="Z467" s="365"/>
      <c r="AA467" s="365"/>
      <c r="AB467" s="365"/>
      <c r="AC467" s="365"/>
      <c r="AD467" s="365"/>
      <c r="AE467" s="365"/>
      <c r="AF467" s="365"/>
      <c r="AG467" s="365"/>
      <c r="AH467" s="365"/>
      <c r="AI467" s="365"/>
      <c r="AJ467" s="365"/>
      <c r="AK467" s="365"/>
      <c r="AL467" s="365"/>
      <c r="AM467" s="268"/>
    </row>
    <row r="468" spans="1:39" ht="15" outlineLevel="1">
      <c r="A468" s="467">
        <v>20</v>
      </c>
      <c r="B468" s="379" t="s">
        <v>110</v>
      </c>
      <c r="C468" s="253" t="s">
        <v>25</v>
      </c>
      <c r="D468" s="257"/>
      <c r="E468" s="257"/>
      <c r="F468" s="257"/>
      <c r="G468" s="257"/>
      <c r="H468" s="257"/>
      <c r="I468" s="257"/>
      <c r="J468" s="257"/>
      <c r="K468" s="257"/>
      <c r="L468" s="257"/>
      <c r="M468" s="257"/>
      <c r="N468" s="257">
        <v>12</v>
      </c>
      <c r="O468" s="257"/>
      <c r="P468" s="257"/>
      <c r="Q468" s="257"/>
      <c r="R468" s="257"/>
      <c r="S468" s="257"/>
      <c r="T468" s="257"/>
      <c r="U468" s="257"/>
      <c r="V468" s="257"/>
      <c r="W468" s="257"/>
      <c r="X468" s="257"/>
      <c r="Y468" s="377"/>
      <c r="Z468" s="363"/>
      <c r="AA468" s="363"/>
      <c r="AB468" s="363"/>
      <c r="AC468" s="363"/>
      <c r="AD468" s="363"/>
      <c r="AE468" s="363"/>
      <c r="AF468" s="368"/>
      <c r="AG468" s="368"/>
      <c r="AH468" s="368"/>
      <c r="AI468" s="368"/>
      <c r="AJ468" s="368"/>
      <c r="AK468" s="368"/>
      <c r="AL468" s="368"/>
      <c r="AM468" s="258">
        <f>SUM(Y468:AL468)</f>
        <v>0</v>
      </c>
    </row>
    <row r="469" spans="1:39" ht="15" outlineLevel="1">
      <c r="A469" s="467"/>
      <c r="B469" s="382" t="s">
        <v>308</v>
      </c>
      <c r="C469" s="253" t="s">
        <v>163</v>
      </c>
      <c r="D469" s="257"/>
      <c r="E469" s="257"/>
      <c r="F469" s="257"/>
      <c r="G469" s="257"/>
      <c r="H469" s="257"/>
      <c r="I469" s="257"/>
      <c r="J469" s="257"/>
      <c r="K469" s="257"/>
      <c r="L469" s="257"/>
      <c r="M469" s="257"/>
      <c r="N469" s="257">
        <f>N468</f>
        <v>12</v>
      </c>
      <c r="O469" s="257"/>
      <c r="P469" s="257"/>
      <c r="Q469" s="257"/>
      <c r="R469" s="257"/>
      <c r="S469" s="257"/>
      <c r="T469" s="257"/>
      <c r="U469" s="257"/>
      <c r="V469" s="257"/>
      <c r="W469" s="257"/>
      <c r="X469" s="257"/>
      <c r="Y469" s="364">
        <f t="shared" ref="Y469:AE469" si="803">Y468</f>
        <v>0</v>
      </c>
      <c r="Z469" s="364">
        <f t="shared" si="803"/>
        <v>0</v>
      </c>
      <c r="AA469" s="364">
        <f t="shared" si="803"/>
        <v>0</v>
      </c>
      <c r="AB469" s="364">
        <f t="shared" si="803"/>
        <v>0</v>
      </c>
      <c r="AC469" s="364">
        <f t="shared" si="803"/>
        <v>0</v>
      </c>
      <c r="AD469" s="364">
        <f t="shared" si="803"/>
        <v>0</v>
      </c>
      <c r="AE469" s="364">
        <f t="shared" si="803"/>
        <v>0</v>
      </c>
      <c r="AF469" s="364">
        <f t="shared" ref="AF469:AL469" si="804">AF468</f>
        <v>0</v>
      </c>
      <c r="AG469" s="364">
        <f t="shared" si="804"/>
        <v>0</v>
      </c>
      <c r="AH469" s="364">
        <f t="shared" si="804"/>
        <v>0</v>
      </c>
      <c r="AI469" s="364">
        <f t="shared" si="804"/>
        <v>0</v>
      </c>
      <c r="AJ469" s="364">
        <f t="shared" si="804"/>
        <v>0</v>
      </c>
      <c r="AK469" s="364">
        <f t="shared" si="804"/>
        <v>0</v>
      </c>
      <c r="AL469" s="364">
        <f t="shared" si="804"/>
        <v>0</v>
      </c>
      <c r="AM469" s="268"/>
    </row>
    <row r="470" spans="1:39" ht="15.6" outlineLevel="1">
      <c r="A470" s="467"/>
      <c r="B470" s="466"/>
      <c r="C470" s="262"/>
      <c r="D470" s="253"/>
      <c r="E470" s="253"/>
      <c r="F470" s="253"/>
      <c r="G470" s="253"/>
      <c r="H470" s="253"/>
      <c r="I470" s="253"/>
      <c r="J470" s="253"/>
      <c r="K470" s="253"/>
      <c r="L470" s="253"/>
      <c r="M470" s="253"/>
      <c r="N470" s="262"/>
      <c r="O470" s="253"/>
      <c r="P470" s="253"/>
      <c r="Q470" s="253"/>
      <c r="R470" s="253"/>
      <c r="S470" s="253"/>
      <c r="T470" s="253"/>
      <c r="U470" s="253"/>
      <c r="V470" s="253"/>
      <c r="W470" s="253"/>
      <c r="X470" s="253"/>
      <c r="Y470" s="365"/>
      <c r="Z470" s="365"/>
      <c r="AA470" s="365"/>
      <c r="AB470" s="365"/>
      <c r="AC470" s="365"/>
      <c r="AD470" s="365"/>
      <c r="AE470" s="365"/>
      <c r="AF470" s="365"/>
      <c r="AG470" s="365"/>
      <c r="AH470" s="365"/>
      <c r="AI470" s="365"/>
      <c r="AJ470" s="365"/>
      <c r="AK470" s="365"/>
      <c r="AL470" s="365"/>
      <c r="AM470" s="268"/>
    </row>
    <row r="471" spans="1:39" ht="15.6" outlineLevel="1">
      <c r="A471" s="467"/>
      <c r="B471" s="461" t="s">
        <v>502</v>
      </c>
      <c r="C471" s="253"/>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373"/>
      <c r="Z471" s="376"/>
      <c r="AA471" s="376"/>
      <c r="AB471" s="376"/>
      <c r="AC471" s="376"/>
      <c r="AD471" s="376"/>
      <c r="AE471" s="376"/>
      <c r="AF471" s="376"/>
      <c r="AG471" s="376"/>
      <c r="AH471" s="376"/>
      <c r="AI471" s="376"/>
      <c r="AJ471" s="376"/>
      <c r="AK471" s="376"/>
      <c r="AL471" s="376"/>
      <c r="AM471" s="268"/>
    </row>
    <row r="472" spans="1:39" ht="15.6" outlineLevel="1">
      <c r="A472" s="467"/>
      <c r="B472" s="446" t="s">
        <v>498</v>
      </c>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373"/>
      <c r="Z472" s="376"/>
      <c r="AA472" s="376"/>
      <c r="AB472" s="376"/>
      <c r="AC472" s="376"/>
      <c r="AD472" s="376"/>
      <c r="AE472" s="376"/>
      <c r="AF472" s="376"/>
      <c r="AG472" s="376"/>
      <c r="AH472" s="376"/>
      <c r="AI472" s="376"/>
      <c r="AJ472" s="376"/>
      <c r="AK472" s="376"/>
      <c r="AL472" s="376"/>
      <c r="AM472" s="268"/>
    </row>
    <row r="473" spans="1:39" ht="15" outlineLevel="1">
      <c r="A473" s="467">
        <v>21</v>
      </c>
      <c r="B473" s="379" t="s">
        <v>113</v>
      </c>
      <c r="C473" s="253" t="s">
        <v>25</v>
      </c>
      <c r="D473" s="257">
        <f>'7.  Persistence Report'!AW123</f>
        <v>2771539</v>
      </c>
      <c r="E473" s="257">
        <f>'7.  Persistence Report'!AX123</f>
        <v>2230710</v>
      </c>
      <c r="F473" s="257">
        <f>'7.  Persistence Report'!AY123</f>
        <v>2230710</v>
      </c>
      <c r="G473" s="257">
        <f>'7.  Persistence Report'!AZ123</f>
        <v>2230710</v>
      </c>
      <c r="H473" s="257">
        <f>'7.  Persistence Report'!BA123</f>
        <v>2230710</v>
      </c>
      <c r="I473" s="257">
        <f>'7.  Persistence Report'!BB123</f>
        <v>2230710</v>
      </c>
      <c r="J473" s="257">
        <f>'7.  Persistence Report'!BC123</f>
        <v>2230710</v>
      </c>
      <c r="K473" s="257">
        <f>'7.  Persistence Report'!BD123</f>
        <v>2230687</v>
      </c>
      <c r="L473" s="257">
        <f>'7.  Persistence Report'!BE123</f>
        <v>2230687</v>
      </c>
      <c r="M473" s="257">
        <f>'7.  Persistence Report'!BF123</f>
        <v>2225156</v>
      </c>
      <c r="N473" s="253"/>
      <c r="O473" s="257">
        <f>'7.  Persistence Report'!R123</f>
        <v>192</v>
      </c>
      <c r="P473" s="257">
        <f>'7.  Persistence Report'!S123</f>
        <v>156</v>
      </c>
      <c r="Q473" s="257">
        <f>'7.  Persistence Report'!T123</f>
        <v>156</v>
      </c>
      <c r="R473" s="257">
        <f>'7.  Persistence Report'!U123</f>
        <v>156</v>
      </c>
      <c r="S473" s="257">
        <f>'7.  Persistence Report'!V123</f>
        <v>156</v>
      </c>
      <c r="T473" s="257">
        <f>'7.  Persistence Report'!W123</f>
        <v>156</v>
      </c>
      <c r="U473" s="257">
        <f>'7.  Persistence Report'!X123</f>
        <v>156</v>
      </c>
      <c r="V473" s="257">
        <f>'7.  Persistence Report'!Y123</f>
        <v>156</v>
      </c>
      <c r="W473" s="257">
        <f>'7.  Persistence Report'!Z123</f>
        <v>156</v>
      </c>
      <c r="X473" s="257">
        <f>'7.  Persistence Report'!AA123</f>
        <v>156</v>
      </c>
      <c r="Y473" s="363">
        <v>1</v>
      </c>
      <c r="Z473" s="363"/>
      <c r="AA473" s="363"/>
      <c r="AB473" s="363"/>
      <c r="AC473" s="363"/>
      <c r="AD473" s="363"/>
      <c r="AE473" s="363"/>
      <c r="AF473" s="363"/>
      <c r="AG473" s="363"/>
      <c r="AH473" s="363"/>
      <c r="AI473" s="363"/>
      <c r="AJ473" s="363"/>
      <c r="AK473" s="363"/>
      <c r="AL473" s="363"/>
      <c r="AM473" s="258">
        <f>SUM(Y473:AL473)</f>
        <v>1</v>
      </c>
    </row>
    <row r="474" spans="1:39" ht="15" outlineLevel="1">
      <c r="A474" s="467"/>
      <c r="B474" s="382" t="s">
        <v>308</v>
      </c>
      <c r="C474" s="253" t="s">
        <v>163</v>
      </c>
      <c r="D474" s="257">
        <f>'7.  Persistence Report'!AW143</f>
        <v>3073.7186798762305</v>
      </c>
      <c r="E474" s="257">
        <f>'7.  Persistence Report'!AX143</f>
        <v>3065.2960347545704</v>
      </c>
      <c r="F474" s="257">
        <f>'7.  Persistence Report'!AY143</f>
        <v>3056.8733896329104</v>
      </c>
      <c r="G474" s="257"/>
      <c r="H474" s="257"/>
      <c r="I474" s="257"/>
      <c r="J474" s="257"/>
      <c r="K474" s="257"/>
      <c r="L474" s="257"/>
      <c r="M474" s="257"/>
      <c r="N474" s="253"/>
      <c r="O474" s="257"/>
      <c r="P474" s="257"/>
      <c r="Q474" s="257"/>
      <c r="R474" s="257"/>
      <c r="S474" s="257"/>
      <c r="T474" s="257"/>
      <c r="U474" s="257"/>
      <c r="V474" s="257"/>
      <c r="W474" s="257"/>
      <c r="X474" s="257"/>
      <c r="Y474" s="364">
        <f>Y473</f>
        <v>1</v>
      </c>
      <c r="Z474" s="364">
        <f t="shared" ref="Z474:AE474" si="805">Z473</f>
        <v>0</v>
      </c>
      <c r="AA474" s="364">
        <f t="shared" si="805"/>
        <v>0</v>
      </c>
      <c r="AB474" s="364">
        <f t="shared" si="805"/>
        <v>0</v>
      </c>
      <c r="AC474" s="364">
        <f t="shared" si="805"/>
        <v>0</v>
      </c>
      <c r="AD474" s="364">
        <f t="shared" si="805"/>
        <v>0</v>
      </c>
      <c r="AE474" s="364">
        <f t="shared" si="805"/>
        <v>0</v>
      </c>
      <c r="AF474" s="364">
        <f t="shared" ref="AF474" si="806">AF473</f>
        <v>0</v>
      </c>
      <c r="AG474" s="364">
        <f t="shared" ref="AG474" si="807">AG473</f>
        <v>0</v>
      </c>
      <c r="AH474" s="364">
        <f t="shared" ref="AH474" si="808">AH473</f>
        <v>0</v>
      </c>
      <c r="AI474" s="364">
        <f t="shared" ref="AI474" si="809">AI473</f>
        <v>0</v>
      </c>
      <c r="AJ474" s="364">
        <f t="shared" ref="AJ474" si="810">AJ473</f>
        <v>0</v>
      </c>
      <c r="AK474" s="364">
        <f t="shared" ref="AK474" si="811">AK473</f>
        <v>0</v>
      </c>
      <c r="AL474" s="364">
        <f t="shared" ref="AL474" si="812">AL473</f>
        <v>0</v>
      </c>
      <c r="AM474" s="268"/>
    </row>
    <row r="475" spans="1:39" ht="15" outlineLevel="1">
      <c r="A475" s="467"/>
      <c r="B475" s="382"/>
      <c r="C475" s="253"/>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373"/>
      <c r="Z475" s="376"/>
      <c r="AA475" s="376"/>
      <c r="AB475" s="376"/>
      <c r="AC475" s="376"/>
      <c r="AD475" s="376"/>
      <c r="AE475" s="376"/>
      <c r="AF475" s="376"/>
      <c r="AG475" s="376"/>
      <c r="AH475" s="376"/>
      <c r="AI475" s="376"/>
      <c r="AJ475" s="376"/>
      <c r="AK475" s="376"/>
      <c r="AL475" s="376"/>
      <c r="AM475" s="268"/>
    </row>
    <row r="476" spans="1:39" ht="30" outlineLevel="1">
      <c r="A476" s="467">
        <v>22</v>
      </c>
      <c r="B476" s="379" t="s">
        <v>114</v>
      </c>
      <c r="C476" s="253" t="s">
        <v>25</v>
      </c>
      <c r="D476" s="257">
        <f>'7.  Persistence Report'!AW125</f>
        <v>385017</v>
      </c>
      <c r="E476" s="257">
        <f>'7.  Persistence Report'!AX125</f>
        <v>385017</v>
      </c>
      <c r="F476" s="257">
        <f>'7.  Persistence Report'!AY125</f>
        <v>385017</v>
      </c>
      <c r="G476" s="257">
        <f>'7.  Persistence Report'!AZ125</f>
        <v>385017</v>
      </c>
      <c r="H476" s="257">
        <f>'7.  Persistence Report'!BA125</f>
        <v>385017</v>
      </c>
      <c r="I476" s="257">
        <f>'7.  Persistence Report'!BB125</f>
        <v>385017</v>
      </c>
      <c r="J476" s="257">
        <f>'7.  Persistence Report'!BC125</f>
        <v>385017</v>
      </c>
      <c r="K476" s="257">
        <f>'7.  Persistence Report'!BD125</f>
        <v>385017</v>
      </c>
      <c r="L476" s="257">
        <f>'7.  Persistence Report'!BE125</f>
        <v>385017</v>
      </c>
      <c r="M476" s="257">
        <f>'7.  Persistence Report'!BF125</f>
        <v>385017</v>
      </c>
      <c r="N476" s="253"/>
      <c r="O476" s="257">
        <f>'7.  Persistence Report'!R125</f>
        <v>107</v>
      </c>
      <c r="P476" s="257">
        <f>'7.  Persistence Report'!S125</f>
        <v>107</v>
      </c>
      <c r="Q476" s="257">
        <f>'7.  Persistence Report'!T125</f>
        <v>107</v>
      </c>
      <c r="R476" s="257">
        <f>'7.  Persistence Report'!U125</f>
        <v>107</v>
      </c>
      <c r="S476" s="257">
        <f>'7.  Persistence Report'!V125</f>
        <v>107</v>
      </c>
      <c r="T476" s="257">
        <f>'7.  Persistence Report'!W125</f>
        <v>107</v>
      </c>
      <c r="U476" s="257">
        <f>'7.  Persistence Report'!X125</f>
        <v>107</v>
      </c>
      <c r="V476" s="257">
        <f>'7.  Persistence Report'!Y125</f>
        <v>107</v>
      </c>
      <c r="W476" s="257">
        <f>'7.  Persistence Report'!Z125</f>
        <v>107</v>
      </c>
      <c r="X476" s="257">
        <f>'7.  Persistence Report'!AA125</f>
        <v>107</v>
      </c>
      <c r="Y476" s="363">
        <v>1</v>
      </c>
      <c r="Z476" s="363"/>
      <c r="AA476" s="363"/>
      <c r="AB476" s="363"/>
      <c r="AC476" s="363"/>
      <c r="AD476" s="363"/>
      <c r="AE476" s="363"/>
      <c r="AF476" s="363"/>
      <c r="AG476" s="363"/>
      <c r="AH476" s="363"/>
      <c r="AI476" s="363"/>
      <c r="AJ476" s="363"/>
      <c r="AK476" s="363"/>
      <c r="AL476" s="363"/>
      <c r="AM476" s="258">
        <f>SUM(Y476:AL476)</f>
        <v>1</v>
      </c>
    </row>
    <row r="477" spans="1:39" ht="15" outlineLevel="1">
      <c r="A477" s="467"/>
      <c r="B477" s="382" t="s">
        <v>308</v>
      </c>
      <c r="C477" s="253" t="s">
        <v>163</v>
      </c>
      <c r="D477" s="257">
        <f>'7.  Persistence Report'!AW144</f>
        <v>41191.050054453</v>
      </c>
      <c r="E477" s="257">
        <f>'7.  Persistence Report'!AX144</f>
        <v>41191.050054453</v>
      </c>
      <c r="F477" s="257">
        <f>'7.  Persistence Report'!AY144</f>
        <v>41191.050054453</v>
      </c>
      <c r="G477" s="257">
        <f>'7.  Persistence Report'!AZ144</f>
        <v>41191.050054453</v>
      </c>
      <c r="H477" s="257">
        <f>'7.  Persistence Report'!BA144</f>
        <v>41191.050054453</v>
      </c>
      <c r="I477" s="257"/>
      <c r="J477" s="257"/>
      <c r="K477" s="257"/>
      <c r="L477" s="257"/>
      <c r="M477" s="257"/>
      <c r="N477" s="253"/>
      <c r="O477" s="257">
        <f>'7.  Persistence Report'!R143</f>
        <v>11.928629880022589</v>
      </c>
      <c r="P477" s="257">
        <f>'7.  Persistence Report'!S144</f>
        <v>11.928629880022589</v>
      </c>
      <c r="Q477" s="257">
        <f>'7.  Persistence Report'!T144</f>
        <v>11.928629880022589</v>
      </c>
      <c r="R477" s="257">
        <f>'7.  Persistence Report'!U144</f>
        <v>11.928629880022589</v>
      </c>
      <c r="S477" s="257">
        <f>'7.  Persistence Report'!V144</f>
        <v>11.928629880022589</v>
      </c>
      <c r="T477" s="257"/>
      <c r="U477" s="257"/>
      <c r="V477" s="257"/>
      <c r="W477" s="257"/>
      <c r="X477" s="257"/>
      <c r="Y477" s="364">
        <f>Y476</f>
        <v>1</v>
      </c>
      <c r="Z477" s="364">
        <f t="shared" ref="Z477:AE477" si="813">Z476</f>
        <v>0</v>
      </c>
      <c r="AA477" s="364">
        <f t="shared" si="813"/>
        <v>0</v>
      </c>
      <c r="AB477" s="364">
        <f t="shared" si="813"/>
        <v>0</v>
      </c>
      <c r="AC477" s="364">
        <f t="shared" si="813"/>
        <v>0</v>
      </c>
      <c r="AD477" s="364">
        <f t="shared" si="813"/>
        <v>0</v>
      </c>
      <c r="AE477" s="364">
        <f t="shared" si="813"/>
        <v>0</v>
      </c>
      <c r="AF477" s="364">
        <f t="shared" ref="AF477" si="814">AF476</f>
        <v>0</v>
      </c>
      <c r="AG477" s="364">
        <f t="shared" ref="AG477" si="815">AG476</f>
        <v>0</v>
      </c>
      <c r="AH477" s="364">
        <f t="shared" ref="AH477" si="816">AH476</f>
        <v>0</v>
      </c>
      <c r="AI477" s="364">
        <f t="shared" ref="AI477" si="817">AI476</f>
        <v>0</v>
      </c>
      <c r="AJ477" s="364">
        <f t="shared" ref="AJ477" si="818">AJ476</f>
        <v>0</v>
      </c>
      <c r="AK477" s="364">
        <f t="shared" ref="AK477" si="819">AK476</f>
        <v>0</v>
      </c>
      <c r="AL477" s="364">
        <f t="shared" ref="AL477" si="820">AL476</f>
        <v>0</v>
      </c>
      <c r="AM477" s="268"/>
    </row>
    <row r="478" spans="1:39" ht="15" outlineLevel="1">
      <c r="A478" s="467"/>
      <c r="B478" s="382"/>
      <c r="C478" s="253"/>
      <c r="D478" s="253"/>
      <c r="E478" s="253"/>
      <c r="F478" s="253"/>
      <c r="G478" s="253"/>
      <c r="H478" s="253"/>
      <c r="I478" s="253"/>
      <c r="J478" s="253"/>
      <c r="K478" s="253"/>
      <c r="L478" s="253"/>
      <c r="M478" s="253"/>
      <c r="N478" s="253"/>
      <c r="O478" s="253"/>
      <c r="P478" s="253"/>
      <c r="Q478" s="253"/>
      <c r="R478" s="253"/>
      <c r="S478" s="253"/>
      <c r="T478" s="253"/>
      <c r="U478" s="253"/>
      <c r="V478" s="253"/>
      <c r="W478" s="253"/>
      <c r="X478" s="253"/>
      <c r="Y478" s="373"/>
      <c r="Z478" s="376"/>
      <c r="AA478" s="376"/>
      <c r="AB478" s="376"/>
      <c r="AC478" s="376"/>
      <c r="AD478" s="376"/>
      <c r="AE478" s="376"/>
      <c r="AF478" s="376"/>
      <c r="AG478" s="376"/>
      <c r="AH478" s="376"/>
      <c r="AI478" s="376"/>
      <c r="AJ478" s="376"/>
      <c r="AK478" s="376"/>
      <c r="AL478" s="376"/>
      <c r="AM478" s="268"/>
    </row>
    <row r="479" spans="1:39" ht="30" outlineLevel="1">
      <c r="A479" s="467">
        <v>23</v>
      </c>
      <c r="B479" s="379" t="s">
        <v>115</v>
      </c>
      <c r="C479" s="253" t="s">
        <v>25</v>
      </c>
      <c r="D479" s="257"/>
      <c r="E479" s="257"/>
      <c r="F479" s="257"/>
      <c r="G479" s="257"/>
      <c r="H479" s="257"/>
      <c r="I479" s="257"/>
      <c r="J479" s="257"/>
      <c r="K479" s="257"/>
      <c r="L479" s="257"/>
      <c r="M479" s="257"/>
      <c r="N479" s="253"/>
      <c r="O479" s="257"/>
      <c r="P479" s="257"/>
      <c r="Q479" s="257"/>
      <c r="R479" s="257"/>
      <c r="S479" s="257"/>
      <c r="T479" s="257"/>
      <c r="U479" s="257"/>
      <c r="V479" s="257"/>
      <c r="W479" s="257"/>
      <c r="X479" s="257"/>
      <c r="Y479" s="363"/>
      <c r="Z479" s="363"/>
      <c r="AA479" s="363"/>
      <c r="AB479" s="363"/>
      <c r="AC479" s="363"/>
      <c r="AD479" s="363"/>
      <c r="AE479" s="363"/>
      <c r="AF479" s="363"/>
      <c r="AG479" s="363"/>
      <c r="AH479" s="363"/>
      <c r="AI479" s="363"/>
      <c r="AJ479" s="363"/>
      <c r="AK479" s="363"/>
      <c r="AL479" s="363"/>
      <c r="AM479" s="258">
        <f>SUM(Y479:AL479)</f>
        <v>0</v>
      </c>
    </row>
    <row r="480" spans="1:39" ht="15" outlineLevel="1">
      <c r="A480" s="467"/>
      <c r="B480" s="382" t="s">
        <v>308</v>
      </c>
      <c r="C480" s="253" t="s">
        <v>163</v>
      </c>
      <c r="D480" s="257"/>
      <c r="E480" s="257"/>
      <c r="F480" s="257"/>
      <c r="G480" s="257"/>
      <c r="H480" s="257"/>
      <c r="I480" s="257"/>
      <c r="J480" s="257"/>
      <c r="K480" s="257"/>
      <c r="L480" s="257"/>
      <c r="M480" s="257"/>
      <c r="N480" s="253"/>
      <c r="O480" s="257"/>
      <c r="P480" s="257"/>
      <c r="Q480" s="257"/>
      <c r="R480" s="257"/>
      <c r="S480" s="257"/>
      <c r="T480" s="257"/>
      <c r="U480" s="257"/>
      <c r="V480" s="257"/>
      <c r="W480" s="257"/>
      <c r="X480" s="257"/>
      <c r="Y480" s="364">
        <f>Y479</f>
        <v>0</v>
      </c>
      <c r="Z480" s="364">
        <f t="shared" ref="Z480:AE480" si="821">Z479</f>
        <v>0</v>
      </c>
      <c r="AA480" s="364">
        <f t="shared" si="821"/>
        <v>0</v>
      </c>
      <c r="AB480" s="364">
        <f t="shared" si="821"/>
        <v>0</v>
      </c>
      <c r="AC480" s="364">
        <f t="shared" si="821"/>
        <v>0</v>
      </c>
      <c r="AD480" s="364">
        <f t="shared" si="821"/>
        <v>0</v>
      </c>
      <c r="AE480" s="364">
        <f t="shared" si="821"/>
        <v>0</v>
      </c>
      <c r="AF480" s="364">
        <f t="shared" ref="AF480" si="822">AF479</f>
        <v>0</v>
      </c>
      <c r="AG480" s="364">
        <f t="shared" ref="AG480" si="823">AG479</f>
        <v>0</v>
      </c>
      <c r="AH480" s="364">
        <f t="shared" ref="AH480" si="824">AH479</f>
        <v>0</v>
      </c>
      <c r="AI480" s="364">
        <f t="shared" ref="AI480" si="825">AI479</f>
        <v>0</v>
      </c>
      <c r="AJ480" s="364">
        <f t="shared" ref="AJ480" si="826">AJ479</f>
        <v>0</v>
      </c>
      <c r="AK480" s="364">
        <f t="shared" ref="AK480" si="827">AK479</f>
        <v>0</v>
      </c>
      <c r="AL480" s="364">
        <f t="shared" ref="AL480" si="828">AL479</f>
        <v>0</v>
      </c>
      <c r="AM480" s="268"/>
    </row>
    <row r="481" spans="1:39" ht="15" outlineLevel="1">
      <c r="A481" s="467"/>
      <c r="B481" s="381"/>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373"/>
      <c r="Z481" s="376"/>
      <c r="AA481" s="376"/>
      <c r="AB481" s="376"/>
      <c r="AC481" s="376"/>
      <c r="AD481" s="376"/>
      <c r="AE481" s="376"/>
      <c r="AF481" s="376"/>
      <c r="AG481" s="376"/>
      <c r="AH481" s="376"/>
      <c r="AI481" s="376"/>
      <c r="AJ481" s="376"/>
      <c r="AK481" s="376"/>
      <c r="AL481" s="376"/>
      <c r="AM481" s="268"/>
    </row>
    <row r="482" spans="1:39" ht="15" outlineLevel="1">
      <c r="A482" s="467">
        <v>24</v>
      </c>
      <c r="B482" s="379" t="s">
        <v>116</v>
      </c>
      <c r="C482" s="253" t="s">
        <v>25</v>
      </c>
      <c r="D482" s="257">
        <f>'7.  Persistence Report'!AW124</f>
        <v>2611264</v>
      </c>
      <c r="E482" s="257">
        <f>'7.  Persistence Report'!AX124</f>
        <v>1891047</v>
      </c>
      <c r="F482" s="257">
        <f>'7.  Persistence Report'!AY124</f>
        <v>1891047</v>
      </c>
      <c r="G482" s="257">
        <f>'7.  Persistence Report'!AZ124</f>
        <v>1891047</v>
      </c>
      <c r="H482" s="257">
        <f>'7.  Persistence Report'!BA124</f>
        <v>1891047</v>
      </c>
      <c r="I482" s="257">
        <f>'7.  Persistence Report'!BB124</f>
        <v>1891047</v>
      </c>
      <c r="J482" s="257">
        <f>'7.  Persistence Report'!BC124</f>
        <v>1891047</v>
      </c>
      <c r="K482" s="257">
        <f>'7.  Persistence Report'!BD124</f>
        <v>1891011</v>
      </c>
      <c r="L482" s="257">
        <f>'7.  Persistence Report'!BE124</f>
        <v>1891011</v>
      </c>
      <c r="M482" s="257">
        <f>'7.  Persistence Report'!BF124</f>
        <v>1891011</v>
      </c>
      <c r="N482" s="253"/>
      <c r="O482" s="257">
        <f>'7.  Persistence Report'!R124</f>
        <v>179</v>
      </c>
      <c r="P482" s="257">
        <f>'7.  Persistence Report'!S124</f>
        <v>131</v>
      </c>
      <c r="Q482" s="257">
        <f>'7.  Persistence Report'!T124</f>
        <v>131</v>
      </c>
      <c r="R482" s="257">
        <f>'7.  Persistence Report'!U124</f>
        <v>131</v>
      </c>
      <c r="S482" s="257">
        <f>'7.  Persistence Report'!V124</f>
        <v>131</v>
      </c>
      <c r="T482" s="257">
        <f>'7.  Persistence Report'!W124</f>
        <v>131</v>
      </c>
      <c r="U482" s="257">
        <f>'7.  Persistence Report'!X124</f>
        <v>131</v>
      </c>
      <c r="V482" s="257">
        <f>'7.  Persistence Report'!Y124</f>
        <v>131</v>
      </c>
      <c r="W482" s="257">
        <f>'7.  Persistence Report'!Z124</f>
        <v>131</v>
      </c>
      <c r="X482" s="257">
        <f>'7.  Persistence Report'!AA124</f>
        <v>131</v>
      </c>
      <c r="Y482" s="363">
        <v>1</v>
      </c>
      <c r="Z482" s="363"/>
      <c r="AA482" s="363"/>
      <c r="AB482" s="363"/>
      <c r="AC482" s="363"/>
      <c r="AD482" s="363"/>
      <c r="AE482" s="363"/>
      <c r="AF482" s="363"/>
      <c r="AG482" s="363"/>
      <c r="AH482" s="363"/>
      <c r="AI482" s="363"/>
      <c r="AJ482" s="363"/>
      <c r="AK482" s="363"/>
      <c r="AL482" s="363"/>
      <c r="AM482" s="258">
        <f>SUM(Y482:AL482)</f>
        <v>1</v>
      </c>
    </row>
    <row r="483" spans="1:39" ht="15" outlineLevel="1">
      <c r="A483" s="467"/>
      <c r="B483" s="382" t="s">
        <v>308</v>
      </c>
      <c r="C483" s="253" t="s">
        <v>163</v>
      </c>
      <c r="D483" s="257"/>
      <c r="E483" s="257"/>
      <c r="F483" s="257"/>
      <c r="G483" s="257"/>
      <c r="H483" s="257"/>
      <c r="I483" s="257"/>
      <c r="J483" s="257"/>
      <c r="K483" s="257"/>
      <c r="L483" s="257"/>
      <c r="M483" s="257"/>
      <c r="N483" s="253"/>
      <c r="O483" s="257"/>
      <c r="P483" s="257"/>
      <c r="Q483" s="257"/>
      <c r="R483" s="257"/>
      <c r="S483" s="257"/>
      <c r="T483" s="257"/>
      <c r="U483" s="257"/>
      <c r="V483" s="257"/>
      <c r="W483" s="257"/>
      <c r="X483" s="257"/>
      <c r="Y483" s="364">
        <f>Y482</f>
        <v>1</v>
      </c>
      <c r="Z483" s="364">
        <f t="shared" ref="Z483:AE483" si="829">Z482</f>
        <v>0</v>
      </c>
      <c r="AA483" s="364">
        <f t="shared" si="829"/>
        <v>0</v>
      </c>
      <c r="AB483" s="364">
        <f t="shared" si="829"/>
        <v>0</v>
      </c>
      <c r="AC483" s="364">
        <f t="shared" si="829"/>
        <v>0</v>
      </c>
      <c r="AD483" s="364">
        <f t="shared" si="829"/>
        <v>0</v>
      </c>
      <c r="AE483" s="364">
        <f t="shared" si="829"/>
        <v>0</v>
      </c>
      <c r="AF483" s="364">
        <f t="shared" ref="AF483" si="830">AF482</f>
        <v>0</v>
      </c>
      <c r="AG483" s="364">
        <f t="shared" ref="AG483" si="831">AG482</f>
        <v>0</v>
      </c>
      <c r="AH483" s="364">
        <f t="shared" ref="AH483" si="832">AH482</f>
        <v>0</v>
      </c>
      <c r="AI483" s="364">
        <f t="shared" ref="AI483" si="833">AI482</f>
        <v>0</v>
      </c>
      <c r="AJ483" s="364">
        <f t="shared" ref="AJ483" si="834">AJ482</f>
        <v>0</v>
      </c>
      <c r="AK483" s="364">
        <f t="shared" ref="AK483" si="835">AK482</f>
        <v>0</v>
      </c>
      <c r="AL483" s="364">
        <f t="shared" ref="AL483" si="836">AL482</f>
        <v>0</v>
      </c>
      <c r="AM483" s="268"/>
    </row>
    <row r="484" spans="1:39" ht="15" outlineLevel="1">
      <c r="A484" s="467"/>
      <c r="B484" s="382"/>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365"/>
      <c r="Z484" s="376"/>
      <c r="AA484" s="376"/>
      <c r="AB484" s="376"/>
      <c r="AC484" s="376"/>
      <c r="AD484" s="376"/>
      <c r="AE484" s="376"/>
      <c r="AF484" s="376"/>
      <c r="AG484" s="376"/>
      <c r="AH484" s="376"/>
      <c r="AI484" s="376"/>
      <c r="AJ484" s="376"/>
      <c r="AK484" s="376"/>
      <c r="AL484" s="376"/>
      <c r="AM484" s="268"/>
    </row>
    <row r="485" spans="1:39" ht="15.6" outlineLevel="1">
      <c r="A485" s="467"/>
      <c r="B485" s="446" t="s">
        <v>499</v>
      </c>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365"/>
      <c r="Z485" s="376"/>
      <c r="AA485" s="376"/>
      <c r="AB485" s="376"/>
      <c r="AC485" s="376"/>
      <c r="AD485" s="376"/>
      <c r="AE485" s="376"/>
      <c r="AF485" s="376"/>
      <c r="AG485" s="376"/>
      <c r="AH485" s="376"/>
      <c r="AI485" s="376"/>
      <c r="AJ485" s="376"/>
      <c r="AK485" s="376"/>
      <c r="AL485" s="376"/>
      <c r="AM485" s="268"/>
    </row>
    <row r="486" spans="1:39" ht="15" outlineLevel="1">
      <c r="A486" s="467">
        <v>25</v>
      </c>
      <c r="B486" s="379" t="s">
        <v>117</v>
      </c>
      <c r="C486" s="253" t="s">
        <v>25</v>
      </c>
      <c r="D486" s="257"/>
      <c r="E486" s="257"/>
      <c r="F486" s="257"/>
      <c r="G486" s="257"/>
      <c r="H486" s="257"/>
      <c r="I486" s="257"/>
      <c r="J486" s="257"/>
      <c r="K486" s="257"/>
      <c r="L486" s="257"/>
      <c r="M486" s="257"/>
      <c r="N486" s="257">
        <v>12</v>
      </c>
      <c r="O486" s="257"/>
      <c r="P486" s="257"/>
      <c r="Q486" s="257"/>
      <c r="R486" s="257"/>
      <c r="S486" s="257"/>
      <c r="T486" s="257"/>
      <c r="U486" s="257"/>
      <c r="V486" s="257"/>
      <c r="W486" s="257"/>
      <c r="X486" s="257"/>
      <c r="Y486" s="377"/>
      <c r="Z486" s="363"/>
      <c r="AA486" s="363"/>
      <c r="AB486" s="363"/>
      <c r="AC486" s="363"/>
      <c r="AD486" s="363"/>
      <c r="AE486" s="363"/>
      <c r="AF486" s="368"/>
      <c r="AG486" s="368"/>
      <c r="AH486" s="368"/>
      <c r="AI486" s="368"/>
      <c r="AJ486" s="368"/>
      <c r="AK486" s="368"/>
      <c r="AL486" s="368"/>
      <c r="AM486" s="258">
        <f>SUM(Y486:AL486)</f>
        <v>0</v>
      </c>
    </row>
    <row r="487" spans="1:39" ht="15" outlineLevel="1">
      <c r="A487" s="467"/>
      <c r="B487" s="382" t="s">
        <v>308</v>
      </c>
      <c r="C487" s="253" t="s">
        <v>163</v>
      </c>
      <c r="D487" s="257"/>
      <c r="E487" s="257"/>
      <c r="F487" s="257"/>
      <c r="G487" s="257"/>
      <c r="H487" s="257"/>
      <c r="I487" s="257"/>
      <c r="J487" s="257"/>
      <c r="K487" s="257"/>
      <c r="L487" s="257"/>
      <c r="M487" s="257"/>
      <c r="N487" s="257">
        <f>N486</f>
        <v>12</v>
      </c>
      <c r="O487" s="257"/>
      <c r="P487" s="257"/>
      <c r="Q487" s="257"/>
      <c r="R487" s="257"/>
      <c r="S487" s="257"/>
      <c r="T487" s="257"/>
      <c r="U487" s="257"/>
      <c r="V487" s="257"/>
      <c r="W487" s="257"/>
      <c r="X487" s="257"/>
      <c r="Y487" s="364">
        <f>Y486</f>
        <v>0</v>
      </c>
      <c r="Z487" s="364">
        <f t="shared" ref="Z487:AE487" si="837">Z486</f>
        <v>0</v>
      </c>
      <c r="AA487" s="364">
        <f t="shared" si="837"/>
        <v>0</v>
      </c>
      <c r="AB487" s="364">
        <f t="shared" si="837"/>
        <v>0</v>
      </c>
      <c r="AC487" s="364">
        <f t="shared" si="837"/>
        <v>0</v>
      </c>
      <c r="AD487" s="364">
        <f t="shared" si="837"/>
        <v>0</v>
      </c>
      <c r="AE487" s="364">
        <f t="shared" si="837"/>
        <v>0</v>
      </c>
      <c r="AF487" s="364">
        <f t="shared" ref="AF487" si="838">AF486</f>
        <v>0</v>
      </c>
      <c r="AG487" s="364">
        <f t="shared" ref="AG487" si="839">AG486</f>
        <v>0</v>
      </c>
      <c r="AH487" s="364">
        <f t="shared" ref="AH487" si="840">AH486</f>
        <v>0</v>
      </c>
      <c r="AI487" s="364">
        <f t="shared" ref="AI487" si="841">AI486</f>
        <v>0</v>
      </c>
      <c r="AJ487" s="364">
        <f t="shared" ref="AJ487" si="842">AJ486</f>
        <v>0</v>
      </c>
      <c r="AK487" s="364">
        <f t="shared" ref="AK487" si="843">AK486</f>
        <v>0</v>
      </c>
      <c r="AL487" s="364">
        <f t="shared" ref="AL487" si="844">AL486</f>
        <v>0</v>
      </c>
      <c r="AM487" s="268"/>
    </row>
    <row r="488" spans="1:39" ht="15" outlineLevel="1">
      <c r="A488" s="467"/>
      <c r="B488" s="382"/>
      <c r="C488" s="253"/>
      <c r="D488" s="253"/>
      <c r="E488" s="253"/>
      <c r="F488" s="253"/>
      <c r="G488" s="253"/>
      <c r="H488" s="253"/>
      <c r="I488" s="253"/>
      <c r="J488" s="253"/>
      <c r="K488" s="253"/>
      <c r="L488" s="253"/>
      <c r="M488" s="253"/>
      <c r="N488" s="253"/>
      <c r="O488" s="253"/>
      <c r="P488" s="253"/>
      <c r="Q488" s="253"/>
      <c r="R488" s="253"/>
      <c r="S488" s="253"/>
      <c r="T488" s="253"/>
      <c r="U488" s="253"/>
      <c r="V488" s="253"/>
      <c r="W488" s="253"/>
      <c r="X488" s="253"/>
      <c r="Y488" s="365"/>
      <c r="Z488" s="376"/>
      <c r="AA488" s="376"/>
      <c r="AB488" s="376"/>
      <c r="AC488" s="376"/>
      <c r="AD488" s="376"/>
      <c r="AE488" s="376"/>
      <c r="AF488" s="376"/>
      <c r="AG488" s="376"/>
      <c r="AH488" s="376"/>
      <c r="AI488" s="376"/>
      <c r="AJ488" s="376"/>
      <c r="AK488" s="376"/>
      <c r="AL488" s="376"/>
      <c r="AM488" s="268"/>
    </row>
    <row r="489" spans="1:39" ht="15" outlineLevel="1">
      <c r="A489" s="467">
        <v>26</v>
      </c>
      <c r="B489" s="379" t="s">
        <v>118</v>
      </c>
      <c r="C489" s="253" t="s">
        <v>25</v>
      </c>
      <c r="D489" s="257">
        <f>'7.  Persistence Report'!AW126</f>
        <v>2780342</v>
      </c>
      <c r="E489" s="257">
        <f>'7.  Persistence Report'!AX126</f>
        <v>2784605</v>
      </c>
      <c r="F489" s="257">
        <f>'7.  Persistence Report'!AY126</f>
        <v>2784605</v>
      </c>
      <c r="G489" s="257">
        <f>'7.  Persistence Report'!AZ126</f>
        <v>2784605</v>
      </c>
      <c r="H489" s="257">
        <f>'7.  Persistence Report'!BA126</f>
        <v>2784605</v>
      </c>
      <c r="I489" s="257">
        <f>'7.  Persistence Report'!BB126</f>
        <v>2681722</v>
      </c>
      <c r="J489" s="257">
        <f>'7.  Persistence Report'!BC126</f>
        <v>2681722</v>
      </c>
      <c r="K489" s="257">
        <f>'7.  Persistence Report'!BD126</f>
        <v>2681722</v>
      </c>
      <c r="L489" s="257">
        <f>'7.  Persistence Report'!BE126</f>
        <v>2680749</v>
      </c>
      <c r="M489" s="257">
        <f>'7.  Persistence Report'!BF126</f>
        <v>2680749</v>
      </c>
      <c r="N489" s="257">
        <v>12</v>
      </c>
      <c r="O489" s="257">
        <f>'7.  Persistence Report'!R126</f>
        <v>591</v>
      </c>
      <c r="P489" s="257">
        <f>'7.  Persistence Report'!S126</f>
        <v>592</v>
      </c>
      <c r="Q489" s="257">
        <f>'7.  Persistence Report'!T126</f>
        <v>592</v>
      </c>
      <c r="R489" s="257">
        <f>'7.  Persistence Report'!U126</f>
        <v>592</v>
      </c>
      <c r="S489" s="257">
        <f>'7.  Persistence Report'!V126</f>
        <v>592</v>
      </c>
      <c r="T489" s="257">
        <f>'7.  Persistence Report'!W126</f>
        <v>571</v>
      </c>
      <c r="U489" s="257">
        <f>'7.  Persistence Report'!X126</f>
        <v>571</v>
      </c>
      <c r="V489" s="257">
        <f>'7.  Persistence Report'!Y126</f>
        <v>571</v>
      </c>
      <c r="W489" s="257">
        <f>'7.  Persistence Report'!Z126</f>
        <v>571</v>
      </c>
      <c r="X489" s="257">
        <f>'7.  Persistence Report'!AA126</f>
        <v>571</v>
      </c>
      <c r="Y489" s="377"/>
      <c r="Z489" s="363">
        <v>0.37809999999999999</v>
      </c>
      <c r="AA489" s="363">
        <v>0.36109999999999998</v>
      </c>
      <c r="AB489" s="363">
        <v>0.26069999999999999</v>
      </c>
      <c r="AC489" s="363"/>
      <c r="AD489" s="363"/>
      <c r="AE489" s="363"/>
      <c r="AF489" s="368"/>
      <c r="AG489" s="368"/>
      <c r="AH489" s="368"/>
      <c r="AI489" s="368"/>
      <c r="AJ489" s="368"/>
      <c r="AK489" s="368"/>
      <c r="AL489" s="368"/>
      <c r="AM489" s="258">
        <f>SUM(Y489:AL489)</f>
        <v>0.99990000000000001</v>
      </c>
    </row>
    <row r="490" spans="1:39" ht="15" outlineLevel="1">
      <c r="A490" s="467"/>
      <c r="B490" s="382" t="s">
        <v>308</v>
      </c>
      <c r="C490" s="253" t="s">
        <v>163</v>
      </c>
      <c r="D490" s="257">
        <f>'7.  Persistence Report'!AW146+'7.  Persistence Report'!AW141</f>
        <v>522551.79638588312</v>
      </c>
      <c r="E490" s="257">
        <f>'7.  Persistence Report'!AX146+'7.  Persistence Report'!AX141</f>
        <v>481245.05916487263</v>
      </c>
      <c r="F490" s="257">
        <f>'7.  Persistence Report'!AY146+'7.  Persistence Report'!AY141</f>
        <v>480314.92524096847</v>
      </c>
      <c r="G490" s="257">
        <f>'7.  Persistence Report'!AZ146+'7.  Persistence Report'!AZ141</f>
        <v>479384.7913170642</v>
      </c>
      <c r="H490" s="257">
        <f>'7.  Persistence Report'!BA146+'7.  Persistence Report'!BA141</f>
        <v>479384.7913170642</v>
      </c>
      <c r="I490" s="257"/>
      <c r="J490" s="257"/>
      <c r="K490" s="257"/>
      <c r="L490" s="257"/>
      <c r="M490" s="257"/>
      <c r="N490" s="257">
        <f>N489</f>
        <v>12</v>
      </c>
      <c r="O490" s="257">
        <f>'7.  Persistence Report'!R146+'7.  Persistence Report'!R141</f>
        <v>65.427868980111356</v>
      </c>
      <c r="P490" s="257">
        <f>'7.  Persistence Report'!S146+'7.  Persistence Report'!S141</f>
        <v>60.365334778462</v>
      </c>
      <c r="Q490" s="257">
        <f>'7.  Persistence Report'!T146+'7.  Persistence Report'!T141</f>
        <v>60.248662732409798</v>
      </c>
      <c r="R490" s="257">
        <f>'7.  Persistence Report'!U146+'7.  Persistence Report'!U141</f>
        <v>60.131990686357582</v>
      </c>
      <c r="S490" s="257">
        <f>'7.  Persistence Report'!V146+'7.  Persistence Report'!V141</f>
        <v>60.131990686357582</v>
      </c>
      <c r="T490" s="257"/>
      <c r="U490" s="257"/>
      <c r="V490" s="257"/>
      <c r="W490" s="257"/>
      <c r="X490" s="257"/>
      <c r="Y490" s="364">
        <f>Y489</f>
        <v>0</v>
      </c>
      <c r="Z490" s="364">
        <f t="shared" ref="Z490:AE490" si="845">Z489</f>
        <v>0.37809999999999999</v>
      </c>
      <c r="AA490" s="364">
        <f t="shared" si="845"/>
        <v>0.36109999999999998</v>
      </c>
      <c r="AB490" s="364">
        <f t="shared" si="845"/>
        <v>0.26069999999999999</v>
      </c>
      <c r="AC490" s="364">
        <f t="shared" si="845"/>
        <v>0</v>
      </c>
      <c r="AD490" s="364">
        <f t="shared" si="845"/>
        <v>0</v>
      </c>
      <c r="AE490" s="364">
        <f t="shared" si="845"/>
        <v>0</v>
      </c>
      <c r="AF490" s="364">
        <f t="shared" ref="AF490" si="846">AF489</f>
        <v>0</v>
      </c>
      <c r="AG490" s="364">
        <f t="shared" ref="AG490" si="847">AG489</f>
        <v>0</v>
      </c>
      <c r="AH490" s="364">
        <f t="shared" ref="AH490" si="848">AH489</f>
        <v>0</v>
      </c>
      <c r="AI490" s="364">
        <f t="shared" ref="AI490" si="849">AI489</f>
        <v>0</v>
      </c>
      <c r="AJ490" s="364">
        <f t="shared" ref="AJ490" si="850">AJ489</f>
        <v>0</v>
      </c>
      <c r="AK490" s="364">
        <f t="shared" ref="AK490" si="851">AK489</f>
        <v>0</v>
      </c>
      <c r="AL490" s="364">
        <f t="shared" ref="AL490" si="852">AL489</f>
        <v>0</v>
      </c>
      <c r="AM490" s="268"/>
    </row>
    <row r="491" spans="1:39" ht="15" outlineLevel="1">
      <c r="A491" s="467"/>
      <c r="B491" s="382"/>
      <c r="C491" s="253"/>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365"/>
      <c r="Z491" s="376"/>
      <c r="AA491" s="376"/>
      <c r="AB491" s="376"/>
      <c r="AC491" s="376"/>
      <c r="AD491" s="376"/>
      <c r="AE491" s="376"/>
      <c r="AF491" s="376"/>
      <c r="AG491" s="376"/>
      <c r="AH491" s="376"/>
      <c r="AI491" s="376"/>
      <c r="AJ491" s="376"/>
      <c r="AK491" s="376"/>
      <c r="AL491" s="376"/>
      <c r="AM491" s="268"/>
    </row>
    <row r="492" spans="1:39" ht="30" outlineLevel="1">
      <c r="A492" s="467">
        <v>27</v>
      </c>
      <c r="B492" s="379" t="s">
        <v>119</v>
      </c>
      <c r="C492" s="253" t="s">
        <v>25</v>
      </c>
      <c r="D492" s="257"/>
      <c r="E492" s="257"/>
      <c r="F492" s="257"/>
      <c r="G492" s="257"/>
      <c r="H492" s="257"/>
      <c r="I492" s="257"/>
      <c r="J492" s="257"/>
      <c r="K492" s="257"/>
      <c r="L492" s="257"/>
      <c r="M492" s="257"/>
      <c r="N492" s="257">
        <v>12</v>
      </c>
      <c r="O492" s="257"/>
      <c r="P492" s="257"/>
      <c r="Q492" s="257"/>
      <c r="R492" s="257"/>
      <c r="S492" s="257"/>
      <c r="T492" s="257"/>
      <c r="U492" s="257"/>
      <c r="V492" s="257"/>
      <c r="W492" s="257"/>
      <c r="X492" s="257"/>
      <c r="Y492" s="377"/>
      <c r="Z492" s="363"/>
      <c r="AA492" s="363"/>
      <c r="AB492" s="363"/>
      <c r="AC492" s="363"/>
      <c r="AD492" s="363"/>
      <c r="AE492" s="363"/>
      <c r="AF492" s="368"/>
      <c r="AG492" s="368"/>
      <c r="AH492" s="368"/>
      <c r="AI492" s="368"/>
      <c r="AJ492" s="368"/>
      <c r="AK492" s="368"/>
      <c r="AL492" s="368"/>
      <c r="AM492" s="258">
        <f>SUM(Y492:AL492)</f>
        <v>0</v>
      </c>
    </row>
    <row r="493" spans="1:39" ht="15" outlineLevel="1">
      <c r="A493" s="467"/>
      <c r="B493" s="382" t="s">
        <v>308</v>
      </c>
      <c r="C493" s="253" t="s">
        <v>163</v>
      </c>
      <c r="D493" s="257"/>
      <c r="E493" s="257"/>
      <c r="F493" s="257"/>
      <c r="G493" s="257"/>
      <c r="H493" s="257"/>
      <c r="I493" s="257"/>
      <c r="J493" s="257"/>
      <c r="K493" s="257"/>
      <c r="L493" s="257"/>
      <c r="M493" s="257"/>
      <c r="N493" s="257">
        <f>N492</f>
        <v>12</v>
      </c>
      <c r="O493" s="257"/>
      <c r="P493" s="257"/>
      <c r="Q493" s="257"/>
      <c r="R493" s="257"/>
      <c r="S493" s="257"/>
      <c r="T493" s="257"/>
      <c r="U493" s="257"/>
      <c r="V493" s="257"/>
      <c r="W493" s="257"/>
      <c r="X493" s="257"/>
      <c r="Y493" s="364">
        <f>Y492</f>
        <v>0</v>
      </c>
      <c r="Z493" s="364">
        <f t="shared" ref="Z493:AE493" si="853">Z492</f>
        <v>0</v>
      </c>
      <c r="AA493" s="364">
        <f t="shared" si="853"/>
        <v>0</v>
      </c>
      <c r="AB493" s="364">
        <f t="shared" si="853"/>
        <v>0</v>
      </c>
      <c r="AC493" s="364">
        <f t="shared" si="853"/>
        <v>0</v>
      </c>
      <c r="AD493" s="364">
        <f t="shared" si="853"/>
        <v>0</v>
      </c>
      <c r="AE493" s="364">
        <f t="shared" si="853"/>
        <v>0</v>
      </c>
      <c r="AF493" s="364">
        <f t="shared" ref="AF493" si="854">AF492</f>
        <v>0</v>
      </c>
      <c r="AG493" s="364">
        <f t="shared" ref="AG493" si="855">AG492</f>
        <v>0</v>
      </c>
      <c r="AH493" s="364">
        <f t="shared" ref="AH493" si="856">AH492</f>
        <v>0</v>
      </c>
      <c r="AI493" s="364">
        <f t="shared" ref="AI493" si="857">AI492</f>
        <v>0</v>
      </c>
      <c r="AJ493" s="364">
        <f t="shared" ref="AJ493" si="858">AJ492</f>
        <v>0</v>
      </c>
      <c r="AK493" s="364">
        <f t="shared" ref="AK493" si="859">AK492</f>
        <v>0</v>
      </c>
      <c r="AL493" s="364">
        <f t="shared" ref="AL493" si="860">AL492</f>
        <v>0</v>
      </c>
      <c r="AM493" s="268"/>
    </row>
    <row r="494" spans="1:39" ht="15" outlineLevel="1">
      <c r="A494" s="467"/>
      <c r="B494" s="382"/>
      <c r="C494" s="253"/>
      <c r="D494" s="253"/>
      <c r="E494" s="253"/>
      <c r="F494" s="253"/>
      <c r="G494" s="253"/>
      <c r="H494" s="253"/>
      <c r="I494" s="253"/>
      <c r="J494" s="253"/>
      <c r="K494" s="253"/>
      <c r="L494" s="253"/>
      <c r="M494" s="253"/>
      <c r="N494" s="253"/>
      <c r="O494" s="253"/>
      <c r="P494" s="253"/>
      <c r="Q494" s="253"/>
      <c r="R494" s="253"/>
      <c r="S494" s="253"/>
      <c r="T494" s="253"/>
      <c r="U494" s="253"/>
      <c r="V494" s="253"/>
      <c r="W494" s="253"/>
      <c r="X494" s="253"/>
      <c r="Y494" s="365"/>
      <c r="Z494" s="376"/>
      <c r="AA494" s="376"/>
      <c r="AB494" s="376"/>
      <c r="AC494" s="376"/>
      <c r="AD494" s="376"/>
      <c r="AE494" s="376"/>
      <c r="AF494" s="376"/>
      <c r="AG494" s="376"/>
      <c r="AH494" s="376"/>
      <c r="AI494" s="376"/>
      <c r="AJ494" s="376"/>
      <c r="AK494" s="376"/>
      <c r="AL494" s="376"/>
      <c r="AM494" s="268"/>
    </row>
    <row r="495" spans="1:39" ht="30" outlineLevel="1">
      <c r="A495" s="467">
        <v>28</v>
      </c>
      <c r="B495" s="379" t="s">
        <v>120</v>
      </c>
      <c r="C495" s="253" t="s">
        <v>25</v>
      </c>
      <c r="D495" s="257"/>
      <c r="E495" s="257"/>
      <c r="F495" s="257"/>
      <c r="G495" s="257"/>
      <c r="H495" s="257"/>
      <c r="I495" s="257"/>
      <c r="J495" s="257"/>
      <c r="K495" s="257"/>
      <c r="L495" s="257"/>
      <c r="M495" s="257"/>
      <c r="N495" s="257">
        <v>12</v>
      </c>
      <c r="O495" s="257"/>
      <c r="P495" s="257"/>
      <c r="Q495" s="257"/>
      <c r="R495" s="257"/>
      <c r="S495" s="257"/>
      <c r="T495" s="257"/>
      <c r="U495" s="257"/>
      <c r="V495" s="257"/>
      <c r="W495" s="257"/>
      <c r="X495" s="257"/>
      <c r="Y495" s="377"/>
      <c r="Z495" s="363"/>
      <c r="AA495" s="363"/>
      <c r="AB495" s="363"/>
      <c r="AC495" s="363"/>
      <c r="AD495" s="363"/>
      <c r="AE495" s="363"/>
      <c r="AF495" s="368"/>
      <c r="AG495" s="368"/>
      <c r="AH495" s="368"/>
      <c r="AI495" s="368"/>
      <c r="AJ495" s="368"/>
      <c r="AK495" s="368"/>
      <c r="AL495" s="368"/>
      <c r="AM495" s="258">
        <f>SUM(Y495:AL495)</f>
        <v>0</v>
      </c>
    </row>
    <row r="496" spans="1:39" ht="15" outlineLevel="1">
      <c r="A496" s="467"/>
      <c r="B496" s="382" t="s">
        <v>308</v>
      </c>
      <c r="C496" s="253" t="s">
        <v>163</v>
      </c>
      <c r="D496" s="257"/>
      <c r="E496" s="257"/>
      <c r="F496" s="257"/>
      <c r="G496" s="257"/>
      <c r="H496" s="257"/>
      <c r="I496" s="257"/>
      <c r="J496" s="257"/>
      <c r="K496" s="257"/>
      <c r="L496" s="257"/>
      <c r="M496" s="257"/>
      <c r="N496" s="257">
        <f>N495</f>
        <v>12</v>
      </c>
      <c r="O496" s="257"/>
      <c r="P496" s="257"/>
      <c r="Q496" s="257"/>
      <c r="R496" s="257"/>
      <c r="S496" s="257"/>
      <c r="T496" s="257"/>
      <c r="U496" s="257"/>
      <c r="V496" s="257"/>
      <c r="W496" s="257"/>
      <c r="X496" s="257"/>
      <c r="Y496" s="364">
        <f>Y495</f>
        <v>0</v>
      </c>
      <c r="Z496" s="364">
        <f t="shared" ref="Z496:AE496" si="861">Z495</f>
        <v>0</v>
      </c>
      <c r="AA496" s="364">
        <f t="shared" si="861"/>
        <v>0</v>
      </c>
      <c r="AB496" s="364">
        <f t="shared" si="861"/>
        <v>0</v>
      </c>
      <c r="AC496" s="364">
        <f t="shared" si="861"/>
        <v>0</v>
      </c>
      <c r="AD496" s="364">
        <f t="shared" si="861"/>
        <v>0</v>
      </c>
      <c r="AE496" s="364">
        <f t="shared" si="861"/>
        <v>0</v>
      </c>
      <c r="AF496" s="364">
        <f t="shared" ref="AF496" si="862">AF495</f>
        <v>0</v>
      </c>
      <c r="AG496" s="364">
        <f t="shared" ref="AG496" si="863">AG495</f>
        <v>0</v>
      </c>
      <c r="AH496" s="364">
        <f t="shared" ref="AH496" si="864">AH495</f>
        <v>0</v>
      </c>
      <c r="AI496" s="364">
        <f t="shared" ref="AI496" si="865">AI495</f>
        <v>0</v>
      </c>
      <c r="AJ496" s="364">
        <f t="shared" ref="AJ496" si="866">AJ495</f>
        <v>0</v>
      </c>
      <c r="AK496" s="364">
        <f t="shared" ref="AK496" si="867">AK495</f>
        <v>0</v>
      </c>
      <c r="AL496" s="364">
        <f t="shared" ref="AL496" si="868">AL495</f>
        <v>0</v>
      </c>
      <c r="AM496" s="268"/>
    </row>
    <row r="497" spans="1:39" ht="15" outlineLevel="1">
      <c r="A497" s="467"/>
      <c r="B497" s="382"/>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365"/>
      <c r="Z497" s="376"/>
      <c r="AA497" s="376"/>
      <c r="AB497" s="376"/>
      <c r="AC497" s="376"/>
      <c r="AD497" s="376"/>
      <c r="AE497" s="376"/>
      <c r="AF497" s="376"/>
      <c r="AG497" s="376"/>
      <c r="AH497" s="376"/>
      <c r="AI497" s="376"/>
      <c r="AJ497" s="376"/>
      <c r="AK497" s="376"/>
      <c r="AL497" s="376"/>
      <c r="AM497" s="268"/>
    </row>
    <row r="498" spans="1:39" ht="30" outlineLevel="1">
      <c r="A498" s="467">
        <v>29</v>
      </c>
      <c r="B498" s="379" t="s">
        <v>121</v>
      </c>
      <c r="C498" s="253" t="s">
        <v>25</v>
      </c>
      <c r="D498" s="257"/>
      <c r="E498" s="257"/>
      <c r="F498" s="257"/>
      <c r="G498" s="257"/>
      <c r="H498" s="257"/>
      <c r="I498" s="257"/>
      <c r="J498" s="257"/>
      <c r="K498" s="257"/>
      <c r="L498" s="257"/>
      <c r="M498" s="257"/>
      <c r="N498" s="257">
        <v>3</v>
      </c>
      <c r="O498" s="257"/>
      <c r="P498" s="257"/>
      <c r="Q498" s="257"/>
      <c r="R498" s="257"/>
      <c r="S498" s="257"/>
      <c r="T498" s="257"/>
      <c r="U498" s="257"/>
      <c r="V498" s="257"/>
      <c r="W498" s="257"/>
      <c r="X498" s="257"/>
      <c r="Y498" s="377"/>
      <c r="Z498" s="363"/>
      <c r="AA498" s="363"/>
      <c r="AB498" s="363"/>
      <c r="AC498" s="363"/>
      <c r="AD498" s="363"/>
      <c r="AE498" s="363"/>
      <c r="AF498" s="368"/>
      <c r="AG498" s="368"/>
      <c r="AH498" s="368"/>
      <c r="AI498" s="368"/>
      <c r="AJ498" s="368"/>
      <c r="AK498" s="368"/>
      <c r="AL498" s="368"/>
      <c r="AM498" s="258">
        <f>SUM(Y498:AL498)</f>
        <v>0</v>
      </c>
    </row>
    <row r="499" spans="1:39" ht="15" outlineLevel="1">
      <c r="A499" s="467"/>
      <c r="B499" s="382" t="s">
        <v>308</v>
      </c>
      <c r="C499" s="253" t="s">
        <v>163</v>
      </c>
      <c r="D499" s="257"/>
      <c r="E499" s="257"/>
      <c r="F499" s="257"/>
      <c r="G499" s="257"/>
      <c r="H499" s="257"/>
      <c r="I499" s="257"/>
      <c r="J499" s="257"/>
      <c r="K499" s="257"/>
      <c r="L499" s="257"/>
      <c r="M499" s="257"/>
      <c r="N499" s="257">
        <f>N498</f>
        <v>3</v>
      </c>
      <c r="O499" s="257"/>
      <c r="P499" s="257"/>
      <c r="Q499" s="257"/>
      <c r="R499" s="257"/>
      <c r="S499" s="257"/>
      <c r="T499" s="257"/>
      <c r="U499" s="257"/>
      <c r="V499" s="257"/>
      <c r="W499" s="257"/>
      <c r="X499" s="257"/>
      <c r="Y499" s="364">
        <f>Y498</f>
        <v>0</v>
      </c>
      <c r="Z499" s="364">
        <f t="shared" ref="Z499:AE499" si="869">Z498</f>
        <v>0</v>
      </c>
      <c r="AA499" s="364">
        <f t="shared" si="869"/>
        <v>0</v>
      </c>
      <c r="AB499" s="364">
        <f t="shared" si="869"/>
        <v>0</v>
      </c>
      <c r="AC499" s="364">
        <f t="shared" si="869"/>
        <v>0</v>
      </c>
      <c r="AD499" s="364">
        <f t="shared" si="869"/>
        <v>0</v>
      </c>
      <c r="AE499" s="364">
        <f t="shared" si="869"/>
        <v>0</v>
      </c>
      <c r="AF499" s="364">
        <f t="shared" ref="AF499" si="870">AF498</f>
        <v>0</v>
      </c>
      <c r="AG499" s="364">
        <f t="shared" ref="AG499" si="871">AG498</f>
        <v>0</v>
      </c>
      <c r="AH499" s="364">
        <f t="shared" ref="AH499" si="872">AH498</f>
        <v>0</v>
      </c>
      <c r="AI499" s="364">
        <f t="shared" ref="AI499" si="873">AI498</f>
        <v>0</v>
      </c>
      <c r="AJ499" s="364">
        <f t="shared" ref="AJ499" si="874">AJ498</f>
        <v>0</v>
      </c>
      <c r="AK499" s="364">
        <f t="shared" ref="AK499" si="875">AK498</f>
        <v>0</v>
      </c>
      <c r="AL499" s="364">
        <f t="shared" ref="AL499" si="876">AL498</f>
        <v>0</v>
      </c>
      <c r="AM499" s="268"/>
    </row>
    <row r="500" spans="1:39" ht="15" outlineLevel="1">
      <c r="A500" s="467"/>
      <c r="B500" s="382"/>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365"/>
      <c r="Z500" s="376"/>
      <c r="AA500" s="376"/>
      <c r="AB500" s="376"/>
      <c r="AC500" s="376"/>
      <c r="AD500" s="376"/>
      <c r="AE500" s="376"/>
      <c r="AF500" s="376"/>
      <c r="AG500" s="376"/>
      <c r="AH500" s="376"/>
      <c r="AI500" s="376"/>
      <c r="AJ500" s="376"/>
      <c r="AK500" s="376"/>
      <c r="AL500" s="376"/>
      <c r="AM500" s="268"/>
    </row>
    <row r="501" spans="1:39" ht="30" outlineLevel="1">
      <c r="A501" s="467">
        <v>30</v>
      </c>
      <c r="B501" s="379" t="s">
        <v>122</v>
      </c>
      <c r="C501" s="253" t="s">
        <v>25</v>
      </c>
      <c r="D501" s="257"/>
      <c r="E501" s="257"/>
      <c r="F501" s="257"/>
      <c r="G501" s="257"/>
      <c r="H501" s="257"/>
      <c r="I501" s="257"/>
      <c r="J501" s="257"/>
      <c r="K501" s="257"/>
      <c r="L501" s="257"/>
      <c r="M501" s="257"/>
      <c r="N501" s="257">
        <v>12</v>
      </c>
      <c r="O501" s="257"/>
      <c r="P501" s="257"/>
      <c r="Q501" s="257"/>
      <c r="R501" s="257"/>
      <c r="S501" s="257"/>
      <c r="T501" s="257"/>
      <c r="U501" s="257"/>
      <c r="V501" s="257"/>
      <c r="W501" s="257"/>
      <c r="X501" s="257"/>
      <c r="Y501" s="377"/>
      <c r="Z501" s="363"/>
      <c r="AA501" s="363"/>
      <c r="AB501" s="363"/>
      <c r="AC501" s="363"/>
      <c r="AD501" s="363"/>
      <c r="AE501" s="363"/>
      <c r="AF501" s="368"/>
      <c r="AG501" s="368"/>
      <c r="AH501" s="368"/>
      <c r="AI501" s="368"/>
      <c r="AJ501" s="368"/>
      <c r="AK501" s="368"/>
      <c r="AL501" s="368"/>
      <c r="AM501" s="258">
        <f>SUM(Y501:AL501)</f>
        <v>0</v>
      </c>
    </row>
    <row r="502" spans="1:39" ht="15" outlineLevel="1">
      <c r="A502" s="467"/>
      <c r="B502" s="382" t="s">
        <v>308</v>
      </c>
      <c r="C502" s="253" t="s">
        <v>163</v>
      </c>
      <c r="D502" s="257"/>
      <c r="E502" s="257"/>
      <c r="F502" s="257"/>
      <c r="G502" s="257"/>
      <c r="H502" s="257"/>
      <c r="I502" s="257"/>
      <c r="J502" s="257"/>
      <c r="K502" s="257"/>
      <c r="L502" s="257"/>
      <c r="M502" s="257"/>
      <c r="N502" s="257">
        <f>N501</f>
        <v>12</v>
      </c>
      <c r="O502" s="257"/>
      <c r="P502" s="257"/>
      <c r="Q502" s="257"/>
      <c r="R502" s="257"/>
      <c r="S502" s="257"/>
      <c r="T502" s="257"/>
      <c r="U502" s="257"/>
      <c r="V502" s="257"/>
      <c r="W502" s="257"/>
      <c r="X502" s="257"/>
      <c r="Y502" s="364">
        <f>Y501</f>
        <v>0</v>
      </c>
      <c r="Z502" s="364">
        <f t="shared" ref="Z502:AE502" si="877">Z501</f>
        <v>0</v>
      </c>
      <c r="AA502" s="364">
        <f t="shared" si="877"/>
        <v>0</v>
      </c>
      <c r="AB502" s="364">
        <f t="shared" si="877"/>
        <v>0</v>
      </c>
      <c r="AC502" s="364">
        <f t="shared" si="877"/>
        <v>0</v>
      </c>
      <c r="AD502" s="364">
        <f t="shared" si="877"/>
        <v>0</v>
      </c>
      <c r="AE502" s="364">
        <f t="shared" si="877"/>
        <v>0</v>
      </c>
      <c r="AF502" s="364">
        <f t="shared" ref="AF502" si="878">AF501</f>
        <v>0</v>
      </c>
      <c r="AG502" s="364">
        <f t="shared" ref="AG502" si="879">AG501</f>
        <v>0</v>
      </c>
      <c r="AH502" s="364">
        <f t="shared" ref="AH502" si="880">AH501</f>
        <v>0</v>
      </c>
      <c r="AI502" s="364">
        <f t="shared" ref="AI502" si="881">AI501</f>
        <v>0</v>
      </c>
      <c r="AJ502" s="364">
        <f t="shared" ref="AJ502" si="882">AJ501</f>
        <v>0</v>
      </c>
      <c r="AK502" s="364">
        <f t="shared" ref="AK502" si="883">AK501</f>
        <v>0</v>
      </c>
      <c r="AL502" s="364">
        <f t="shared" ref="AL502" si="884">AL501</f>
        <v>0</v>
      </c>
      <c r="AM502" s="268"/>
    </row>
    <row r="503" spans="1:39" ht="15" outlineLevel="1">
      <c r="A503" s="467"/>
      <c r="B503" s="382"/>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365"/>
      <c r="Z503" s="376"/>
      <c r="AA503" s="376"/>
      <c r="AB503" s="376"/>
      <c r="AC503" s="376"/>
      <c r="AD503" s="376"/>
      <c r="AE503" s="376"/>
      <c r="AF503" s="376"/>
      <c r="AG503" s="376"/>
      <c r="AH503" s="376"/>
      <c r="AI503" s="376"/>
      <c r="AJ503" s="376"/>
      <c r="AK503" s="376"/>
      <c r="AL503" s="376"/>
      <c r="AM503" s="268"/>
    </row>
    <row r="504" spans="1:39" ht="30" outlineLevel="1">
      <c r="A504" s="467">
        <v>31</v>
      </c>
      <c r="B504" s="379" t="s">
        <v>123</v>
      </c>
      <c r="C504" s="253" t="s">
        <v>25</v>
      </c>
      <c r="D504" s="257"/>
      <c r="E504" s="257"/>
      <c r="F504" s="257"/>
      <c r="G504" s="257"/>
      <c r="H504" s="257"/>
      <c r="I504" s="257"/>
      <c r="J504" s="257"/>
      <c r="K504" s="257"/>
      <c r="L504" s="257"/>
      <c r="M504" s="257"/>
      <c r="N504" s="257">
        <v>12</v>
      </c>
      <c r="O504" s="257"/>
      <c r="P504" s="257"/>
      <c r="Q504" s="257"/>
      <c r="R504" s="257"/>
      <c r="S504" s="257"/>
      <c r="T504" s="257"/>
      <c r="U504" s="257"/>
      <c r="V504" s="257"/>
      <c r="W504" s="257"/>
      <c r="X504" s="257"/>
      <c r="Y504" s="377"/>
      <c r="Z504" s="363"/>
      <c r="AA504" s="363"/>
      <c r="AB504" s="363"/>
      <c r="AC504" s="363"/>
      <c r="AD504" s="363"/>
      <c r="AE504" s="363"/>
      <c r="AF504" s="368"/>
      <c r="AG504" s="368"/>
      <c r="AH504" s="368"/>
      <c r="AI504" s="368"/>
      <c r="AJ504" s="368"/>
      <c r="AK504" s="368"/>
      <c r="AL504" s="368"/>
      <c r="AM504" s="258">
        <f>SUM(Y504:AL504)</f>
        <v>0</v>
      </c>
    </row>
    <row r="505" spans="1:39" ht="15" outlineLevel="1">
      <c r="A505" s="467"/>
      <c r="B505" s="382" t="s">
        <v>308</v>
      </c>
      <c r="C505" s="253" t="s">
        <v>163</v>
      </c>
      <c r="D505" s="257"/>
      <c r="E505" s="257"/>
      <c r="F505" s="257"/>
      <c r="G505" s="257"/>
      <c r="H505" s="257"/>
      <c r="I505" s="257"/>
      <c r="J505" s="257"/>
      <c r="K505" s="257"/>
      <c r="L505" s="257"/>
      <c r="M505" s="257"/>
      <c r="N505" s="257">
        <f>N504</f>
        <v>12</v>
      </c>
      <c r="O505" s="257"/>
      <c r="P505" s="257"/>
      <c r="Q505" s="257"/>
      <c r="R505" s="257"/>
      <c r="S505" s="257"/>
      <c r="T505" s="257"/>
      <c r="U505" s="257"/>
      <c r="V505" s="257"/>
      <c r="W505" s="257"/>
      <c r="X505" s="257"/>
      <c r="Y505" s="364">
        <f>Y504</f>
        <v>0</v>
      </c>
      <c r="Z505" s="364">
        <f t="shared" ref="Z505:AE505" si="885">Z504</f>
        <v>0</v>
      </c>
      <c r="AA505" s="364">
        <f t="shared" si="885"/>
        <v>0</v>
      </c>
      <c r="AB505" s="364">
        <f t="shared" si="885"/>
        <v>0</v>
      </c>
      <c r="AC505" s="364">
        <f t="shared" si="885"/>
        <v>0</v>
      </c>
      <c r="AD505" s="364">
        <f t="shared" si="885"/>
        <v>0</v>
      </c>
      <c r="AE505" s="364">
        <f t="shared" si="885"/>
        <v>0</v>
      </c>
      <c r="AF505" s="364">
        <f t="shared" ref="AF505" si="886">AF504</f>
        <v>0</v>
      </c>
      <c r="AG505" s="364">
        <f t="shared" ref="AG505" si="887">AG504</f>
        <v>0</v>
      </c>
      <c r="AH505" s="364">
        <f t="shared" ref="AH505" si="888">AH504</f>
        <v>0</v>
      </c>
      <c r="AI505" s="364">
        <f t="shared" ref="AI505" si="889">AI504</f>
        <v>0</v>
      </c>
      <c r="AJ505" s="364">
        <f t="shared" ref="AJ505" si="890">AJ504</f>
        <v>0</v>
      </c>
      <c r="AK505" s="364">
        <f t="shared" ref="AK505" si="891">AK504</f>
        <v>0</v>
      </c>
      <c r="AL505" s="364">
        <f t="shared" ref="AL505" si="892">AL504</f>
        <v>0</v>
      </c>
      <c r="AM505" s="268"/>
    </row>
    <row r="506" spans="1:39" ht="15" outlineLevel="1">
      <c r="A506" s="467"/>
      <c r="B506" s="379"/>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365"/>
      <c r="Z506" s="376"/>
      <c r="AA506" s="376"/>
      <c r="AB506" s="376"/>
      <c r="AC506" s="376"/>
      <c r="AD506" s="376"/>
      <c r="AE506" s="376"/>
      <c r="AF506" s="376"/>
      <c r="AG506" s="376"/>
      <c r="AH506" s="376"/>
      <c r="AI506" s="376"/>
      <c r="AJ506" s="376"/>
      <c r="AK506" s="376"/>
      <c r="AL506" s="376"/>
      <c r="AM506" s="268"/>
    </row>
    <row r="507" spans="1:39" ht="15" outlineLevel="1">
      <c r="A507" s="467">
        <v>32</v>
      </c>
      <c r="B507" s="379" t="s">
        <v>124</v>
      </c>
      <c r="C507" s="253" t="s">
        <v>25</v>
      </c>
      <c r="D507" s="257"/>
      <c r="E507" s="257"/>
      <c r="F507" s="257"/>
      <c r="G507" s="257"/>
      <c r="H507" s="257"/>
      <c r="I507" s="257"/>
      <c r="J507" s="257"/>
      <c r="K507" s="257"/>
      <c r="L507" s="257"/>
      <c r="M507" s="257"/>
      <c r="N507" s="257">
        <v>12</v>
      </c>
      <c r="O507" s="257"/>
      <c r="P507" s="257"/>
      <c r="Q507" s="257"/>
      <c r="R507" s="257"/>
      <c r="S507" s="257"/>
      <c r="T507" s="257"/>
      <c r="U507" s="257"/>
      <c r="V507" s="257"/>
      <c r="W507" s="257"/>
      <c r="X507" s="257"/>
      <c r="Y507" s="377"/>
      <c r="Z507" s="363"/>
      <c r="AA507" s="363"/>
      <c r="AB507" s="363"/>
      <c r="AC507" s="363"/>
      <c r="AD507" s="363"/>
      <c r="AE507" s="363"/>
      <c r="AF507" s="368"/>
      <c r="AG507" s="368"/>
      <c r="AH507" s="368"/>
      <c r="AI507" s="368"/>
      <c r="AJ507" s="368"/>
      <c r="AK507" s="368"/>
      <c r="AL507" s="368"/>
      <c r="AM507" s="258">
        <f>SUM(Y507:AL507)</f>
        <v>0</v>
      </c>
    </row>
    <row r="508" spans="1:39" ht="15" outlineLevel="1">
      <c r="A508" s="467"/>
      <c r="B508" s="382" t="s">
        <v>308</v>
      </c>
      <c r="C508" s="253" t="s">
        <v>163</v>
      </c>
      <c r="D508" s="257"/>
      <c r="E508" s="257"/>
      <c r="F508" s="257"/>
      <c r="G508" s="257"/>
      <c r="H508" s="257"/>
      <c r="I508" s="257"/>
      <c r="J508" s="257"/>
      <c r="K508" s="257"/>
      <c r="L508" s="257"/>
      <c r="M508" s="257"/>
      <c r="N508" s="257">
        <f>N507</f>
        <v>12</v>
      </c>
      <c r="O508" s="257"/>
      <c r="P508" s="257"/>
      <c r="Q508" s="257"/>
      <c r="R508" s="257"/>
      <c r="S508" s="257"/>
      <c r="T508" s="257"/>
      <c r="U508" s="257"/>
      <c r="V508" s="257"/>
      <c r="W508" s="257"/>
      <c r="X508" s="257"/>
      <c r="Y508" s="364">
        <f>Y507</f>
        <v>0</v>
      </c>
      <c r="Z508" s="364">
        <f t="shared" ref="Z508:AE508" si="893">Z507</f>
        <v>0</v>
      </c>
      <c r="AA508" s="364">
        <f t="shared" si="893"/>
        <v>0</v>
      </c>
      <c r="AB508" s="364">
        <f t="shared" si="893"/>
        <v>0</v>
      </c>
      <c r="AC508" s="364">
        <f t="shared" si="893"/>
        <v>0</v>
      </c>
      <c r="AD508" s="364">
        <f t="shared" si="893"/>
        <v>0</v>
      </c>
      <c r="AE508" s="364">
        <f t="shared" si="893"/>
        <v>0</v>
      </c>
      <c r="AF508" s="364">
        <f t="shared" ref="AF508" si="894">AF507</f>
        <v>0</v>
      </c>
      <c r="AG508" s="364">
        <f t="shared" ref="AG508" si="895">AG507</f>
        <v>0</v>
      </c>
      <c r="AH508" s="364">
        <f t="shared" ref="AH508" si="896">AH507</f>
        <v>0</v>
      </c>
      <c r="AI508" s="364">
        <f t="shared" ref="AI508" si="897">AI507</f>
        <v>0</v>
      </c>
      <c r="AJ508" s="364">
        <f t="shared" ref="AJ508" si="898">AJ507</f>
        <v>0</v>
      </c>
      <c r="AK508" s="364">
        <f t="shared" ref="AK508" si="899">AK507</f>
        <v>0</v>
      </c>
      <c r="AL508" s="364">
        <f t="shared" ref="AL508" si="900">AL507</f>
        <v>0</v>
      </c>
      <c r="AM508" s="268"/>
    </row>
    <row r="509" spans="1:39" ht="15" outlineLevel="1">
      <c r="A509" s="467"/>
      <c r="B509" s="379"/>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365"/>
      <c r="Z509" s="376"/>
      <c r="AA509" s="376"/>
      <c r="AB509" s="376"/>
      <c r="AC509" s="376"/>
      <c r="AD509" s="376"/>
      <c r="AE509" s="376"/>
      <c r="AF509" s="376"/>
      <c r="AG509" s="376"/>
      <c r="AH509" s="376"/>
      <c r="AI509" s="376"/>
      <c r="AJ509" s="376"/>
      <c r="AK509" s="376"/>
      <c r="AL509" s="376"/>
      <c r="AM509" s="268"/>
    </row>
    <row r="510" spans="1:39" ht="15.6" outlineLevel="1">
      <c r="A510" s="467"/>
      <c r="B510" s="446" t="s">
        <v>500</v>
      </c>
      <c r="C510" s="25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365"/>
      <c r="Z510" s="376"/>
      <c r="AA510" s="376"/>
      <c r="AB510" s="376"/>
      <c r="AC510" s="376"/>
      <c r="AD510" s="376"/>
      <c r="AE510" s="376"/>
      <c r="AF510" s="376"/>
      <c r="AG510" s="376"/>
      <c r="AH510" s="376"/>
      <c r="AI510" s="376"/>
      <c r="AJ510" s="376"/>
      <c r="AK510" s="376"/>
      <c r="AL510" s="376"/>
      <c r="AM510" s="268"/>
    </row>
    <row r="511" spans="1:39" ht="15" outlineLevel="1">
      <c r="A511" s="467">
        <v>33</v>
      </c>
      <c r="B511" s="379" t="s">
        <v>125</v>
      </c>
      <c r="C511" s="253" t="s">
        <v>25</v>
      </c>
      <c r="D511" s="257"/>
      <c r="E511" s="257"/>
      <c r="F511" s="257"/>
      <c r="G511" s="257"/>
      <c r="H511" s="257"/>
      <c r="I511" s="257"/>
      <c r="J511" s="257"/>
      <c r="K511" s="257"/>
      <c r="L511" s="257"/>
      <c r="M511" s="257"/>
      <c r="N511" s="257">
        <v>0</v>
      </c>
      <c r="O511" s="257"/>
      <c r="P511" s="257"/>
      <c r="Q511" s="257"/>
      <c r="R511" s="257"/>
      <c r="S511" s="257"/>
      <c r="T511" s="257"/>
      <c r="U511" s="257"/>
      <c r="V511" s="257"/>
      <c r="W511" s="257"/>
      <c r="X511" s="257"/>
      <c r="Y511" s="377"/>
      <c r="Z511" s="363"/>
      <c r="AA511" s="363"/>
      <c r="AB511" s="363"/>
      <c r="AC511" s="363"/>
      <c r="AD511" s="363"/>
      <c r="AE511" s="363"/>
      <c r="AF511" s="368"/>
      <c r="AG511" s="368"/>
      <c r="AH511" s="368"/>
      <c r="AI511" s="368"/>
      <c r="AJ511" s="368"/>
      <c r="AK511" s="368"/>
      <c r="AL511" s="368"/>
      <c r="AM511" s="258">
        <f>SUM(Y511:AL511)</f>
        <v>0</v>
      </c>
    </row>
    <row r="512" spans="1:39" ht="15" outlineLevel="1">
      <c r="A512" s="467"/>
      <c r="B512" s="382" t="s">
        <v>308</v>
      </c>
      <c r="C512" s="253" t="s">
        <v>163</v>
      </c>
      <c r="D512" s="257"/>
      <c r="E512" s="257"/>
      <c r="F512" s="257"/>
      <c r="G512" s="257"/>
      <c r="H512" s="257"/>
      <c r="I512" s="257"/>
      <c r="J512" s="257"/>
      <c r="K512" s="257"/>
      <c r="L512" s="257"/>
      <c r="M512" s="257"/>
      <c r="N512" s="257">
        <f>N511</f>
        <v>0</v>
      </c>
      <c r="O512" s="257"/>
      <c r="P512" s="257"/>
      <c r="Q512" s="257"/>
      <c r="R512" s="257"/>
      <c r="S512" s="257"/>
      <c r="T512" s="257"/>
      <c r="U512" s="257"/>
      <c r="V512" s="257"/>
      <c r="W512" s="257"/>
      <c r="X512" s="257"/>
      <c r="Y512" s="364">
        <f>Y511</f>
        <v>0</v>
      </c>
      <c r="Z512" s="364">
        <f t="shared" ref="Z512:AE512" si="901">Z511</f>
        <v>0</v>
      </c>
      <c r="AA512" s="364">
        <f t="shared" si="901"/>
        <v>0</v>
      </c>
      <c r="AB512" s="364">
        <f t="shared" si="901"/>
        <v>0</v>
      </c>
      <c r="AC512" s="364">
        <f t="shared" si="901"/>
        <v>0</v>
      </c>
      <c r="AD512" s="364">
        <f t="shared" si="901"/>
        <v>0</v>
      </c>
      <c r="AE512" s="364">
        <f t="shared" si="901"/>
        <v>0</v>
      </c>
      <c r="AF512" s="364">
        <f t="shared" ref="AF512" si="902">AF511</f>
        <v>0</v>
      </c>
      <c r="AG512" s="364">
        <f t="shared" ref="AG512" si="903">AG511</f>
        <v>0</v>
      </c>
      <c r="AH512" s="364">
        <f t="shared" ref="AH512" si="904">AH511</f>
        <v>0</v>
      </c>
      <c r="AI512" s="364">
        <f t="shared" ref="AI512" si="905">AI511</f>
        <v>0</v>
      </c>
      <c r="AJ512" s="364">
        <f t="shared" ref="AJ512" si="906">AJ511</f>
        <v>0</v>
      </c>
      <c r="AK512" s="364">
        <f t="shared" ref="AK512" si="907">AK511</f>
        <v>0</v>
      </c>
      <c r="AL512" s="364">
        <f t="shared" ref="AL512" si="908">AL511</f>
        <v>0</v>
      </c>
      <c r="AM512" s="268"/>
    </row>
    <row r="513" spans="1:39" ht="15" outlineLevel="1">
      <c r="A513" s="467"/>
      <c r="B513" s="379"/>
      <c r="C513" s="253"/>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365"/>
      <c r="Z513" s="376"/>
      <c r="AA513" s="376"/>
      <c r="AB513" s="376"/>
      <c r="AC513" s="376"/>
      <c r="AD513" s="376"/>
      <c r="AE513" s="376"/>
      <c r="AF513" s="376"/>
      <c r="AG513" s="376"/>
      <c r="AH513" s="376"/>
      <c r="AI513" s="376"/>
      <c r="AJ513" s="376"/>
      <c r="AK513" s="376"/>
      <c r="AL513" s="376"/>
      <c r="AM513" s="268"/>
    </row>
    <row r="514" spans="1:39" ht="15" outlineLevel="1">
      <c r="A514" s="467">
        <v>34</v>
      </c>
      <c r="B514" s="379" t="s">
        <v>126</v>
      </c>
      <c r="C514" s="253" t="s">
        <v>25</v>
      </c>
      <c r="D514" s="257"/>
      <c r="E514" s="257"/>
      <c r="F514" s="257"/>
      <c r="G514" s="257"/>
      <c r="H514" s="257"/>
      <c r="I514" s="257"/>
      <c r="J514" s="257"/>
      <c r="K514" s="257"/>
      <c r="L514" s="257"/>
      <c r="M514" s="257"/>
      <c r="N514" s="257">
        <v>0</v>
      </c>
      <c r="O514" s="257"/>
      <c r="P514" s="257"/>
      <c r="Q514" s="257"/>
      <c r="R514" s="257"/>
      <c r="S514" s="257"/>
      <c r="T514" s="257"/>
      <c r="U514" s="257"/>
      <c r="V514" s="257"/>
      <c r="W514" s="257"/>
      <c r="X514" s="257"/>
      <c r="Y514" s="377"/>
      <c r="Z514" s="363"/>
      <c r="AA514" s="363"/>
      <c r="AB514" s="363"/>
      <c r="AC514" s="363"/>
      <c r="AD514" s="363"/>
      <c r="AE514" s="363"/>
      <c r="AF514" s="368"/>
      <c r="AG514" s="368"/>
      <c r="AH514" s="368"/>
      <c r="AI514" s="368"/>
      <c r="AJ514" s="368"/>
      <c r="AK514" s="368"/>
      <c r="AL514" s="368"/>
      <c r="AM514" s="258">
        <f>SUM(Y514:AL514)</f>
        <v>0</v>
      </c>
    </row>
    <row r="515" spans="1:39" ht="15" outlineLevel="1">
      <c r="A515" s="467"/>
      <c r="B515" s="382" t="s">
        <v>308</v>
      </c>
      <c r="C515" s="253" t="s">
        <v>163</v>
      </c>
      <c r="D515" s="257"/>
      <c r="E515" s="257"/>
      <c r="F515" s="257"/>
      <c r="G515" s="257"/>
      <c r="H515" s="257"/>
      <c r="I515" s="257"/>
      <c r="J515" s="257"/>
      <c r="K515" s="257"/>
      <c r="L515" s="257"/>
      <c r="M515" s="257"/>
      <c r="N515" s="257">
        <f>N514</f>
        <v>0</v>
      </c>
      <c r="O515" s="257"/>
      <c r="P515" s="257"/>
      <c r="Q515" s="257"/>
      <c r="R515" s="257"/>
      <c r="S515" s="257"/>
      <c r="T515" s="257"/>
      <c r="U515" s="257"/>
      <c r="V515" s="257"/>
      <c r="W515" s="257"/>
      <c r="X515" s="257"/>
      <c r="Y515" s="364">
        <f>Y514</f>
        <v>0</v>
      </c>
      <c r="Z515" s="364">
        <f t="shared" ref="Z515:AE515" si="909">Z514</f>
        <v>0</v>
      </c>
      <c r="AA515" s="364">
        <f t="shared" si="909"/>
        <v>0</v>
      </c>
      <c r="AB515" s="364">
        <f t="shared" si="909"/>
        <v>0</v>
      </c>
      <c r="AC515" s="364">
        <f t="shared" si="909"/>
        <v>0</v>
      </c>
      <c r="AD515" s="364">
        <f t="shared" si="909"/>
        <v>0</v>
      </c>
      <c r="AE515" s="364">
        <f t="shared" si="909"/>
        <v>0</v>
      </c>
      <c r="AF515" s="364">
        <f t="shared" ref="AF515" si="910">AF514</f>
        <v>0</v>
      </c>
      <c r="AG515" s="364">
        <f t="shared" ref="AG515" si="911">AG514</f>
        <v>0</v>
      </c>
      <c r="AH515" s="364">
        <f t="shared" ref="AH515" si="912">AH514</f>
        <v>0</v>
      </c>
      <c r="AI515" s="364">
        <f t="shared" ref="AI515" si="913">AI514</f>
        <v>0</v>
      </c>
      <c r="AJ515" s="364">
        <f t="shared" ref="AJ515" si="914">AJ514</f>
        <v>0</v>
      </c>
      <c r="AK515" s="364">
        <f t="shared" ref="AK515" si="915">AK514</f>
        <v>0</v>
      </c>
      <c r="AL515" s="364">
        <f t="shared" ref="AL515" si="916">AL514</f>
        <v>0</v>
      </c>
      <c r="AM515" s="268"/>
    </row>
    <row r="516" spans="1:39" ht="15" outlineLevel="1">
      <c r="A516" s="467"/>
      <c r="B516" s="379"/>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365"/>
      <c r="Z516" s="376"/>
      <c r="AA516" s="376"/>
      <c r="AB516" s="376"/>
      <c r="AC516" s="376"/>
      <c r="AD516" s="376"/>
      <c r="AE516" s="376"/>
      <c r="AF516" s="376"/>
      <c r="AG516" s="376"/>
      <c r="AH516" s="376"/>
      <c r="AI516" s="376"/>
      <c r="AJ516" s="376"/>
      <c r="AK516" s="376"/>
      <c r="AL516" s="376"/>
      <c r="AM516" s="268"/>
    </row>
    <row r="517" spans="1:39" ht="15" outlineLevel="1">
      <c r="A517" s="467">
        <v>35</v>
      </c>
      <c r="B517" s="379" t="s">
        <v>127</v>
      </c>
      <c r="C517" s="253" t="s">
        <v>25</v>
      </c>
      <c r="D517" s="257">
        <f>'7.  Persistence Report'!AW127</f>
        <v>170819</v>
      </c>
      <c r="E517" s="257">
        <f>'7.  Persistence Report'!AX127</f>
        <v>170819</v>
      </c>
      <c r="F517" s="257">
        <f>'7.  Persistence Report'!AY127</f>
        <v>170819</v>
      </c>
      <c r="G517" s="257">
        <f>'7.  Persistence Report'!AZ127</f>
        <v>170819</v>
      </c>
      <c r="H517" s="257">
        <f>'7.  Persistence Report'!BA127</f>
        <v>170819</v>
      </c>
      <c r="I517" s="257">
        <f>'7.  Persistence Report'!BB127</f>
        <v>170819</v>
      </c>
      <c r="J517" s="257">
        <f>'7.  Persistence Report'!BC127</f>
        <v>170819</v>
      </c>
      <c r="K517" s="257">
        <f>'7.  Persistence Report'!BD127</f>
        <v>170819</v>
      </c>
      <c r="L517" s="257">
        <f>'7.  Persistence Report'!BE127</f>
        <v>170819</v>
      </c>
      <c r="M517" s="257">
        <f>'7.  Persistence Report'!BF127</f>
        <v>170819</v>
      </c>
      <c r="N517" s="257">
        <v>0</v>
      </c>
      <c r="O517" s="257">
        <f>'7.  Persistence Report'!R127</f>
        <v>33</v>
      </c>
      <c r="P517" s="257">
        <f>'7.  Persistence Report'!S127</f>
        <v>33</v>
      </c>
      <c r="Q517" s="257">
        <f>'7.  Persistence Report'!T127</f>
        <v>33</v>
      </c>
      <c r="R517" s="257">
        <f>'7.  Persistence Report'!U127</f>
        <v>33</v>
      </c>
      <c r="S517" s="257">
        <f>'7.  Persistence Report'!V127</f>
        <v>33</v>
      </c>
      <c r="T517" s="257">
        <f>'7.  Persistence Report'!W127</f>
        <v>33</v>
      </c>
      <c r="U517" s="257">
        <f>'7.  Persistence Report'!X127</f>
        <v>33</v>
      </c>
      <c r="V517" s="257">
        <f>'7.  Persistence Report'!Y127</f>
        <v>33</v>
      </c>
      <c r="W517" s="257">
        <f>'7.  Persistence Report'!Z127</f>
        <v>33</v>
      </c>
      <c r="X517" s="257">
        <f>'7.  Persistence Report'!AA127</f>
        <v>33</v>
      </c>
      <c r="Y517" s="377">
        <v>1</v>
      </c>
      <c r="Z517" s="363"/>
      <c r="AA517" s="363"/>
      <c r="AB517" s="363"/>
      <c r="AC517" s="363"/>
      <c r="AD517" s="363"/>
      <c r="AE517" s="363"/>
      <c r="AF517" s="368"/>
      <c r="AG517" s="368"/>
      <c r="AH517" s="368"/>
      <c r="AI517" s="368"/>
      <c r="AJ517" s="368"/>
      <c r="AK517" s="368"/>
      <c r="AL517" s="368"/>
      <c r="AM517" s="258">
        <f>SUM(Y517:AL517)</f>
        <v>1</v>
      </c>
    </row>
    <row r="518" spans="1:39" ht="15" outlineLevel="1">
      <c r="A518" s="467"/>
      <c r="B518" s="382" t="s">
        <v>308</v>
      </c>
      <c r="C518" s="253" t="s">
        <v>163</v>
      </c>
      <c r="D518" s="257"/>
      <c r="E518" s="257"/>
      <c r="F518" s="257"/>
      <c r="G518" s="257"/>
      <c r="H518" s="257"/>
      <c r="I518" s="257"/>
      <c r="J518" s="257"/>
      <c r="K518" s="257"/>
      <c r="L518" s="257"/>
      <c r="M518" s="257"/>
      <c r="N518" s="257">
        <f>N517</f>
        <v>0</v>
      </c>
      <c r="O518" s="257"/>
      <c r="P518" s="257"/>
      <c r="Q518" s="257"/>
      <c r="R518" s="257"/>
      <c r="S518" s="257"/>
      <c r="T518" s="257"/>
      <c r="U518" s="257"/>
      <c r="V518" s="257"/>
      <c r="W518" s="257"/>
      <c r="X518" s="257"/>
      <c r="Y518" s="364">
        <f>Y517</f>
        <v>1</v>
      </c>
      <c r="Z518" s="364">
        <f t="shared" ref="Z518:AE518" si="917">Z517</f>
        <v>0</v>
      </c>
      <c r="AA518" s="364">
        <f t="shared" si="917"/>
        <v>0</v>
      </c>
      <c r="AB518" s="364">
        <f t="shared" si="917"/>
        <v>0</v>
      </c>
      <c r="AC518" s="364">
        <f t="shared" si="917"/>
        <v>0</v>
      </c>
      <c r="AD518" s="364">
        <f t="shared" si="917"/>
        <v>0</v>
      </c>
      <c r="AE518" s="364">
        <f t="shared" si="917"/>
        <v>0</v>
      </c>
      <c r="AF518" s="364">
        <f t="shared" ref="AF518" si="918">AF517</f>
        <v>0</v>
      </c>
      <c r="AG518" s="364">
        <f t="shared" ref="AG518" si="919">AG517</f>
        <v>0</v>
      </c>
      <c r="AH518" s="364">
        <f t="shared" ref="AH518" si="920">AH517</f>
        <v>0</v>
      </c>
      <c r="AI518" s="364">
        <f t="shared" ref="AI518" si="921">AI517</f>
        <v>0</v>
      </c>
      <c r="AJ518" s="364">
        <f t="shared" ref="AJ518" si="922">AJ517</f>
        <v>0</v>
      </c>
      <c r="AK518" s="364">
        <f t="shared" ref="AK518" si="923">AK517</f>
        <v>0</v>
      </c>
      <c r="AL518" s="364">
        <f t="shared" ref="AL518" si="924">AL517</f>
        <v>0</v>
      </c>
      <c r="AM518" s="268"/>
    </row>
    <row r="519" spans="1:39" ht="15" outlineLevel="1">
      <c r="A519" s="467"/>
      <c r="B519" s="382"/>
      <c r="C519" s="253"/>
      <c r="D519" s="253"/>
      <c r="E519" s="253"/>
      <c r="F519" s="253"/>
      <c r="G519" s="253"/>
      <c r="H519" s="253"/>
      <c r="I519" s="253"/>
      <c r="J519" s="253"/>
      <c r="K519" s="253"/>
      <c r="L519" s="253"/>
      <c r="M519" s="253"/>
      <c r="N519" s="253"/>
      <c r="O519" s="253"/>
      <c r="P519" s="253"/>
      <c r="Q519" s="253"/>
      <c r="R519" s="253"/>
      <c r="S519" s="253"/>
      <c r="T519" s="253"/>
      <c r="U519" s="253"/>
      <c r="V519" s="253"/>
      <c r="W519" s="253"/>
      <c r="X519" s="253"/>
      <c r="Y519" s="365"/>
      <c r="Z519" s="376"/>
      <c r="AA519" s="376"/>
      <c r="AB519" s="376"/>
      <c r="AC519" s="376"/>
      <c r="AD519" s="376"/>
      <c r="AE519" s="376"/>
      <c r="AF519" s="376"/>
      <c r="AG519" s="376"/>
      <c r="AH519" s="376"/>
      <c r="AI519" s="376"/>
      <c r="AJ519" s="376"/>
      <c r="AK519" s="376"/>
      <c r="AL519" s="376"/>
      <c r="AM519" s="268"/>
    </row>
    <row r="520" spans="1:39" ht="15.6" outlineLevel="1">
      <c r="A520" s="467"/>
      <c r="B520" s="446" t="s">
        <v>501</v>
      </c>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365"/>
      <c r="Z520" s="376"/>
      <c r="AA520" s="376"/>
      <c r="AB520" s="376"/>
      <c r="AC520" s="376"/>
      <c r="AD520" s="376"/>
      <c r="AE520" s="376"/>
      <c r="AF520" s="376"/>
      <c r="AG520" s="376"/>
      <c r="AH520" s="376"/>
      <c r="AI520" s="376"/>
      <c r="AJ520" s="376"/>
      <c r="AK520" s="376"/>
      <c r="AL520" s="376"/>
      <c r="AM520" s="268"/>
    </row>
    <row r="521" spans="1:39" ht="15" outlineLevel="1">
      <c r="A521" s="467">
        <v>36</v>
      </c>
      <c r="B521" s="379" t="str">
        <f>'7.  Persistence Report'!D128</f>
        <v>Whole Home Pilot Program</v>
      </c>
      <c r="C521" s="253" t="s">
        <v>25</v>
      </c>
      <c r="D521" s="257">
        <f>'7.  Persistence Report'!AW128</f>
        <v>50819</v>
      </c>
      <c r="E521" s="257">
        <f>'7.  Persistence Report'!AX128</f>
        <v>50819</v>
      </c>
      <c r="F521" s="257">
        <f>'7.  Persistence Report'!AY128</f>
        <v>50819</v>
      </c>
      <c r="G521" s="257">
        <f>'7.  Persistence Report'!AZ128</f>
        <v>50819</v>
      </c>
      <c r="H521" s="257">
        <f>'7.  Persistence Report'!BA128</f>
        <v>50535</v>
      </c>
      <c r="I521" s="257">
        <f>'7.  Persistence Report'!BB128</f>
        <v>50200</v>
      </c>
      <c r="J521" s="257">
        <f>'7.  Persistence Report'!BC128</f>
        <v>50200</v>
      </c>
      <c r="K521" s="257">
        <f>'7.  Persistence Report'!BD128</f>
        <v>50200</v>
      </c>
      <c r="L521" s="257">
        <f>'7.  Persistence Report'!BE128</f>
        <v>50200</v>
      </c>
      <c r="M521" s="257">
        <f>'7.  Persistence Report'!BF128</f>
        <v>50200</v>
      </c>
      <c r="N521" s="257">
        <v>12</v>
      </c>
      <c r="O521" s="257">
        <f>'7.  Persistence Report'!R128</f>
        <v>10</v>
      </c>
      <c r="P521" s="257">
        <f>'7.  Persistence Report'!S128</f>
        <v>10</v>
      </c>
      <c r="Q521" s="257">
        <f>'7.  Persistence Report'!T128</f>
        <v>10</v>
      </c>
      <c r="R521" s="257">
        <f>'7.  Persistence Report'!U128</f>
        <v>10</v>
      </c>
      <c r="S521" s="257">
        <f>'7.  Persistence Report'!V128</f>
        <v>10</v>
      </c>
      <c r="T521" s="257">
        <f>'7.  Persistence Report'!W128</f>
        <v>10</v>
      </c>
      <c r="U521" s="257">
        <f>'7.  Persistence Report'!X128</f>
        <v>10</v>
      </c>
      <c r="V521" s="257">
        <f>'7.  Persistence Report'!Y128</f>
        <v>10</v>
      </c>
      <c r="W521" s="257">
        <f>'7.  Persistence Report'!Z128</f>
        <v>10</v>
      </c>
      <c r="X521" s="257">
        <f>'7.  Persistence Report'!AA128</f>
        <v>10</v>
      </c>
      <c r="Y521" s="377">
        <v>1</v>
      </c>
      <c r="Z521" s="363"/>
      <c r="AA521" s="363"/>
      <c r="AB521" s="363"/>
      <c r="AC521" s="363"/>
      <c r="AD521" s="363"/>
      <c r="AE521" s="363"/>
      <c r="AF521" s="368"/>
      <c r="AG521" s="368"/>
      <c r="AH521" s="368"/>
      <c r="AI521" s="368"/>
      <c r="AJ521" s="368"/>
      <c r="AK521" s="368"/>
      <c r="AL521" s="368"/>
      <c r="AM521" s="258">
        <f>SUM(Y521:AL521)</f>
        <v>1</v>
      </c>
    </row>
    <row r="522" spans="1:39" ht="15" outlineLevel="1">
      <c r="A522" s="467"/>
      <c r="B522" s="382" t="s">
        <v>308</v>
      </c>
      <c r="C522" s="253" t="s">
        <v>163</v>
      </c>
      <c r="D522" s="257"/>
      <c r="E522" s="257"/>
      <c r="F522" s="257"/>
      <c r="G522" s="257"/>
      <c r="H522" s="257"/>
      <c r="I522" s="257"/>
      <c r="J522" s="257"/>
      <c r="K522" s="257"/>
      <c r="L522" s="257"/>
      <c r="M522" s="257"/>
      <c r="N522" s="257">
        <f>N521</f>
        <v>12</v>
      </c>
      <c r="O522" s="257"/>
      <c r="P522" s="257"/>
      <c r="Q522" s="257"/>
      <c r="R522" s="257"/>
      <c r="S522" s="257"/>
      <c r="T522" s="257"/>
      <c r="U522" s="257"/>
      <c r="V522" s="257"/>
      <c r="W522" s="257"/>
      <c r="X522" s="257"/>
      <c r="Y522" s="364">
        <f>Y521</f>
        <v>1</v>
      </c>
      <c r="Z522" s="364">
        <f t="shared" ref="Z522:AE522" si="925">Z521</f>
        <v>0</v>
      </c>
      <c r="AA522" s="364">
        <f t="shared" si="925"/>
        <v>0</v>
      </c>
      <c r="AB522" s="364">
        <f t="shared" si="925"/>
        <v>0</v>
      </c>
      <c r="AC522" s="364">
        <f t="shared" si="925"/>
        <v>0</v>
      </c>
      <c r="AD522" s="364">
        <f t="shared" si="925"/>
        <v>0</v>
      </c>
      <c r="AE522" s="364">
        <f t="shared" si="925"/>
        <v>0</v>
      </c>
      <c r="AF522" s="364">
        <f t="shared" ref="AF522" si="926">AF521</f>
        <v>0</v>
      </c>
      <c r="AG522" s="364">
        <f t="shared" ref="AG522" si="927">AG521</f>
        <v>0</v>
      </c>
      <c r="AH522" s="364">
        <f t="shared" ref="AH522" si="928">AH521</f>
        <v>0</v>
      </c>
      <c r="AI522" s="364">
        <f t="shared" ref="AI522" si="929">AI521</f>
        <v>0</v>
      </c>
      <c r="AJ522" s="364">
        <f t="shared" ref="AJ522" si="930">AJ521</f>
        <v>0</v>
      </c>
      <c r="AK522" s="364">
        <f t="shared" ref="AK522" si="931">AK521</f>
        <v>0</v>
      </c>
      <c r="AL522" s="364">
        <f t="shared" ref="AL522" si="932">AL521</f>
        <v>0</v>
      </c>
      <c r="AM522" s="268"/>
    </row>
    <row r="523" spans="1:39" ht="15" outlineLevel="1">
      <c r="A523" s="467"/>
      <c r="B523" s="379"/>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365"/>
      <c r="Z523" s="376"/>
      <c r="AA523" s="376"/>
      <c r="AB523" s="376"/>
      <c r="AC523" s="376"/>
      <c r="AD523" s="376"/>
      <c r="AE523" s="376"/>
      <c r="AF523" s="376"/>
      <c r="AG523" s="376"/>
      <c r="AH523" s="376"/>
      <c r="AI523" s="376"/>
      <c r="AJ523" s="376"/>
      <c r="AK523" s="376"/>
      <c r="AL523" s="376"/>
      <c r="AM523" s="268"/>
    </row>
    <row r="524" spans="1:39" ht="30" outlineLevel="1">
      <c r="A524" s="467">
        <v>37</v>
      </c>
      <c r="B524" s="706" t="str">
        <f>'7.  Persistence Report'!D145</f>
        <v>Save on Energy Smart Thermostat Program</v>
      </c>
      <c r="C524" s="253" t="s">
        <v>25</v>
      </c>
      <c r="D524" s="257">
        <f>'7.  Persistence Report'!AW145</f>
        <v>11312.900000000005</v>
      </c>
      <c r="E524" s="257">
        <f>'7.  Persistence Report'!AX145</f>
        <v>11312.900000000003</v>
      </c>
      <c r="F524" s="257">
        <f>'7.  Persistence Report'!AY145</f>
        <v>11312.900000000001</v>
      </c>
      <c r="G524" s="257">
        <f>'7.  Persistence Report'!AZ145</f>
        <v>11312.9</v>
      </c>
      <c r="H524" s="257">
        <f>'7.  Persistence Report'!BA145</f>
        <v>11312.9</v>
      </c>
      <c r="I524" s="257"/>
      <c r="J524" s="257"/>
      <c r="K524" s="257"/>
      <c r="L524" s="257"/>
      <c r="M524" s="257"/>
      <c r="N524" s="257">
        <v>12</v>
      </c>
      <c r="O524" s="257">
        <f>'7.  Persistence Report'!R145</f>
        <v>5.6988350859517691</v>
      </c>
      <c r="P524" s="257">
        <f>'7.  Persistence Report'!S145</f>
        <v>5.6988350859517682</v>
      </c>
      <c r="Q524" s="257">
        <f>'7.  Persistence Report'!T145</f>
        <v>5.6988350859517674</v>
      </c>
      <c r="R524" s="257">
        <f>'7.  Persistence Report'!U145</f>
        <v>5.6988350859517656</v>
      </c>
      <c r="S524" s="257">
        <f>'7.  Persistence Report'!V145</f>
        <v>5.6988350859517656</v>
      </c>
      <c r="T524" s="257"/>
      <c r="U524" s="257"/>
      <c r="V524" s="257"/>
      <c r="W524" s="257"/>
      <c r="X524" s="257"/>
      <c r="Y524" s="377">
        <v>1</v>
      </c>
      <c r="Z524" s="363"/>
      <c r="AA524" s="363"/>
      <c r="AB524" s="363"/>
      <c r="AC524" s="363"/>
      <c r="AD524" s="363"/>
      <c r="AE524" s="363"/>
      <c r="AF524" s="368"/>
      <c r="AG524" s="368"/>
      <c r="AH524" s="368"/>
      <c r="AI524" s="368"/>
      <c r="AJ524" s="368"/>
      <c r="AK524" s="368"/>
      <c r="AL524" s="368"/>
      <c r="AM524" s="258">
        <f>SUM(Y524:AL524)</f>
        <v>1</v>
      </c>
    </row>
    <row r="525" spans="1:39" ht="15" outlineLevel="1">
      <c r="A525" s="467"/>
      <c r="B525" s="382" t="s">
        <v>308</v>
      </c>
      <c r="C525" s="253" t="s">
        <v>163</v>
      </c>
      <c r="D525" s="257"/>
      <c r="E525" s="257"/>
      <c r="F525" s="257"/>
      <c r="G525" s="257"/>
      <c r="H525" s="257"/>
      <c r="I525" s="257"/>
      <c r="J525" s="257"/>
      <c r="K525" s="257"/>
      <c r="L525" s="257"/>
      <c r="M525" s="257"/>
      <c r="N525" s="257">
        <f>N524</f>
        <v>12</v>
      </c>
      <c r="O525" s="257"/>
      <c r="P525" s="257"/>
      <c r="Q525" s="257"/>
      <c r="R525" s="257"/>
      <c r="S525" s="257"/>
      <c r="T525" s="257"/>
      <c r="U525" s="257"/>
      <c r="V525" s="257"/>
      <c r="W525" s="257"/>
      <c r="X525" s="257"/>
      <c r="Y525" s="364">
        <f>Y524</f>
        <v>1</v>
      </c>
      <c r="Z525" s="364">
        <f t="shared" ref="Z525:AE525" si="933">Z524</f>
        <v>0</v>
      </c>
      <c r="AA525" s="364">
        <f t="shared" si="933"/>
        <v>0</v>
      </c>
      <c r="AB525" s="364">
        <f t="shared" si="933"/>
        <v>0</v>
      </c>
      <c r="AC525" s="364">
        <f t="shared" si="933"/>
        <v>0</v>
      </c>
      <c r="AD525" s="364">
        <f t="shared" si="933"/>
        <v>0</v>
      </c>
      <c r="AE525" s="364">
        <f t="shared" si="933"/>
        <v>0</v>
      </c>
      <c r="AF525" s="364">
        <f t="shared" ref="AF525" si="934">AF524</f>
        <v>0</v>
      </c>
      <c r="AG525" s="364">
        <f t="shared" ref="AG525" si="935">AG524</f>
        <v>0</v>
      </c>
      <c r="AH525" s="364">
        <f t="shared" ref="AH525" si="936">AH524</f>
        <v>0</v>
      </c>
      <c r="AI525" s="364">
        <f t="shared" ref="AI525" si="937">AI524</f>
        <v>0</v>
      </c>
      <c r="AJ525" s="364">
        <f t="shared" ref="AJ525" si="938">AJ524</f>
        <v>0</v>
      </c>
      <c r="AK525" s="364">
        <f t="shared" ref="AK525" si="939">AK524</f>
        <v>0</v>
      </c>
      <c r="AL525" s="364">
        <f t="shared" ref="AL525" si="940">AL524</f>
        <v>0</v>
      </c>
      <c r="AM525" s="268"/>
    </row>
    <row r="526" spans="1:39" ht="15" outlineLevel="1">
      <c r="A526" s="467"/>
      <c r="B526" s="379"/>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365"/>
      <c r="Z526" s="376"/>
      <c r="AA526" s="376"/>
      <c r="AB526" s="376"/>
      <c r="AC526" s="376"/>
      <c r="AD526" s="376"/>
      <c r="AE526" s="376"/>
      <c r="AF526" s="376"/>
      <c r="AG526" s="376"/>
      <c r="AH526" s="376"/>
      <c r="AI526" s="376"/>
      <c r="AJ526" s="376"/>
      <c r="AK526" s="376"/>
      <c r="AL526" s="376"/>
      <c r="AM526" s="268"/>
    </row>
    <row r="527" spans="1:39" ht="15" outlineLevel="1">
      <c r="A527" s="467">
        <v>38</v>
      </c>
      <c r="B527" s="706" t="str">
        <f>'7.  Persistence Report'!D147</f>
        <v>Swimming Pool Efficiency Program</v>
      </c>
      <c r="C527" s="253" t="s">
        <v>25</v>
      </c>
      <c r="D527" s="257">
        <f>'7.  Persistence Report'!AW147</f>
        <v>0.94096324615384619</v>
      </c>
      <c r="E527" s="257">
        <f>'7.  Persistence Report'!AX147</f>
        <v>0.9409632461538463</v>
      </c>
      <c r="F527" s="257">
        <f>'7.  Persistence Report'!AY147</f>
        <v>0.94096324615384641</v>
      </c>
      <c r="G527" s="257">
        <f>'7.  Persistence Report'!AZ147</f>
        <v>0.94096324615384597</v>
      </c>
      <c r="H527" s="257">
        <f>'7.  Persistence Report'!BA147</f>
        <v>0.94096324615384597</v>
      </c>
      <c r="I527" s="257"/>
      <c r="J527" s="257"/>
      <c r="K527" s="257"/>
      <c r="L527" s="257"/>
      <c r="M527" s="257"/>
      <c r="N527" s="257">
        <v>12</v>
      </c>
      <c r="O527" s="257">
        <f>'7.  Persistence Report'!R147</f>
        <v>1.8178181070651933E-4</v>
      </c>
      <c r="P527" s="257">
        <f>'7.  Persistence Report'!S147</f>
        <v>1.8178181070651936E-4</v>
      </c>
      <c r="Q527" s="257">
        <f>'7.  Persistence Report'!T147</f>
        <v>1.8178181070651936E-4</v>
      </c>
      <c r="R527" s="257">
        <f>'7.  Persistence Report'!U147</f>
        <v>1.8178181070651928E-4</v>
      </c>
      <c r="S527" s="257">
        <f>'7.  Persistence Report'!V147</f>
        <v>1.8178181070651928E-4</v>
      </c>
      <c r="T527" s="257"/>
      <c r="U527" s="257"/>
      <c r="V527" s="257"/>
      <c r="W527" s="257"/>
      <c r="X527" s="257"/>
      <c r="Y527" s="377">
        <v>1</v>
      </c>
      <c r="Z527" s="363"/>
      <c r="AA527" s="363"/>
      <c r="AB527" s="363"/>
      <c r="AC527" s="363"/>
      <c r="AD527" s="363"/>
      <c r="AE527" s="363"/>
      <c r="AF527" s="368"/>
      <c r="AG527" s="368"/>
      <c r="AH527" s="368"/>
      <c r="AI527" s="368"/>
      <c r="AJ527" s="368"/>
      <c r="AK527" s="368"/>
      <c r="AL527" s="368"/>
      <c r="AM527" s="258">
        <f>SUM(Y527:AL527)</f>
        <v>1</v>
      </c>
    </row>
    <row r="528" spans="1:39" ht="15" outlineLevel="1">
      <c r="A528" s="467"/>
      <c r="B528" s="382" t="s">
        <v>308</v>
      </c>
      <c r="C528" s="253" t="s">
        <v>163</v>
      </c>
      <c r="D528" s="257"/>
      <c r="E528" s="257"/>
      <c r="F528" s="257"/>
      <c r="G528" s="257"/>
      <c r="H528" s="257"/>
      <c r="I528" s="257"/>
      <c r="J528" s="257"/>
      <c r="K528" s="257"/>
      <c r="L528" s="257"/>
      <c r="M528" s="257"/>
      <c r="N528" s="257">
        <f>N527</f>
        <v>12</v>
      </c>
      <c r="O528" s="257"/>
      <c r="P528" s="257"/>
      <c r="Q528" s="257"/>
      <c r="R528" s="257"/>
      <c r="S528" s="257"/>
      <c r="T528" s="257"/>
      <c r="U528" s="257"/>
      <c r="V528" s="257"/>
      <c r="W528" s="257"/>
      <c r="X528" s="257"/>
      <c r="Y528" s="364">
        <f>Y527</f>
        <v>1</v>
      </c>
      <c r="Z528" s="364">
        <f t="shared" ref="Z528:AE528" si="941">Z527</f>
        <v>0</v>
      </c>
      <c r="AA528" s="364">
        <f t="shared" si="941"/>
        <v>0</v>
      </c>
      <c r="AB528" s="364">
        <f t="shared" si="941"/>
        <v>0</v>
      </c>
      <c r="AC528" s="364">
        <f t="shared" si="941"/>
        <v>0</v>
      </c>
      <c r="AD528" s="364">
        <f t="shared" si="941"/>
        <v>0</v>
      </c>
      <c r="AE528" s="364">
        <f t="shared" si="941"/>
        <v>0</v>
      </c>
      <c r="AF528" s="364">
        <f t="shared" ref="AF528" si="942">AF527</f>
        <v>0</v>
      </c>
      <c r="AG528" s="364">
        <f t="shared" ref="AG528" si="943">AG527</f>
        <v>0</v>
      </c>
      <c r="AH528" s="364">
        <f t="shared" ref="AH528" si="944">AH527</f>
        <v>0</v>
      </c>
      <c r="AI528" s="364">
        <f t="shared" ref="AI528" si="945">AI527</f>
        <v>0</v>
      </c>
      <c r="AJ528" s="364">
        <f t="shared" ref="AJ528" si="946">AJ527</f>
        <v>0</v>
      </c>
      <c r="AK528" s="364">
        <f t="shared" ref="AK528" si="947">AK527</f>
        <v>0</v>
      </c>
      <c r="AL528" s="364">
        <f t="shared" ref="AL528" si="948">AL527</f>
        <v>0</v>
      </c>
      <c r="AM528" s="268"/>
    </row>
    <row r="529" spans="1:39" ht="15" outlineLevel="1">
      <c r="A529" s="467"/>
      <c r="B529" s="379"/>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365"/>
      <c r="Z529" s="376"/>
      <c r="AA529" s="376"/>
      <c r="AB529" s="376"/>
      <c r="AC529" s="376"/>
      <c r="AD529" s="376"/>
      <c r="AE529" s="376"/>
      <c r="AF529" s="376"/>
      <c r="AG529" s="376"/>
      <c r="AH529" s="376"/>
      <c r="AI529" s="376"/>
      <c r="AJ529" s="376"/>
      <c r="AK529" s="376"/>
      <c r="AL529" s="376"/>
      <c r="AM529" s="268"/>
    </row>
    <row r="530" spans="1:39" ht="30" outlineLevel="1">
      <c r="A530" s="467">
        <v>39</v>
      </c>
      <c r="B530" s="379" t="s">
        <v>131</v>
      </c>
      <c r="C530" s="253" t="s">
        <v>25</v>
      </c>
      <c r="D530" s="257"/>
      <c r="E530" s="257"/>
      <c r="F530" s="257"/>
      <c r="G530" s="257"/>
      <c r="H530" s="257"/>
      <c r="I530" s="257"/>
      <c r="J530" s="257"/>
      <c r="K530" s="257"/>
      <c r="L530" s="257"/>
      <c r="M530" s="257"/>
      <c r="N530" s="257">
        <v>12</v>
      </c>
      <c r="O530" s="257"/>
      <c r="P530" s="257"/>
      <c r="Q530" s="257"/>
      <c r="R530" s="257"/>
      <c r="S530" s="257"/>
      <c r="T530" s="257"/>
      <c r="U530" s="257"/>
      <c r="V530" s="257"/>
      <c r="W530" s="257"/>
      <c r="X530" s="257"/>
      <c r="Y530" s="377"/>
      <c r="Z530" s="363"/>
      <c r="AA530" s="363"/>
      <c r="AB530" s="363"/>
      <c r="AC530" s="363"/>
      <c r="AD530" s="363"/>
      <c r="AE530" s="363"/>
      <c r="AF530" s="368"/>
      <c r="AG530" s="368"/>
      <c r="AH530" s="368"/>
      <c r="AI530" s="368"/>
      <c r="AJ530" s="368"/>
      <c r="AK530" s="368"/>
      <c r="AL530" s="368"/>
      <c r="AM530" s="258">
        <f>SUM(Y530:AL530)</f>
        <v>0</v>
      </c>
    </row>
    <row r="531" spans="1:39" ht="15" outlineLevel="1">
      <c r="A531" s="467"/>
      <c r="B531" s="382" t="s">
        <v>308</v>
      </c>
      <c r="C531" s="253" t="s">
        <v>163</v>
      </c>
      <c r="D531" s="257"/>
      <c r="E531" s="257"/>
      <c r="F531" s="257"/>
      <c r="G531" s="257"/>
      <c r="H531" s="257"/>
      <c r="I531" s="257"/>
      <c r="J531" s="257"/>
      <c r="K531" s="257"/>
      <c r="L531" s="257"/>
      <c r="M531" s="257"/>
      <c r="N531" s="257">
        <f>N530</f>
        <v>12</v>
      </c>
      <c r="O531" s="257"/>
      <c r="P531" s="257"/>
      <c r="Q531" s="257"/>
      <c r="R531" s="257"/>
      <c r="S531" s="257"/>
      <c r="T531" s="257"/>
      <c r="U531" s="257"/>
      <c r="V531" s="257"/>
      <c r="W531" s="257"/>
      <c r="X531" s="257"/>
      <c r="Y531" s="364">
        <f>Y530</f>
        <v>0</v>
      </c>
      <c r="Z531" s="364">
        <f t="shared" ref="Z531:AE531" si="949">Z530</f>
        <v>0</v>
      </c>
      <c r="AA531" s="364">
        <f t="shared" si="949"/>
        <v>0</v>
      </c>
      <c r="AB531" s="364">
        <f t="shared" si="949"/>
        <v>0</v>
      </c>
      <c r="AC531" s="364">
        <f t="shared" si="949"/>
        <v>0</v>
      </c>
      <c r="AD531" s="364">
        <f t="shared" si="949"/>
        <v>0</v>
      </c>
      <c r="AE531" s="364">
        <f t="shared" si="949"/>
        <v>0</v>
      </c>
      <c r="AF531" s="364">
        <f t="shared" ref="AF531" si="950">AF530</f>
        <v>0</v>
      </c>
      <c r="AG531" s="364">
        <f t="shared" ref="AG531" si="951">AG530</f>
        <v>0</v>
      </c>
      <c r="AH531" s="364">
        <f t="shared" ref="AH531" si="952">AH530</f>
        <v>0</v>
      </c>
      <c r="AI531" s="364">
        <f t="shared" ref="AI531" si="953">AI530</f>
        <v>0</v>
      </c>
      <c r="AJ531" s="364">
        <f t="shared" ref="AJ531" si="954">AJ530</f>
        <v>0</v>
      </c>
      <c r="AK531" s="364">
        <f t="shared" ref="AK531" si="955">AK530</f>
        <v>0</v>
      </c>
      <c r="AL531" s="364">
        <f t="shared" ref="AL531" si="956">AL530</f>
        <v>0</v>
      </c>
      <c r="AM531" s="268"/>
    </row>
    <row r="532" spans="1:39" ht="15" outlineLevel="1">
      <c r="A532" s="467"/>
      <c r="B532" s="379"/>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365"/>
      <c r="Z532" s="376"/>
      <c r="AA532" s="376"/>
      <c r="AB532" s="376"/>
      <c r="AC532" s="376"/>
      <c r="AD532" s="376"/>
      <c r="AE532" s="376"/>
      <c r="AF532" s="376"/>
      <c r="AG532" s="376"/>
      <c r="AH532" s="376"/>
      <c r="AI532" s="376"/>
      <c r="AJ532" s="376"/>
      <c r="AK532" s="376"/>
      <c r="AL532" s="376"/>
      <c r="AM532" s="268"/>
    </row>
    <row r="533" spans="1:39" ht="30" outlineLevel="1">
      <c r="A533" s="467">
        <v>40</v>
      </c>
      <c r="B533" s="379" t="s">
        <v>132</v>
      </c>
      <c r="C533" s="253" t="s">
        <v>25</v>
      </c>
      <c r="D533" s="257"/>
      <c r="E533" s="257"/>
      <c r="F533" s="257"/>
      <c r="G533" s="257"/>
      <c r="H533" s="257"/>
      <c r="I533" s="257"/>
      <c r="J533" s="257"/>
      <c r="K533" s="257"/>
      <c r="L533" s="257"/>
      <c r="M533" s="257"/>
      <c r="N533" s="257">
        <v>12</v>
      </c>
      <c r="O533" s="257"/>
      <c r="P533" s="257"/>
      <c r="Q533" s="257"/>
      <c r="R533" s="257"/>
      <c r="S533" s="257"/>
      <c r="T533" s="257"/>
      <c r="U533" s="257"/>
      <c r="V533" s="257"/>
      <c r="W533" s="257"/>
      <c r="X533" s="257"/>
      <c r="Y533" s="377"/>
      <c r="Z533" s="363"/>
      <c r="AA533" s="363"/>
      <c r="AB533" s="363"/>
      <c r="AC533" s="363"/>
      <c r="AD533" s="363"/>
      <c r="AE533" s="363"/>
      <c r="AF533" s="368"/>
      <c r="AG533" s="368"/>
      <c r="AH533" s="368"/>
      <c r="AI533" s="368"/>
      <c r="AJ533" s="368"/>
      <c r="AK533" s="368"/>
      <c r="AL533" s="368"/>
      <c r="AM533" s="258">
        <f>SUM(Y533:AL533)</f>
        <v>0</v>
      </c>
    </row>
    <row r="534" spans="1:39" ht="15" outlineLevel="1">
      <c r="A534" s="467"/>
      <c r="B534" s="382" t="s">
        <v>308</v>
      </c>
      <c r="C534" s="253" t="s">
        <v>163</v>
      </c>
      <c r="D534" s="257"/>
      <c r="E534" s="257"/>
      <c r="F534" s="257"/>
      <c r="G534" s="257"/>
      <c r="H534" s="257"/>
      <c r="I534" s="257"/>
      <c r="J534" s="257"/>
      <c r="K534" s="257"/>
      <c r="L534" s="257"/>
      <c r="M534" s="257"/>
      <c r="N534" s="257">
        <f>N533</f>
        <v>12</v>
      </c>
      <c r="O534" s="257"/>
      <c r="P534" s="257"/>
      <c r="Q534" s="257"/>
      <c r="R534" s="257"/>
      <c r="S534" s="257"/>
      <c r="T534" s="257"/>
      <c r="U534" s="257"/>
      <c r="V534" s="257"/>
      <c r="W534" s="257"/>
      <c r="X534" s="257"/>
      <c r="Y534" s="364">
        <f>Y533</f>
        <v>0</v>
      </c>
      <c r="Z534" s="364">
        <f t="shared" ref="Z534:AE534" si="957">Z533</f>
        <v>0</v>
      </c>
      <c r="AA534" s="364">
        <f t="shared" si="957"/>
        <v>0</v>
      </c>
      <c r="AB534" s="364">
        <f t="shared" si="957"/>
        <v>0</v>
      </c>
      <c r="AC534" s="364">
        <f t="shared" si="957"/>
        <v>0</v>
      </c>
      <c r="AD534" s="364">
        <f t="shared" si="957"/>
        <v>0</v>
      </c>
      <c r="AE534" s="364">
        <f t="shared" si="957"/>
        <v>0</v>
      </c>
      <c r="AF534" s="364">
        <f t="shared" ref="AF534" si="958">AF533</f>
        <v>0</v>
      </c>
      <c r="AG534" s="364">
        <f t="shared" ref="AG534" si="959">AG533</f>
        <v>0</v>
      </c>
      <c r="AH534" s="364">
        <f t="shared" ref="AH534" si="960">AH533</f>
        <v>0</v>
      </c>
      <c r="AI534" s="364">
        <f t="shared" ref="AI534" si="961">AI533</f>
        <v>0</v>
      </c>
      <c r="AJ534" s="364">
        <f t="shared" ref="AJ534" si="962">AJ533</f>
        <v>0</v>
      </c>
      <c r="AK534" s="364">
        <f t="shared" ref="AK534" si="963">AK533</f>
        <v>0</v>
      </c>
      <c r="AL534" s="364">
        <f t="shared" ref="AL534" si="964">AL533</f>
        <v>0</v>
      </c>
      <c r="AM534" s="268"/>
    </row>
    <row r="535" spans="1:39" ht="15" outlineLevel="1">
      <c r="A535" s="467"/>
      <c r="B535" s="379"/>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365"/>
      <c r="Z535" s="376"/>
      <c r="AA535" s="376"/>
      <c r="AB535" s="376"/>
      <c r="AC535" s="376"/>
      <c r="AD535" s="376"/>
      <c r="AE535" s="376"/>
      <c r="AF535" s="376"/>
      <c r="AG535" s="376"/>
      <c r="AH535" s="376"/>
      <c r="AI535" s="376"/>
      <c r="AJ535" s="376"/>
      <c r="AK535" s="376"/>
      <c r="AL535" s="376"/>
      <c r="AM535" s="268"/>
    </row>
    <row r="536" spans="1:39" ht="45" outlineLevel="1">
      <c r="A536" s="467">
        <v>41</v>
      </c>
      <c r="B536" s="379" t="s">
        <v>133</v>
      </c>
      <c r="C536" s="253" t="s">
        <v>25</v>
      </c>
      <c r="D536" s="257"/>
      <c r="E536" s="257"/>
      <c r="F536" s="257"/>
      <c r="G536" s="257"/>
      <c r="H536" s="257"/>
      <c r="I536" s="257"/>
      <c r="J536" s="257"/>
      <c r="K536" s="257"/>
      <c r="L536" s="257"/>
      <c r="M536" s="257"/>
      <c r="N536" s="257">
        <v>12</v>
      </c>
      <c r="O536" s="257"/>
      <c r="P536" s="257"/>
      <c r="Q536" s="257"/>
      <c r="R536" s="257"/>
      <c r="S536" s="257"/>
      <c r="T536" s="257"/>
      <c r="U536" s="257"/>
      <c r="V536" s="257"/>
      <c r="W536" s="257"/>
      <c r="X536" s="257"/>
      <c r="Y536" s="377"/>
      <c r="Z536" s="363"/>
      <c r="AA536" s="363"/>
      <c r="AB536" s="363"/>
      <c r="AC536" s="363"/>
      <c r="AD536" s="363"/>
      <c r="AE536" s="363"/>
      <c r="AF536" s="368"/>
      <c r="AG536" s="368"/>
      <c r="AH536" s="368"/>
      <c r="AI536" s="368"/>
      <c r="AJ536" s="368"/>
      <c r="AK536" s="368"/>
      <c r="AL536" s="368"/>
      <c r="AM536" s="258">
        <f>SUM(Y536:AL536)</f>
        <v>0</v>
      </c>
    </row>
    <row r="537" spans="1:39" ht="15" outlineLevel="1">
      <c r="A537" s="467"/>
      <c r="B537" s="382" t="s">
        <v>308</v>
      </c>
      <c r="C537" s="253" t="s">
        <v>163</v>
      </c>
      <c r="D537" s="257"/>
      <c r="E537" s="257"/>
      <c r="F537" s="257"/>
      <c r="G537" s="257"/>
      <c r="H537" s="257"/>
      <c r="I537" s="257"/>
      <c r="J537" s="257"/>
      <c r="K537" s="257"/>
      <c r="L537" s="257"/>
      <c r="M537" s="257"/>
      <c r="N537" s="257">
        <f>N536</f>
        <v>12</v>
      </c>
      <c r="O537" s="257"/>
      <c r="P537" s="257"/>
      <c r="Q537" s="257"/>
      <c r="R537" s="257"/>
      <c r="S537" s="257"/>
      <c r="T537" s="257"/>
      <c r="U537" s="257"/>
      <c r="V537" s="257"/>
      <c r="W537" s="257"/>
      <c r="X537" s="257"/>
      <c r="Y537" s="364">
        <f>Y536</f>
        <v>0</v>
      </c>
      <c r="Z537" s="364">
        <f t="shared" ref="Z537:AE537" si="965">Z536</f>
        <v>0</v>
      </c>
      <c r="AA537" s="364">
        <f t="shared" si="965"/>
        <v>0</v>
      </c>
      <c r="AB537" s="364">
        <f t="shared" si="965"/>
        <v>0</v>
      </c>
      <c r="AC537" s="364">
        <f t="shared" si="965"/>
        <v>0</v>
      </c>
      <c r="AD537" s="364">
        <f t="shared" si="965"/>
        <v>0</v>
      </c>
      <c r="AE537" s="364">
        <f t="shared" si="965"/>
        <v>0</v>
      </c>
      <c r="AF537" s="364">
        <f t="shared" ref="AF537" si="966">AF536</f>
        <v>0</v>
      </c>
      <c r="AG537" s="364">
        <f t="shared" ref="AG537" si="967">AG536</f>
        <v>0</v>
      </c>
      <c r="AH537" s="364">
        <f t="shared" ref="AH537" si="968">AH536</f>
        <v>0</v>
      </c>
      <c r="AI537" s="364">
        <f t="shared" ref="AI537" si="969">AI536</f>
        <v>0</v>
      </c>
      <c r="AJ537" s="364">
        <f t="shared" ref="AJ537" si="970">AJ536</f>
        <v>0</v>
      </c>
      <c r="AK537" s="364">
        <f t="shared" ref="AK537" si="971">AK536</f>
        <v>0</v>
      </c>
      <c r="AL537" s="364">
        <f t="shared" ref="AL537" si="972">AL536</f>
        <v>0</v>
      </c>
      <c r="AM537" s="268"/>
    </row>
    <row r="538" spans="1:39" ht="15" outlineLevel="1">
      <c r="A538" s="467"/>
      <c r="B538" s="379"/>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365"/>
      <c r="Z538" s="376"/>
      <c r="AA538" s="376"/>
      <c r="AB538" s="376"/>
      <c r="AC538" s="376"/>
      <c r="AD538" s="376"/>
      <c r="AE538" s="376"/>
      <c r="AF538" s="376"/>
      <c r="AG538" s="376"/>
      <c r="AH538" s="376"/>
      <c r="AI538" s="376"/>
      <c r="AJ538" s="376"/>
      <c r="AK538" s="376"/>
      <c r="AL538" s="376"/>
      <c r="AM538" s="268"/>
    </row>
    <row r="539" spans="1:39" ht="30" outlineLevel="1">
      <c r="A539" s="467">
        <v>42</v>
      </c>
      <c r="B539" s="379" t="s">
        <v>134</v>
      </c>
      <c r="C539" s="253" t="s">
        <v>25</v>
      </c>
      <c r="D539" s="257"/>
      <c r="E539" s="257"/>
      <c r="F539" s="257"/>
      <c r="G539" s="257"/>
      <c r="H539" s="257"/>
      <c r="I539" s="257"/>
      <c r="J539" s="257"/>
      <c r="K539" s="257"/>
      <c r="L539" s="257"/>
      <c r="M539" s="257"/>
      <c r="N539" s="253"/>
      <c r="O539" s="257"/>
      <c r="P539" s="257"/>
      <c r="Q539" s="257"/>
      <c r="R539" s="257"/>
      <c r="S539" s="257"/>
      <c r="T539" s="257"/>
      <c r="U539" s="257"/>
      <c r="V539" s="257"/>
      <c r="W539" s="257"/>
      <c r="X539" s="257"/>
      <c r="Y539" s="377"/>
      <c r="Z539" s="363"/>
      <c r="AA539" s="363"/>
      <c r="AB539" s="363"/>
      <c r="AC539" s="363"/>
      <c r="AD539" s="363"/>
      <c r="AE539" s="363"/>
      <c r="AF539" s="368"/>
      <c r="AG539" s="368"/>
      <c r="AH539" s="368"/>
      <c r="AI539" s="368"/>
      <c r="AJ539" s="368"/>
      <c r="AK539" s="368"/>
      <c r="AL539" s="368"/>
      <c r="AM539" s="258">
        <f>SUM(Y539:AL539)</f>
        <v>0</v>
      </c>
    </row>
    <row r="540" spans="1:39" ht="15" outlineLevel="1">
      <c r="A540" s="467"/>
      <c r="B540" s="382" t="s">
        <v>308</v>
      </c>
      <c r="C540" s="253" t="s">
        <v>163</v>
      </c>
      <c r="D540" s="257"/>
      <c r="E540" s="257"/>
      <c r="F540" s="257"/>
      <c r="G540" s="257"/>
      <c r="H540" s="257"/>
      <c r="I540" s="257"/>
      <c r="J540" s="257"/>
      <c r="K540" s="257"/>
      <c r="L540" s="257"/>
      <c r="M540" s="257"/>
      <c r="N540" s="412"/>
      <c r="O540" s="257"/>
      <c r="P540" s="257"/>
      <c r="Q540" s="257"/>
      <c r="R540" s="257"/>
      <c r="S540" s="257"/>
      <c r="T540" s="257"/>
      <c r="U540" s="257"/>
      <c r="V540" s="257"/>
      <c r="W540" s="257"/>
      <c r="X540" s="257"/>
      <c r="Y540" s="364">
        <f>Y539</f>
        <v>0</v>
      </c>
      <c r="Z540" s="364">
        <f t="shared" ref="Z540:AE540" si="973">Z539</f>
        <v>0</v>
      </c>
      <c r="AA540" s="364">
        <f t="shared" si="973"/>
        <v>0</v>
      </c>
      <c r="AB540" s="364">
        <f t="shared" si="973"/>
        <v>0</v>
      </c>
      <c r="AC540" s="364">
        <f t="shared" si="973"/>
        <v>0</v>
      </c>
      <c r="AD540" s="364">
        <f t="shared" si="973"/>
        <v>0</v>
      </c>
      <c r="AE540" s="364">
        <f t="shared" si="973"/>
        <v>0</v>
      </c>
      <c r="AF540" s="364">
        <f t="shared" ref="AF540" si="974">AF539</f>
        <v>0</v>
      </c>
      <c r="AG540" s="364">
        <f t="shared" ref="AG540" si="975">AG539</f>
        <v>0</v>
      </c>
      <c r="AH540" s="364">
        <f t="shared" ref="AH540" si="976">AH539</f>
        <v>0</v>
      </c>
      <c r="AI540" s="364">
        <f t="shared" ref="AI540" si="977">AI539</f>
        <v>0</v>
      </c>
      <c r="AJ540" s="364">
        <f t="shared" ref="AJ540" si="978">AJ539</f>
        <v>0</v>
      </c>
      <c r="AK540" s="364">
        <f t="shared" ref="AK540" si="979">AK539</f>
        <v>0</v>
      </c>
      <c r="AL540" s="364">
        <f t="shared" ref="AL540" si="980">AL539</f>
        <v>0</v>
      </c>
      <c r="AM540" s="268"/>
    </row>
    <row r="541" spans="1:39" ht="15" outlineLevel="1">
      <c r="A541" s="467"/>
      <c r="B541" s="379"/>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365"/>
      <c r="Z541" s="376"/>
      <c r="AA541" s="376"/>
      <c r="AB541" s="376"/>
      <c r="AC541" s="376"/>
      <c r="AD541" s="376"/>
      <c r="AE541" s="376"/>
      <c r="AF541" s="376"/>
      <c r="AG541" s="376"/>
      <c r="AH541" s="376"/>
      <c r="AI541" s="376"/>
      <c r="AJ541" s="376"/>
      <c r="AK541" s="376"/>
      <c r="AL541" s="376"/>
      <c r="AM541" s="268"/>
    </row>
    <row r="542" spans="1:39" ht="15" outlineLevel="1">
      <c r="A542" s="467">
        <v>43</v>
      </c>
      <c r="B542" s="379" t="s">
        <v>135</v>
      </c>
      <c r="C542" s="253" t="s">
        <v>25</v>
      </c>
      <c r="D542" s="257"/>
      <c r="E542" s="257"/>
      <c r="F542" s="257"/>
      <c r="G542" s="257"/>
      <c r="H542" s="257"/>
      <c r="I542" s="257"/>
      <c r="J542" s="257"/>
      <c r="K542" s="257"/>
      <c r="L542" s="257"/>
      <c r="M542" s="257"/>
      <c r="N542" s="257">
        <v>12</v>
      </c>
      <c r="O542" s="257"/>
      <c r="P542" s="257"/>
      <c r="Q542" s="257"/>
      <c r="R542" s="257"/>
      <c r="S542" s="257"/>
      <c r="T542" s="257"/>
      <c r="U542" s="257"/>
      <c r="V542" s="257"/>
      <c r="W542" s="257"/>
      <c r="X542" s="257"/>
      <c r="Y542" s="377"/>
      <c r="Z542" s="363"/>
      <c r="AA542" s="363"/>
      <c r="AB542" s="363"/>
      <c r="AC542" s="363"/>
      <c r="AD542" s="363"/>
      <c r="AE542" s="363"/>
      <c r="AF542" s="368"/>
      <c r="AG542" s="368"/>
      <c r="AH542" s="368"/>
      <c r="AI542" s="368"/>
      <c r="AJ542" s="368"/>
      <c r="AK542" s="368"/>
      <c r="AL542" s="368"/>
      <c r="AM542" s="258">
        <f>SUM(Y542:AL542)</f>
        <v>0</v>
      </c>
    </row>
    <row r="543" spans="1:39" ht="15" outlineLevel="1">
      <c r="A543" s="467"/>
      <c r="B543" s="382" t="s">
        <v>308</v>
      </c>
      <c r="C543" s="253" t="s">
        <v>163</v>
      </c>
      <c r="D543" s="257"/>
      <c r="E543" s="257"/>
      <c r="F543" s="257"/>
      <c r="G543" s="257"/>
      <c r="H543" s="257"/>
      <c r="I543" s="257"/>
      <c r="J543" s="257"/>
      <c r="K543" s="257"/>
      <c r="L543" s="257"/>
      <c r="M543" s="257"/>
      <c r="N543" s="257">
        <f>N542</f>
        <v>12</v>
      </c>
      <c r="O543" s="257"/>
      <c r="P543" s="257"/>
      <c r="Q543" s="257"/>
      <c r="R543" s="257"/>
      <c r="S543" s="257"/>
      <c r="T543" s="257"/>
      <c r="U543" s="257"/>
      <c r="V543" s="257"/>
      <c r="W543" s="257"/>
      <c r="X543" s="257"/>
      <c r="Y543" s="364">
        <f>Y542</f>
        <v>0</v>
      </c>
      <c r="Z543" s="364">
        <f t="shared" ref="Z543:AE543" si="981">Z542</f>
        <v>0</v>
      </c>
      <c r="AA543" s="364">
        <f t="shared" si="981"/>
        <v>0</v>
      </c>
      <c r="AB543" s="364">
        <f t="shared" si="981"/>
        <v>0</v>
      </c>
      <c r="AC543" s="364">
        <f t="shared" si="981"/>
        <v>0</v>
      </c>
      <c r="AD543" s="364">
        <f t="shared" si="981"/>
        <v>0</v>
      </c>
      <c r="AE543" s="364">
        <f t="shared" si="981"/>
        <v>0</v>
      </c>
      <c r="AF543" s="364">
        <f t="shared" ref="AF543" si="982">AF542</f>
        <v>0</v>
      </c>
      <c r="AG543" s="364">
        <f t="shared" ref="AG543" si="983">AG542</f>
        <v>0</v>
      </c>
      <c r="AH543" s="364">
        <f t="shared" ref="AH543" si="984">AH542</f>
        <v>0</v>
      </c>
      <c r="AI543" s="364">
        <f t="shared" ref="AI543" si="985">AI542</f>
        <v>0</v>
      </c>
      <c r="AJ543" s="364">
        <f t="shared" ref="AJ543" si="986">AJ542</f>
        <v>0</v>
      </c>
      <c r="AK543" s="364">
        <f t="shared" ref="AK543" si="987">AK542</f>
        <v>0</v>
      </c>
      <c r="AL543" s="364">
        <f t="shared" ref="AL543" si="988">AL542</f>
        <v>0</v>
      </c>
      <c r="AM543" s="268"/>
    </row>
    <row r="544" spans="1:39" ht="15" outlineLevel="1">
      <c r="A544" s="467"/>
      <c r="B544" s="379"/>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365"/>
      <c r="Z544" s="376"/>
      <c r="AA544" s="376"/>
      <c r="AB544" s="376"/>
      <c r="AC544" s="376"/>
      <c r="AD544" s="376"/>
      <c r="AE544" s="376"/>
      <c r="AF544" s="376"/>
      <c r="AG544" s="376"/>
      <c r="AH544" s="376"/>
      <c r="AI544" s="376"/>
      <c r="AJ544" s="376"/>
      <c r="AK544" s="376"/>
      <c r="AL544" s="376"/>
      <c r="AM544" s="268"/>
    </row>
    <row r="545" spans="1:39" ht="45" outlineLevel="1">
      <c r="A545" s="467">
        <v>44</v>
      </c>
      <c r="B545" s="379" t="s">
        <v>136</v>
      </c>
      <c r="C545" s="253" t="s">
        <v>25</v>
      </c>
      <c r="D545" s="257"/>
      <c r="E545" s="257"/>
      <c r="F545" s="257"/>
      <c r="G545" s="257"/>
      <c r="H545" s="257"/>
      <c r="I545" s="257"/>
      <c r="J545" s="257"/>
      <c r="K545" s="257"/>
      <c r="L545" s="257"/>
      <c r="M545" s="257"/>
      <c r="N545" s="257">
        <v>12</v>
      </c>
      <c r="O545" s="257"/>
      <c r="P545" s="257"/>
      <c r="Q545" s="257"/>
      <c r="R545" s="257"/>
      <c r="S545" s="257"/>
      <c r="T545" s="257"/>
      <c r="U545" s="257"/>
      <c r="V545" s="257"/>
      <c r="W545" s="257"/>
      <c r="X545" s="257"/>
      <c r="Y545" s="377"/>
      <c r="Z545" s="363"/>
      <c r="AA545" s="363"/>
      <c r="AB545" s="363"/>
      <c r="AC545" s="363"/>
      <c r="AD545" s="363"/>
      <c r="AE545" s="363"/>
      <c r="AF545" s="368"/>
      <c r="AG545" s="368"/>
      <c r="AH545" s="368"/>
      <c r="AI545" s="368"/>
      <c r="AJ545" s="368"/>
      <c r="AK545" s="368"/>
      <c r="AL545" s="368"/>
      <c r="AM545" s="258">
        <f>SUM(Y545:AL545)</f>
        <v>0</v>
      </c>
    </row>
    <row r="546" spans="1:39" ht="15" outlineLevel="1">
      <c r="A546" s="467"/>
      <c r="B546" s="382" t="s">
        <v>308</v>
      </c>
      <c r="C546" s="253" t="s">
        <v>163</v>
      </c>
      <c r="D546" s="257"/>
      <c r="E546" s="257"/>
      <c r="F546" s="257"/>
      <c r="G546" s="257"/>
      <c r="H546" s="257"/>
      <c r="I546" s="257"/>
      <c r="J546" s="257"/>
      <c r="K546" s="257"/>
      <c r="L546" s="257"/>
      <c r="M546" s="257"/>
      <c r="N546" s="257">
        <f>N545</f>
        <v>12</v>
      </c>
      <c r="O546" s="257"/>
      <c r="P546" s="257"/>
      <c r="Q546" s="257"/>
      <c r="R546" s="257"/>
      <c r="S546" s="257"/>
      <c r="T546" s="257"/>
      <c r="U546" s="257"/>
      <c r="V546" s="257"/>
      <c r="W546" s="257"/>
      <c r="X546" s="257"/>
      <c r="Y546" s="364">
        <f>Y545</f>
        <v>0</v>
      </c>
      <c r="Z546" s="364">
        <f t="shared" ref="Z546:AE546" si="989">Z545</f>
        <v>0</v>
      </c>
      <c r="AA546" s="364">
        <f t="shared" si="989"/>
        <v>0</v>
      </c>
      <c r="AB546" s="364">
        <f t="shared" si="989"/>
        <v>0</v>
      </c>
      <c r="AC546" s="364">
        <f t="shared" si="989"/>
        <v>0</v>
      </c>
      <c r="AD546" s="364">
        <f t="shared" si="989"/>
        <v>0</v>
      </c>
      <c r="AE546" s="364">
        <f t="shared" si="989"/>
        <v>0</v>
      </c>
      <c r="AF546" s="364">
        <f t="shared" ref="AF546" si="990">AF545</f>
        <v>0</v>
      </c>
      <c r="AG546" s="364">
        <f t="shared" ref="AG546" si="991">AG545</f>
        <v>0</v>
      </c>
      <c r="AH546" s="364">
        <f t="shared" ref="AH546" si="992">AH545</f>
        <v>0</v>
      </c>
      <c r="AI546" s="364">
        <f t="shared" ref="AI546" si="993">AI545</f>
        <v>0</v>
      </c>
      <c r="AJ546" s="364">
        <f t="shared" ref="AJ546" si="994">AJ545</f>
        <v>0</v>
      </c>
      <c r="AK546" s="364">
        <f t="shared" ref="AK546" si="995">AK545</f>
        <v>0</v>
      </c>
      <c r="AL546" s="364">
        <f t="shared" ref="AL546" si="996">AL545</f>
        <v>0</v>
      </c>
      <c r="AM546" s="268"/>
    </row>
    <row r="547" spans="1:39" ht="15" outlineLevel="1">
      <c r="A547" s="467"/>
      <c r="B547" s="379"/>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365"/>
      <c r="Z547" s="376"/>
      <c r="AA547" s="376"/>
      <c r="AB547" s="376"/>
      <c r="AC547" s="376"/>
      <c r="AD547" s="376"/>
      <c r="AE547" s="376"/>
      <c r="AF547" s="376"/>
      <c r="AG547" s="376"/>
      <c r="AH547" s="376"/>
      <c r="AI547" s="376"/>
      <c r="AJ547" s="376"/>
      <c r="AK547" s="376"/>
      <c r="AL547" s="376"/>
      <c r="AM547" s="268"/>
    </row>
    <row r="548" spans="1:39" ht="30" outlineLevel="1">
      <c r="A548" s="467">
        <v>45</v>
      </c>
      <c r="B548" s="379" t="s">
        <v>137</v>
      </c>
      <c r="C548" s="253" t="s">
        <v>25</v>
      </c>
      <c r="D548" s="257"/>
      <c r="E548" s="257"/>
      <c r="F548" s="257"/>
      <c r="G548" s="257"/>
      <c r="H548" s="257"/>
      <c r="I548" s="257"/>
      <c r="J548" s="257"/>
      <c r="K548" s="257"/>
      <c r="L548" s="257"/>
      <c r="M548" s="257"/>
      <c r="N548" s="257">
        <v>12</v>
      </c>
      <c r="O548" s="257"/>
      <c r="P548" s="257"/>
      <c r="Q548" s="257"/>
      <c r="R548" s="257"/>
      <c r="S548" s="257"/>
      <c r="T548" s="257"/>
      <c r="U548" s="257"/>
      <c r="V548" s="257"/>
      <c r="W548" s="257"/>
      <c r="X548" s="257"/>
      <c r="Y548" s="377"/>
      <c r="Z548" s="363"/>
      <c r="AA548" s="363"/>
      <c r="AB548" s="363"/>
      <c r="AC548" s="363"/>
      <c r="AD548" s="363"/>
      <c r="AE548" s="363"/>
      <c r="AF548" s="368"/>
      <c r="AG548" s="368"/>
      <c r="AH548" s="368"/>
      <c r="AI548" s="368"/>
      <c r="AJ548" s="368"/>
      <c r="AK548" s="368"/>
      <c r="AL548" s="368"/>
      <c r="AM548" s="258">
        <f>SUM(Y548:AL548)</f>
        <v>0</v>
      </c>
    </row>
    <row r="549" spans="1:39" ht="15" outlineLevel="1">
      <c r="A549" s="467"/>
      <c r="B549" s="382" t="s">
        <v>308</v>
      </c>
      <c r="C549" s="253" t="s">
        <v>163</v>
      </c>
      <c r="D549" s="257"/>
      <c r="E549" s="257"/>
      <c r="F549" s="257"/>
      <c r="G549" s="257"/>
      <c r="H549" s="257"/>
      <c r="I549" s="257"/>
      <c r="J549" s="257"/>
      <c r="K549" s="257"/>
      <c r="L549" s="257"/>
      <c r="M549" s="257"/>
      <c r="N549" s="257">
        <f>N548</f>
        <v>12</v>
      </c>
      <c r="O549" s="257"/>
      <c r="P549" s="257"/>
      <c r="Q549" s="257"/>
      <c r="R549" s="257"/>
      <c r="S549" s="257"/>
      <c r="T549" s="257"/>
      <c r="U549" s="257"/>
      <c r="V549" s="257"/>
      <c r="W549" s="257"/>
      <c r="X549" s="257"/>
      <c r="Y549" s="364">
        <f>Y548</f>
        <v>0</v>
      </c>
      <c r="Z549" s="364">
        <f t="shared" ref="Z549:AE549" si="997">Z548</f>
        <v>0</v>
      </c>
      <c r="AA549" s="364">
        <f t="shared" si="997"/>
        <v>0</v>
      </c>
      <c r="AB549" s="364">
        <f t="shared" si="997"/>
        <v>0</v>
      </c>
      <c r="AC549" s="364">
        <f t="shared" si="997"/>
        <v>0</v>
      </c>
      <c r="AD549" s="364">
        <f t="shared" si="997"/>
        <v>0</v>
      </c>
      <c r="AE549" s="364">
        <f t="shared" si="997"/>
        <v>0</v>
      </c>
      <c r="AF549" s="364">
        <f t="shared" ref="AF549" si="998">AF548</f>
        <v>0</v>
      </c>
      <c r="AG549" s="364">
        <f t="shared" ref="AG549" si="999">AG548</f>
        <v>0</v>
      </c>
      <c r="AH549" s="364">
        <f t="shared" ref="AH549" si="1000">AH548</f>
        <v>0</v>
      </c>
      <c r="AI549" s="364">
        <f t="shared" ref="AI549" si="1001">AI548</f>
        <v>0</v>
      </c>
      <c r="AJ549" s="364">
        <f t="shared" ref="AJ549" si="1002">AJ548</f>
        <v>0</v>
      </c>
      <c r="AK549" s="364">
        <f t="shared" ref="AK549" si="1003">AK548</f>
        <v>0</v>
      </c>
      <c r="AL549" s="364">
        <f t="shared" ref="AL549" si="1004">AL548</f>
        <v>0</v>
      </c>
      <c r="AM549" s="268"/>
    </row>
    <row r="550" spans="1:39" ht="15" outlineLevel="1">
      <c r="A550" s="467"/>
      <c r="B550" s="379"/>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365"/>
      <c r="Z550" s="376"/>
      <c r="AA550" s="376"/>
      <c r="AB550" s="376"/>
      <c r="AC550" s="376"/>
      <c r="AD550" s="376"/>
      <c r="AE550" s="376"/>
      <c r="AF550" s="376"/>
      <c r="AG550" s="376"/>
      <c r="AH550" s="376"/>
      <c r="AI550" s="376"/>
      <c r="AJ550" s="376"/>
      <c r="AK550" s="376"/>
      <c r="AL550" s="376"/>
      <c r="AM550" s="268"/>
    </row>
    <row r="551" spans="1:39" ht="30" outlineLevel="1">
      <c r="A551" s="467">
        <v>46</v>
      </c>
      <c r="B551" s="379" t="s">
        <v>138</v>
      </c>
      <c r="C551" s="253" t="s">
        <v>25</v>
      </c>
      <c r="D551" s="257"/>
      <c r="E551" s="257"/>
      <c r="F551" s="257"/>
      <c r="G551" s="257"/>
      <c r="H551" s="257"/>
      <c r="I551" s="257"/>
      <c r="J551" s="257"/>
      <c r="K551" s="257"/>
      <c r="L551" s="257"/>
      <c r="M551" s="257"/>
      <c r="N551" s="257">
        <v>12</v>
      </c>
      <c r="O551" s="257"/>
      <c r="P551" s="257"/>
      <c r="Q551" s="257"/>
      <c r="R551" s="257"/>
      <c r="S551" s="257"/>
      <c r="T551" s="257"/>
      <c r="U551" s="257"/>
      <c r="V551" s="257"/>
      <c r="W551" s="257"/>
      <c r="X551" s="257"/>
      <c r="Y551" s="377"/>
      <c r="Z551" s="363"/>
      <c r="AA551" s="363"/>
      <c r="AB551" s="363"/>
      <c r="AC551" s="363"/>
      <c r="AD551" s="363"/>
      <c r="AE551" s="363"/>
      <c r="AF551" s="368"/>
      <c r="AG551" s="368"/>
      <c r="AH551" s="368"/>
      <c r="AI551" s="368"/>
      <c r="AJ551" s="368"/>
      <c r="AK551" s="368"/>
      <c r="AL551" s="368"/>
      <c r="AM551" s="258">
        <f>SUM(Y551:AL551)</f>
        <v>0</v>
      </c>
    </row>
    <row r="552" spans="1:39" ht="15" outlineLevel="1">
      <c r="A552" s="467"/>
      <c r="B552" s="382" t="s">
        <v>308</v>
      </c>
      <c r="C552" s="253" t="s">
        <v>163</v>
      </c>
      <c r="D552" s="257"/>
      <c r="E552" s="257"/>
      <c r="F552" s="257"/>
      <c r="G552" s="257"/>
      <c r="H552" s="257"/>
      <c r="I552" s="257"/>
      <c r="J552" s="257"/>
      <c r="K552" s="257"/>
      <c r="L552" s="257"/>
      <c r="M552" s="257"/>
      <c r="N552" s="257">
        <f>N551</f>
        <v>12</v>
      </c>
      <c r="O552" s="257"/>
      <c r="P552" s="257"/>
      <c r="Q552" s="257"/>
      <c r="R552" s="257"/>
      <c r="S552" s="257"/>
      <c r="T552" s="257"/>
      <c r="U552" s="257"/>
      <c r="V552" s="257"/>
      <c r="W552" s="257"/>
      <c r="X552" s="257"/>
      <c r="Y552" s="364">
        <f>Y551</f>
        <v>0</v>
      </c>
      <c r="Z552" s="364">
        <f t="shared" ref="Z552:AE552" si="1005">Z551</f>
        <v>0</v>
      </c>
      <c r="AA552" s="364">
        <f t="shared" si="1005"/>
        <v>0</v>
      </c>
      <c r="AB552" s="364">
        <f t="shared" si="1005"/>
        <v>0</v>
      </c>
      <c r="AC552" s="364">
        <f t="shared" si="1005"/>
        <v>0</v>
      </c>
      <c r="AD552" s="364">
        <f t="shared" si="1005"/>
        <v>0</v>
      </c>
      <c r="AE552" s="364">
        <f t="shared" si="1005"/>
        <v>0</v>
      </c>
      <c r="AF552" s="364">
        <f t="shared" ref="AF552" si="1006">AF551</f>
        <v>0</v>
      </c>
      <c r="AG552" s="364">
        <f t="shared" ref="AG552" si="1007">AG551</f>
        <v>0</v>
      </c>
      <c r="AH552" s="364">
        <f t="shared" ref="AH552" si="1008">AH551</f>
        <v>0</v>
      </c>
      <c r="AI552" s="364">
        <f t="shared" ref="AI552" si="1009">AI551</f>
        <v>0</v>
      </c>
      <c r="AJ552" s="364">
        <f t="shared" ref="AJ552" si="1010">AJ551</f>
        <v>0</v>
      </c>
      <c r="AK552" s="364">
        <f t="shared" ref="AK552" si="1011">AK551</f>
        <v>0</v>
      </c>
      <c r="AL552" s="364">
        <f t="shared" ref="AL552" si="1012">AL551</f>
        <v>0</v>
      </c>
      <c r="AM552" s="268"/>
    </row>
    <row r="553" spans="1:39" ht="15" outlineLevel="1">
      <c r="A553" s="467"/>
      <c r="B553" s="379"/>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365"/>
      <c r="Z553" s="376"/>
      <c r="AA553" s="376"/>
      <c r="AB553" s="376"/>
      <c r="AC553" s="376"/>
      <c r="AD553" s="376"/>
      <c r="AE553" s="376"/>
      <c r="AF553" s="376"/>
      <c r="AG553" s="376"/>
      <c r="AH553" s="376"/>
      <c r="AI553" s="376"/>
      <c r="AJ553" s="376"/>
      <c r="AK553" s="376"/>
      <c r="AL553" s="376"/>
      <c r="AM553" s="268"/>
    </row>
    <row r="554" spans="1:39" ht="30" outlineLevel="1">
      <c r="A554" s="467">
        <v>47</v>
      </c>
      <c r="B554" s="379" t="s">
        <v>139</v>
      </c>
      <c r="C554" s="253" t="s">
        <v>25</v>
      </c>
      <c r="D554" s="257"/>
      <c r="E554" s="257"/>
      <c r="F554" s="257"/>
      <c r="G554" s="257"/>
      <c r="H554" s="257"/>
      <c r="I554" s="257"/>
      <c r="J554" s="257"/>
      <c r="K554" s="257"/>
      <c r="L554" s="257"/>
      <c r="M554" s="257"/>
      <c r="N554" s="257">
        <v>12</v>
      </c>
      <c r="O554" s="257"/>
      <c r="P554" s="257"/>
      <c r="Q554" s="257"/>
      <c r="R554" s="257"/>
      <c r="S554" s="257"/>
      <c r="T554" s="257"/>
      <c r="U554" s="257"/>
      <c r="V554" s="257"/>
      <c r="W554" s="257"/>
      <c r="X554" s="257"/>
      <c r="Y554" s="377"/>
      <c r="Z554" s="363"/>
      <c r="AA554" s="363"/>
      <c r="AB554" s="363"/>
      <c r="AC554" s="363"/>
      <c r="AD554" s="363"/>
      <c r="AE554" s="363"/>
      <c r="AF554" s="368"/>
      <c r="AG554" s="368"/>
      <c r="AH554" s="368"/>
      <c r="AI554" s="368"/>
      <c r="AJ554" s="368"/>
      <c r="AK554" s="368"/>
      <c r="AL554" s="368"/>
      <c r="AM554" s="258">
        <f>SUM(Y554:AL554)</f>
        <v>0</v>
      </c>
    </row>
    <row r="555" spans="1:39" ht="15" outlineLevel="1">
      <c r="A555" s="467"/>
      <c r="B555" s="382" t="s">
        <v>308</v>
      </c>
      <c r="C555" s="253" t="s">
        <v>163</v>
      </c>
      <c r="D555" s="257"/>
      <c r="E555" s="257"/>
      <c r="F555" s="257"/>
      <c r="G555" s="257"/>
      <c r="H555" s="257"/>
      <c r="I555" s="257"/>
      <c r="J555" s="257"/>
      <c r="K555" s="257"/>
      <c r="L555" s="257"/>
      <c r="M555" s="257"/>
      <c r="N555" s="257">
        <f>N554</f>
        <v>12</v>
      </c>
      <c r="O555" s="257"/>
      <c r="P555" s="257"/>
      <c r="Q555" s="257"/>
      <c r="R555" s="257"/>
      <c r="S555" s="257"/>
      <c r="T555" s="257"/>
      <c r="U555" s="257"/>
      <c r="V555" s="257"/>
      <c r="W555" s="257"/>
      <c r="X555" s="257"/>
      <c r="Y555" s="364">
        <f>Y554</f>
        <v>0</v>
      </c>
      <c r="Z555" s="364">
        <f t="shared" ref="Z555:AE555" si="1013">Z554</f>
        <v>0</v>
      </c>
      <c r="AA555" s="364">
        <f t="shared" si="1013"/>
        <v>0</v>
      </c>
      <c r="AB555" s="364">
        <f t="shared" si="1013"/>
        <v>0</v>
      </c>
      <c r="AC555" s="364">
        <f t="shared" si="1013"/>
        <v>0</v>
      </c>
      <c r="AD555" s="364">
        <f t="shared" si="1013"/>
        <v>0</v>
      </c>
      <c r="AE555" s="364">
        <f t="shared" si="1013"/>
        <v>0</v>
      </c>
      <c r="AF555" s="364">
        <f t="shared" ref="AF555" si="1014">AF554</f>
        <v>0</v>
      </c>
      <c r="AG555" s="364">
        <f t="shared" ref="AG555" si="1015">AG554</f>
        <v>0</v>
      </c>
      <c r="AH555" s="364">
        <f t="shared" ref="AH555" si="1016">AH554</f>
        <v>0</v>
      </c>
      <c r="AI555" s="364">
        <f t="shared" ref="AI555" si="1017">AI554</f>
        <v>0</v>
      </c>
      <c r="AJ555" s="364">
        <f t="shared" ref="AJ555" si="1018">AJ554</f>
        <v>0</v>
      </c>
      <c r="AK555" s="364">
        <f t="shared" ref="AK555" si="1019">AK554</f>
        <v>0</v>
      </c>
      <c r="AL555" s="364">
        <f t="shared" ref="AL555" si="1020">AL554</f>
        <v>0</v>
      </c>
      <c r="AM555" s="268"/>
    </row>
    <row r="556" spans="1:39" ht="15" outlineLevel="1">
      <c r="A556" s="467"/>
      <c r="B556" s="379"/>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365"/>
      <c r="Z556" s="376"/>
      <c r="AA556" s="376"/>
      <c r="AB556" s="376"/>
      <c r="AC556" s="376"/>
      <c r="AD556" s="376"/>
      <c r="AE556" s="376"/>
      <c r="AF556" s="376"/>
      <c r="AG556" s="376"/>
      <c r="AH556" s="376"/>
      <c r="AI556" s="376"/>
      <c r="AJ556" s="376"/>
      <c r="AK556" s="376"/>
      <c r="AL556" s="376"/>
      <c r="AM556" s="268"/>
    </row>
    <row r="557" spans="1:39" ht="30" outlineLevel="1">
      <c r="A557" s="467">
        <v>48</v>
      </c>
      <c r="B557" s="379" t="s">
        <v>140</v>
      </c>
      <c r="C557" s="253" t="s">
        <v>25</v>
      </c>
      <c r="D557" s="257"/>
      <c r="E557" s="257"/>
      <c r="F557" s="257"/>
      <c r="G557" s="257"/>
      <c r="H557" s="257"/>
      <c r="I557" s="257"/>
      <c r="J557" s="257"/>
      <c r="K557" s="257"/>
      <c r="L557" s="257"/>
      <c r="M557" s="257"/>
      <c r="N557" s="257">
        <v>12</v>
      </c>
      <c r="O557" s="257"/>
      <c r="P557" s="257"/>
      <c r="Q557" s="257"/>
      <c r="R557" s="257"/>
      <c r="S557" s="257"/>
      <c r="T557" s="257"/>
      <c r="U557" s="257"/>
      <c r="V557" s="257"/>
      <c r="W557" s="257"/>
      <c r="X557" s="257"/>
      <c r="Y557" s="377"/>
      <c r="Z557" s="363"/>
      <c r="AA557" s="363"/>
      <c r="AB557" s="363"/>
      <c r="AC557" s="363"/>
      <c r="AD557" s="363"/>
      <c r="AE557" s="363"/>
      <c r="AF557" s="368"/>
      <c r="AG557" s="368"/>
      <c r="AH557" s="368"/>
      <c r="AI557" s="368"/>
      <c r="AJ557" s="368"/>
      <c r="AK557" s="368"/>
      <c r="AL557" s="368"/>
      <c r="AM557" s="258">
        <f>SUM(Y557:AL557)</f>
        <v>0</v>
      </c>
    </row>
    <row r="558" spans="1:39" ht="15" outlineLevel="1">
      <c r="A558" s="467"/>
      <c r="B558" s="382" t="s">
        <v>308</v>
      </c>
      <c r="C558" s="253" t="s">
        <v>163</v>
      </c>
      <c r="D558" s="257"/>
      <c r="E558" s="257"/>
      <c r="F558" s="257"/>
      <c r="G558" s="257"/>
      <c r="H558" s="257"/>
      <c r="I558" s="257"/>
      <c r="J558" s="257"/>
      <c r="K558" s="257"/>
      <c r="L558" s="257"/>
      <c r="M558" s="257"/>
      <c r="N558" s="257">
        <f>N557</f>
        <v>12</v>
      </c>
      <c r="O558" s="257"/>
      <c r="P558" s="257"/>
      <c r="Q558" s="257"/>
      <c r="R558" s="257"/>
      <c r="S558" s="257"/>
      <c r="T558" s="257"/>
      <c r="U558" s="257"/>
      <c r="V558" s="257"/>
      <c r="W558" s="257"/>
      <c r="X558" s="257"/>
      <c r="Y558" s="364">
        <f>Y557</f>
        <v>0</v>
      </c>
      <c r="Z558" s="364">
        <f t="shared" ref="Z558:AE558" si="1021">Z557</f>
        <v>0</v>
      </c>
      <c r="AA558" s="364">
        <f t="shared" si="1021"/>
        <v>0</v>
      </c>
      <c r="AB558" s="364">
        <f t="shared" si="1021"/>
        <v>0</v>
      </c>
      <c r="AC558" s="364">
        <f t="shared" si="1021"/>
        <v>0</v>
      </c>
      <c r="AD558" s="364">
        <f t="shared" si="1021"/>
        <v>0</v>
      </c>
      <c r="AE558" s="364">
        <f t="shared" si="1021"/>
        <v>0</v>
      </c>
      <c r="AF558" s="364">
        <f t="shared" ref="AF558" si="1022">AF557</f>
        <v>0</v>
      </c>
      <c r="AG558" s="364">
        <f t="shared" ref="AG558" si="1023">AG557</f>
        <v>0</v>
      </c>
      <c r="AH558" s="364">
        <f t="shared" ref="AH558" si="1024">AH557</f>
        <v>0</v>
      </c>
      <c r="AI558" s="364">
        <f t="shared" ref="AI558" si="1025">AI557</f>
        <v>0</v>
      </c>
      <c r="AJ558" s="364">
        <f t="shared" ref="AJ558" si="1026">AJ557</f>
        <v>0</v>
      </c>
      <c r="AK558" s="364">
        <f t="shared" ref="AK558" si="1027">AK557</f>
        <v>0</v>
      </c>
      <c r="AL558" s="364">
        <f t="shared" ref="AL558" si="1028">AL557</f>
        <v>0</v>
      </c>
      <c r="AM558" s="268"/>
    </row>
    <row r="559" spans="1:39" ht="15" outlineLevel="1">
      <c r="A559" s="467"/>
      <c r="B559" s="379"/>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365"/>
      <c r="Z559" s="376"/>
      <c r="AA559" s="376"/>
      <c r="AB559" s="376"/>
      <c r="AC559" s="376"/>
      <c r="AD559" s="376"/>
      <c r="AE559" s="376"/>
      <c r="AF559" s="376"/>
      <c r="AG559" s="376"/>
      <c r="AH559" s="376"/>
      <c r="AI559" s="376"/>
      <c r="AJ559" s="376"/>
      <c r="AK559" s="376"/>
      <c r="AL559" s="376"/>
      <c r="AM559" s="268"/>
    </row>
    <row r="560" spans="1:39" ht="30" outlineLevel="1">
      <c r="A560" s="467">
        <v>49</v>
      </c>
      <c r="B560" s="379" t="s">
        <v>141</v>
      </c>
      <c r="C560" s="253" t="s">
        <v>25</v>
      </c>
      <c r="D560" s="257"/>
      <c r="E560" s="257"/>
      <c r="F560" s="257"/>
      <c r="G560" s="257"/>
      <c r="H560" s="257"/>
      <c r="I560" s="257"/>
      <c r="J560" s="257"/>
      <c r="K560" s="257"/>
      <c r="L560" s="257"/>
      <c r="M560" s="257"/>
      <c r="N560" s="257">
        <v>12</v>
      </c>
      <c r="O560" s="257"/>
      <c r="P560" s="257"/>
      <c r="Q560" s="257"/>
      <c r="R560" s="257"/>
      <c r="S560" s="257"/>
      <c r="T560" s="257"/>
      <c r="U560" s="257"/>
      <c r="V560" s="257"/>
      <c r="W560" s="257"/>
      <c r="X560" s="257"/>
      <c r="Y560" s="377"/>
      <c r="Z560" s="363"/>
      <c r="AA560" s="363"/>
      <c r="AB560" s="363"/>
      <c r="AC560" s="363"/>
      <c r="AD560" s="363"/>
      <c r="AE560" s="363"/>
      <c r="AF560" s="368"/>
      <c r="AG560" s="368"/>
      <c r="AH560" s="368"/>
      <c r="AI560" s="368"/>
      <c r="AJ560" s="368"/>
      <c r="AK560" s="368"/>
      <c r="AL560" s="368"/>
      <c r="AM560" s="258">
        <f>SUM(Y560:AL560)</f>
        <v>0</v>
      </c>
    </row>
    <row r="561" spans="1:39" ht="15" outlineLevel="1">
      <c r="A561" s="467"/>
      <c r="B561" s="382" t="s">
        <v>308</v>
      </c>
      <c r="C561" s="253" t="s">
        <v>163</v>
      </c>
      <c r="D561" s="257"/>
      <c r="E561" s="257"/>
      <c r="F561" s="257"/>
      <c r="G561" s="257"/>
      <c r="H561" s="257"/>
      <c r="I561" s="257"/>
      <c r="J561" s="257"/>
      <c r="K561" s="257"/>
      <c r="L561" s="257"/>
      <c r="M561" s="257"/>
      <c r="N561" s="257">
        <f>N560</f>
        <v>12</v>
      </c>
      <c r="O561" s="257"/>
      <c r="P561" s="257"/>
      <c r="Q561" s="257"/>
      <c r="R561" s="257"/>
      <c r="S561" s="257"/>
      <c r="T561" s="257"/>
      <c r="U561" s="257"/>
      <c r="V561" s="257"/>
      <c r="W561" s="257"/>
      <c r="X561" s="257"/>
      <c r="Y561" s="364">
        <f>Y560</f>
        <v>0</v>
      </c>
      <c r="Z561" s="364">
        <f t="shared" ref="Z561:AE561" si="1029">Z560</f>
        <v>0</v>
      </c>
      <c r="AA561" s="364">
        <f t="shared" si="1029"/>
        <v>0</v>
      </c>
      <c r="AB561" s="364">
        <f t="shared" si="1029"/>
        <v>0</v>
      </c>
      <c r="AC561" s="364">
        <f t="shared" si="1029"/>
        <v>0</v>
      </c>
      <c r="AD561" s="364">
        <f t="shared" si="1029"/>
        <v>0</v>
      </c>
      <c r="AE561" s="364">
        <f t="shared" si="1029"/>
        <v>0</v>
      </c>
      <c r="AF561" s="364">
        <f t="shared" ref="AF561" si="1030">AF560</f>
        <v>0</v>
      </c>
      <c r="AG561" s="364">
        <f t="shared" ref="AG561" si="1031">AG560</f>
        <v>0</v>
      </c>
      <c r="AH561" s="364">
        <f t="shared" ref="AH561" si="1032">AH560</f>
        <v>0</v>
      </c>
      <c r="AI561" s="364">
        <f t="shared" ref="AI561" si="1033">AI560</f>
        <v>0</v>
      </c>
      <c r="AJ561" s="364">
        <f t="shared" ref="AJ561" si="1034">AJ560</f>
        <v>0</v>
      </c>
      <c r="AK561" s="364">
        <f t="shared" ref="AK561" si="1035">AK560</f>
        <v>0</v>
      </c>
      <c r="AL561" s="364">
        <f t="shared" ref="AL561" si="1036">AL560</f>
        <v>0</v>
      </c>
      <c r="AM561" s="268"/>
    </row>
    <row r="562" spans="1:39" ht="15" outlineLevel="1">
      <c r="A562" s="467"/>
      <c r="B562" s="382"/>
      <c r="C562" s="267"/>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63"/>
      <c r="Z562" s="263"/>
      <c r="AA562" s="263"/>
      <c r="AB562" s="263"/>
      <c r="AC562" s="263"/>
      <c r="AD562" s="263"/>
      <c r="AE562" s="263"/>
      <c r="AF562" s="263"/>
      <c r="AG562" s="263"/>
      <c r="AH562" s="263"/>
      <c r="AI562" s="263"/>
      <c r="AJ562" s="263"/>
      <c r="AK562" s="263"/>
      <c r="AL562" s="263"/>
      <c r="AM562" s="268"/>
    </row>
    <row r="563" spans="1:39" ht="15.6">
      <c r="B563" s="287" t="s">
        <v>292</v>
      </c>
      <c r="C563" s="289"/>
      <c r="D563" s="289">
        <f>SUM(D406:D561)</f>
        <v>9347930.4060834572</v>
      </c>
      <c r="E563" s="289"/>
      <c r="F563" s="289"/>
      <c r="G563" s="289"/>
      <c r="H563" s="289"/>
      <c r="I563" s="289"/>
      <c r="J563" s="289"/>
      <c r="K563" s="289"/>
      <c r="L563" s="289"/>
      <c r="M563" s="289"/>
      <c r="N563" s="289"/>
      <c r="O563" s="289">
        <f>SUM(O406:O561)</f>
        <v>1195.0555157278961</v>
      </c>
      <c r="P563" s="289"/>
      <c r="Q563" s="289"/>
      <c r="R563" s="289"/>
      <c r="S563" s="289"/>
      <c r="T563" s="289"/>
      <c r="U563" s="289"/>
      <c r="V563" s="289"/>
      <c r="W563" s="289"/>
      <c r="X563" s="289"/>
      <c r="Y563" s="289">
        <f>IF(Y404="kWh",SUMPRODUCT(D406:D561,Y406:Y561))</f>
        <v>6045036.6096975747</v>
      </c>
      <c r="Z563" s="289">
        <f>IF(Z404="kWh",SUMPRODUCT(D406:D561,Z406:Z561))</f>
        <v>1248824.1444135024</v>
      </c>
      <c r="AA563" s="289">
        <f>IF(AA404="kW",SUMPRODUCT(N406:N561,O406:O561,AA406:AA561),SUMPRODUCT(D406:D561,AA406:AA561))</f>
        <v>2844.4332418646181</v>
      </c>
      <c r="AB563" s="289">
        <f>IF(AB404="kw",SUMPRODUCT(N406:N561,O406:O561,AB406:AB561),SUMPRODUCT(D406:D561,AB406:AB561))</f>
        <v>2053.5689453173804</v>
      </c>
      <c r="AC563" s="289">
        <f>IF(AC404="kw",SUMPRODUCT(N406:N561,O406:O561,AC406:AC561),SUMPRODUCT(D406:D561,AC406:AC561))</f>
        <v>0</v>
      </c>
      <c r="AD563" s="289">
        <f>IF(AD404="kw",SUMPRODUCT(N406:N561,O406:O561,AD406:AD561),SUMPRODUCT(D406:D561,AD406:AD561))</f>
        <v>0</v>
      </c>
      <c r="AE563" s="289">
        <f>-'8.  Streetlighting'!G86</f>
        <v>135.48589200000023</v>
      </c>
      <c r="AF563" s="289">
        <f>IF(AF404="kw",SUMPRODUCT(N406:N561,O406:O561,AF406:AF561),SUMPRODUCT(D406:D561,AF406:AF561))</f>
        <v>0</v>
      </c>
      <c r="AG563" s="289">
        <f>IF(AG404="kw",SUMPRODUCT(N406:N561,O406:O561,AG406:AG561),SUMPRODUCT(D406:D561,AG406:AG561))</f>
        <v>0</v>
      </c>
      <c r="AH563" s="289">
        <f>IF(AH404="kw",SUMPRODUCT(N406:N561,O406:O561,AH406:AH561),SUMPRODUCT(D406:D561,AH406:AH561))</f>
        <v>0</v>
      </c>
      <c r="AI563" s="289">
        <f>IF(AI404="kw",SUMPRODUCT(N406:N561,O406:O561,AI406:AI561),SUMPRODUCT(D406:D561,AI406:AI561))</f>
        <v>0</v>
      </c>
      <c r="AJ563" s="289">
        <f>IF(AJ404="kw",SUMPRODUCT(N406:N561,O406:O561,AJ406:AJ561),SUMPRODUCT(D406:D561,AJ406:AJ561))</f>
        <v>0</v>
      </c>
      <c r="AK563" s="289">
        <f>IF(AK404="kw",SUMPRODUCT(N406:N561,O406:O561,AK406:AK561),SUMPRODUCT(D406:D561,AK406:AK561))</f>
        <v>0</v>
      </c>
      <c r="AL563" s="289">
        <f>IF(AL404="kw",SUMPRODUCT(N406:N561,O406:O561,AL406:AL561),SUMPRODUCT(D406:D561,AL406:AL561))</f>
        <v>0</v>
      </c>
      <c r="AM563" s="290"/>
    </row>
    <row r="564" spans="1:39" ht="15.6">
      <c r="B564" s="345" t="s">
        <v>293</v>
      </c>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f>HLOOKUP(Y219,'2. LRAMVA Threshold'!$B$42:$Q$53,9,FALSE)</f>
        <v>691161</v>
      </c>
      <c r="Z564" s="346">
        <f>HLOOKUP(Z219,'2. LRAMVA Threshold'!$B$42:$Q$53,9,FALSE)</f>
        <v>74889</v>
      </c>
      <c r="AA564" s="346">
        <f>HLOOKUP(AA219,'2. LRAMVA Threshold'!$B$42:$Q$53,9,FALSE)</f>
        <v>3272</v>
      </c>
      <c r="AB564" s="346">
        <f>HLOOKUP(AB219,'2. LRAMVA Threshold'!$B$42:$Q$53,9,FALSE)</f>
        <v>2873</v>
      </c>
      <c r="AC564" s="346">
        <f>HLOOKUP(AC219,'2. LRAMVA Threshold'!$B$42:$Q$53,9,FALSE)</f>
        <v>0</v>
      </c>
      <c r="AD564" s="346">
        <f>HLOOKUP(AD219,'2. LRAMVA Threshold'!$B$42:$Q$53,9,FALSE)</f>
        <v>0</v>
      </c>
      <c r="AE564" s="346">
        <f>HLOOKUP(AE219,'2. LRAMVA Threshold'!$B$42:$Q$53,9,FALSE)</f>
        <v>3777</v>
      </c>
      <c r="AF564" s="346">
        <f>HLOOKUP(AF219,'2. LRAMVA Threshold'!$B$42:$Q$53,9,FALSE)</f>
        <v>0</v>
      </c>
      <c r="AG564" s="346">
        <f>HLOOKUP(AG219,'2. LRAMVA Threshold'!$B$42:$Q$53,9,FALSE)</f>
        <v>0</v>
      </c>
      <c r="AH564" s="346">
        <f>HLOOKUP(AH219,'2. LRAMVA Threshold'!$B$42:$Q$53,9,FALSE)</f>
        <v>0</v>
      </c>
      <c r="AI564" s="346">
        <f>HLOOKUP(AI219,'2. LRAMVA Threshold'!$B$42:$Q$53,9,FALSE)</f>
        <v>0</v>
      </c>
      <c r="AJ564" s="346">
        <f>HLOOKUP(AJ219,'2. LRAMVA Threshold'!$B$42:$Q$53,9,FALSE)</f>
        <v>0</v>
      </c>
      <c r="AK564" s="346">
        <f>HLOOKUP(AK219,'2. LRAMVA Threshold'!$B$42:$Q$53,9,FALSE)</f>
        <v>0</v>
      </c>
      <c r="AL564" s="346">
        <f>HLOOKUP(AL219,'2. LRAMVA Threshold'!$B$42:$Q$53,9,FALSE)</f>
        <v>0</v>
      </c>
      <c r="AM564" s="347"/>
    </row>
    <row r="565" spans="1:39" ht="15">
      <c r="B565" s="348"/>
      <c r="C565" s="383"/>
      <c r="D565" s="384"/>
      <c r="E565" s="384"/>
      <c r="F565" s="384"/>
      <c r="G565" s="384"/>
      <c r="H565" s="384"/>
      <c r="I565" s="384"/>
      <c r="J565" s="384"/>
      <c r="K565" s="384"/>
      <c r="L565" s="384"/>
      <c r="M565" s="384"/>
      <c r="N565" s="384"/>
      <c r="O565" s="385"/>
      <c r="P565" s="384"/>
      <c r="Q565" s="384"/>
      <c r="R565" s="384"/>
      <c r="S565" s="386"/>
      <c r="T565" s="386"/>
      <c r="U565" s="386"/>
      <c r="V565" s="386"/>
      <c r="W565" s="384"/>
      <c r="X565" s="384"/>
      <c r="Y565" s="387"/>
      <c r="Z565" s="387"/>
      <c r="AA565" s="387"/>
      <c r="AB565" s="387"/>
      <c r="AC565" s="387"/>
      <c r="AD565" s="387"/>
      <c r="AE565" s="387"/>
      <c r="AF565" s="353"/>
      <c r="AG565" s="353"/>
      <c r="AH565" s="353"/>
      <c r="AI565" s="353"/>
      <c r="AJ565" s="353"/>
      <c r="AK565" s="353"/>
      <c r="AL565" s="353"/>
      <c r="AM565" s="354"/>
    </row>
    <row r="566" spans="1:39" ht="15">
      <c r="B566" s="284" t="s">
        <v>294</v>
      </c>
      <c r="C566" s="297"/>
      <c r="D566" s="297"/>
      <c r="E566" s="331"/>
      <c r="F566" s="331"/>
      <c r="G566" s="331"/>
      <c r="H566" s="331"/>
      <c r="I566" s="331"/>
      <c r="J566" s="331"/>
      <c r="K566" s="331"/>
      <c r="L566" s="331"/>
      <c r="M566" s="331"/>
      <c r="N566" s="331"/>
      <c r="O566" s="253"/>
      <c r="P566" s="299"/>
      <c r="Q566" s="299"/>
      <c r="R566" s="299"/>
      <c r="S566" s="298"/>
      <c r="T566" s="298"/>
      <c r="U566" s="298"/>
      <c r="V566" s="298"/>
      <c r="W566" s="299"/>
      <c r="X566" s="299"/>
      <c r="Y566" s="300"/>
      <c r="Z566" s="300"/>
      <c r="AA566" s="300"/>
      <c r="AB566" s="300"/>
      <c r="AC566" s="300"/>
      <c r="AD566" s="300"/>
      <c r="AE566" s="300"/>
      <c r="AF566" s="300"/>
      <c r="AG566" s="300"/>
      <c r="AH566" s="300"/>
      <c r="AI566" s="300"/>
      <c r="AJ566" s="300"/>
      <c r="AK566" s="300"/>
      <c r="AL566" s="300"/>
      <c r="AM566" s="391"/>
    </row>
    <row r="567" spans="1:39" ht="15">
      <c r="B567" s="284" t="s">
        <v>295</v>
      </c>
      <c r="C567" s="302"/>
      <c r="D567" s="245"/>
      <c r="E567" s="242"/>
      <c r="F567" s="242"/>
      <c r="G567" s="242"/>
      <c r="H567" s="242"/>
      <c r="I567" s="242"/>
      <c r="J567" s="242"/>
      <c r="K567" s="242"/>
      <c r="L567" s="242"/>
      <c r="M567" s="242"/>
      <c r="N567" s="242"/>
      <c r="O567" s="253"/>
      <c r="P567" s="242"/>
      <c r="Q567" s="242"/>
      <c r="R567" s="242"/>
      <c r="S567" s="245"/>
      <c r="T567" s="245"/>
      <c r="U567" s="245"/>
      <c r="V567" s="245"/>
      <c r="W567" s="242"/>
      <c r="X567" s="242"/>
      <c r="Y567" s="333">
        <f>'4.  2011-2014 LRAM'!Y140*Y566</f>
        <v>0</v>
      </c>
      <c r="Z567" s="333">
        <f>'4.  2011-2014 LRAM'!Z140*Z566</f>
        <v>0</v>
      </c>
      <c r="AA567" s="333">
        <f>'4.  2011-2014 LRAM'!AA140*AA566</f>
        <v>0</v>
      </c>
      <c r="AB567" s="333">
        <f>'4.  2011-2014 LRAM'!AB140*AB566</f>
        <v>0</v>
      </c>
      <c r="AC567" s="333">
        <f>'4.  2011-2014 LRAM'!AC140*AC566</f>
        <v>0</v>
      </c>
      <c r="AD567" s="333">
        <f>'4.  2011-2014 LRAM'!AD140*AD566</f>
        <v>0</v>
      </c>
      <c r="AE567" s="333">
        <f>'4.  2011-2014 LRAM'!AE140*AE566</f>
        <v>0</v>
      </c>
      <c r="AF567" s="333">
        <f>'4.  2011-2014 LRAM'!AF140*AF566</f>
        <v>0</v>
      </c>
      <c r="AG567" s="333">
        <f>'4.  2011-2014 LRAM'!AG140*AG566</f>
        <v>0</v>
      </c>
      <c r="AH567" s="333">
        <f>'4.  2011-2014 LRAM'!AH140*AH566</f>
        <v>0</v>
      </c>
      <c r="AI567" s="333">
        <f>'4.  2011-2014 LRAM'!AI140*AI566</f>
        <v>0</v>
      </c>
      <c r="AJ567" s="333">
        <f>'4.  2011-2014 LRAM'!AJ140*AJ566</f>
        <v>0</v>
      </c>
      <c r="AK567" s="333">
        <f>'4.  2011-2014 LRAM'!AK140*AK566</f>
        <v>0</v>
      </c>
      <c r="AL567" s="333">
        <f>'4.  2011-2014 LRAM'!AL140*AL566</f>
        <v>0</v>
      </c>
      <c r="AM567" s="547">
        <f t="shared" ref="AM567:AM573" si="1037">SUM(Y567:AL567)</f>
        <v>0</v>
      </c>
    </row>
    <row r="568" spans="1:39" ht="15">
      <c r="B568" s="284" t="s">
        <v>296</v>
      </c>
      <c r="C568" s="302"/>
      <c r="D568" s="245"/>
      <c r="E568" s="242"/>
      <c r="F568" s="242"/>
      <c r="G568" s="242"/>
      <c r="H568" s="242"/>
      <c r="I568" s="242"/>
      <c r="J568" s="242"/>
      <c r="K568" s="242"/>
      <c r="L568" s="242"/>
      <c r="M568" s="242"/>
      <c r="N568" s="242"/>
      <c r="O568" s="253"/>
      <c r="P568" s="242"/>
      <c r="Q568" s="242"/>
      <c r="R568" s="242"/>
      <c r="S568" s="245"/>
      <c r="T568" s="245"/>
      <c r="U568" s="245"/>
      <c r="V568" s="245"/>
      <c r="W568" s="242"/>
      <c r="X568" s="242"/>
      <c r="Y568" s="333">
        <f>'4.  2011-2014 LRAM'!Y269*Y566</f>
        <v>0</v>
      </c>
      <c r="Z568" s="333">
        <f>'4.  2011-2014 LRAM'!Z269*Z566</f>
        <v>0</v>
      </c>
      <c r="AA568" s="333">
        <f>'4.  2011-2014 LRAM'!AA269*AA566</f>
        <v>0</v>
      </c>
      <c r="AB568" s="333">
        <f>'4.  2011-2014 LRAM'!AB269*AB566</f>
        <v>0</v>
      </c>
      <c r="AC568" s="333">
        <f>'4.  2011-2014 LRAM'!AC269*AC566</f>
        <v>0</v>
      </c>
      <c r="AD568" s="333">
        <f>'4.  2011-2014 LRAM'!AD269*AD566</f>
        <v>0</v>
      </c>
      <c r="AE568" s="333">
        <f>'4.  2011-2014 LRAM'!AE269*AE566</f>
        <v>0</v>
      </c>
      <c r="AF568" s="333">
        <f>'4.  2011-2014 LRAM'!AF269*AF566</f>
        <v>0</v>
      </c>
      <c r="AG568" s="333">
        <f>'4.  2011-2014 LRAM'!AG269*AG566</f>
        <v>0</v>
      </c>
      <c r="AH568" s="333">
        <f>'4.  2011-2014 LRAM'!AH269*AH566</f>
        <v>0</v>
      </c>
      <c r="AI568" s="333">
        <f>'4.  2011-2014 LRAM'!AI269*AI566</f>
        <v>0</v>
      </c>
      <c r="AJ568" s="333">
        <f>'4.  2011-2014 LRAM'!AJ269*AJ566</f>
        <v>0</v>
      </c>
      <c r="AK568" s="333">
        <f>'4.  2011-2014 LRAM'!AK269*AK566</f>
        <v>0</v>
      </c>
      <c r="AL568" s="333">
        <f>'4.  2011-2014 LRAM'!AL269*AL566</f>
        <v>0</v>
      </c>
      <c r="AM568" s="547">
        <f t="shared" si="1037"/>
        <v>0</v>
      </c>
    </row>
    <row r="569" spans="1:39" ht="15">
      <c r="B569" s="284" t="s">
        <v>297</v>
      </c>
      <c r="C569" s="302"/>
      <c r="D569" s="245"/>
      <c r="E569" s="242"/>
      <c r="F569" s="242"/>
      <c r="G569" s="242"/>
      <c r="H569" s="242"/>
      <c r="I569" s="242"/>
      <c r="J569" s="242"/>
      <c r="K569" s="242"/>
      <c r="L569" s="242"/>
      <c r="M569" s="242"/>
      <c r="N569" s="242"/>
      <c r="O569" s="253"/>
      <c r="P569" s="242"/>
      <c r="Q569" s="242"/>
      <c r="R569" s="242"/>
      <c r="S569" s="245"/>
      <c r="T569" s="245"/>
      <c r="U569" s="245"/>
      <c r="V569" s="245"/>
      <c r="W569" s="242"/>
      <c r="X569" s="242"/>
      <c r="Y569" s="333">
        <f>'4.  2011-2014 LRAM'!Y398*Y566</f>
        <v>0</v>
      </c>
      <c r="Z569" s="333">
        <f>'4.  2011-2014 LRAM'!Z398*Z566</f>
        <v>0</v>
      </c>
      <c r="AA569" s="333">
        <f>'4.  2011-2014 LRAM'!AA398*AA566</f>
        <v>0</v>
      </c>
      <c r="AB569" s="333">
        <f>'4.  2011-2014 LRAM'!AB398*AB566</f>
        <v>0</v>
      </c>
      <c r="AC569" s="333">
        <f>'4.  2011-2014 LRAM'!AC398*AC566</f>
        <v>0</v>
      </c>
      <c r="AD569" s="333">
        <f>'4.  2011-2014 LRAM'!AD398*AD566</f>
        <v>0</v>
      </c>
      <c r="AE569" s="333">
        <f>'4.  2011-2014 LRAM'!AE398*AE566</f>
        <v>0</v>
      </c>
      <c r="AF569" s="333">
        <f>'4.  2011-2014 LRAM'!AF398*AF566</f>
        <v>0</v>
      </c>
      <c r="AG569" s="333">
        <f>'4.  2011-2014 LRAM'!AG398*AG566</f>
        <v>0</v>
      </c>
      <c r="AH569" s="333">
        <f>'4.  2011-2014 LRAM'!AH398*AH566</f>
        <v>0</v>
      </c>
      <c r="AI569" s="333">
        <f>'4.  2011-2014 LRAM'!AI398*AI566</f>
        <v>0</v>
      </c>
      <c r="AJ569" s="333">
        <f>'4.  2011-2014 LRAM'!AJ398*AJ566</f>
        <v>0</v>
      </c>
      <c r="AK569" s="333">
        <f>'4.  2011-2014 LRAM'!AK398*AK566</f>
        <v>0</v>
      </c>
      <c r="AL569" s="333">
        <f>'4.  2011-2014 LRAM'!AL398*AL566</f>
        <v>0</v>
      </c>
      <c r="AM569" s="547">
        <f t="shared" si="1037"/>
        <v>0</v>
      </c>
    </row>
    <row r="570" spans="1:39" ht="15">
      <c r="B570" s="284" t="s">
        <v>298</v>
      </c>
      <c r="C570" s="302"/>
      <c r="D570" s="245"/>
      <c r="E570" s="242"/>
      <c r="F570" s="242"/>
      <c r="G570" s="242"/>
      <c r="H570" s="242"/>
      <c r="I570" s="242"/>
      <c r="J570" s="242"/>
      <c r="K570" s="242"/>
      <c r="L570" s="242"/>
      <c r="M570" s="242"/>
      <c r="N570" s="242"/>
      <c r="O570" s="253"/>
      <c r="P570" s="242"/>
      <c r="Q570" s="242"/>
      <c r="R570" s="242"/>
      <c r="S570" s="245"/>
      <c r="T570" s="245"/>
      <c r="U570" s="245"/>
      <c r="V570" s="245"/>
      <c r="W570" s="242"/>
      <c r="X570" s="242"/>
      <c r="Y570" s="333">
        <f>'4.  2011-2014 LRAM'!Y528*Y566</f>
        <v>0</v>
      </c>
      <c r="Z570" s="333">
        <f>'4.  2011-2014 LRAM'!Z528*Z566</f>
        <v>0</v>
      </c>
      <c r="AA570" s="333">
        <f>'4.  2011-2014 LRAM'!AA528*AA566</f>
        <v>0</v>
      </c>
      <c r="AB570" s="333">
        <f>'4.  2011-2014 LRAM'!AB528*AB566</f>
        <v>0</v>
      </c>
      <c r="AC570" s="333">
        <f>'4.  2011-2014 LRAM'!AC528*AC566</f>
        <v>0</v>
      </c>
      <c r="AD570" s="333">
        <f>'4.  2011-2014 LRAM'!AD528*AD566</f>
        <v>0</v>
      </c>
      <c r="AE570" s="333">
        <f>'4.  2011-2014 LRAM'!AE528*AE566</f>
        <v>0</v>
      </c>
      <c r="AF570" s="333">
        <f>'4.  2011-2014 LRAM'!AF528*AF566</f>
        <v>0</v>
      </c>
      <c r="AG570" s="333">
        <f>'4.  2011-2014 LRAM'!AG528*AG566</f>
        <v>0</v>
      </c>
      <c r="AH570" s="333">
        <f>'4.  2011-2014 LRAM'!AH528*AH566</f>
        <v>0</v>
      </c>
      <c r="AI570" s="333">
        <f>'4.  2011-2014 LRAM'!AI528*AI566</f>
        <v>0</v>
      </c>
      <c r="AJ570" s="333">
        <f>'4.  2011-2014 LRAM'!AJ528*AJ566</f>
        <v>0</v>
      </c>
      <c r="AK570" s="333">
        <f>'4.  2011-2014 LRAM'!AK528*AK566</f>
        <v>0</v>
      </c>
      <c r="AL570" s="333">
        <f>'4.  2011-2014 LRAM'!AL528*AL566</f>
        <v>0</v>
      </c>
      <c r="AM570" s="547">
        <f t="shared" si="1037"/>
        <v>0</v>
      </c>
    </row>
    <row r="571" spans="1:39" ht="15">
      <c r="B571" s="284" t="s">
        <v>299</v>
      </c>
      <c r="C571" s="302"/>
      <c r="D571" s="245"/>
      <c r="E571" s="242"/>
      <c r="F571" s="242"/>
      <c r="G571" s="242"/>
      <c r="H571" s="242"/>
      <c r="I571" s="242"/>
      <c r="J571" s="242"/>
      <c r="K571" s="242"/>
      <c r="L571" s="242"/>
      <c r="M571" s="242"/>
      <c r="N571" s="242"/>
      <c r="O571" s="253"/>
      <c r="P571" s="242"/>
      <c r="Q571" s="242"/>
      <c r="R571" s="242"/>
      <c r="S571" s="245"/>
      <c r="T571" s="245"/>
      <c r="U571" s="245"/>
      <c r="V571" s="245"/>
      <c r="W571" s="242"/>
      <c r="X571" s="242"/>
      <c r="Y571" s="333">
        <f t="shared" ref="Y571:AL571" si="1038">Y209*Y566</f>
        <v>0</v>
      </c>
      <c r="Z571" s="333">
        <f t="shared" si="1038"/>
        <v>0</v>
      </c>
      <c r="AA571" s="333">
        <f t="shared" si="1038"/>
        <v>0</v>
      </c>
      <c r="AB571" s="333">
        <f>AB209*AB566</f>
        <v>0</v>
      </c>
      <c r="AC571" s="333">
        <f t="shared" si="1038"/>
        <v>0</v>
      </c>
      <c r="AD571" s="333">
        <f t="shared" si="1038"/>
        <v>0</v>
      </c>
      <c r="AE571" s="333">
        <f t="shared" si="1038"/>
        <v>0</v>
      </c>
      <c r="AF571" s="333">
        <f t="shared" si="1038"/>
        <v>0</v>
      </c>
      <c r="AG571" s="333">
        <f t="shared" si="1038"/>
        <v>0</v>
      </c>
      <c r="AH571" s="333">
        <f t="shared" si="1038"/>
        <v>0</v>
      </c>
      <c r="AI571" s="333">
        <f t="shared" si="1038"/>
        <v>0</v>
      </c>
      <c r="AJ571" s="333">
        <f t="shared" si="1038"/>
        <v>0</v>
      </c>
      <c r="AK571" s="333">
        <f t="shared" si="1038"/>
        <v>0</v>
      </c>
      <c r="AL571" s="333">
        <f t="shared" si="1038"/>
        <v>0</v>
      </c>
      <c r="AM571" s="547">
        <f t="shared" si="1037"/>
        <v>0</v>
      </c>
    </row>
    <row r="572" spans="1:39" ht="15">
      <c r="B572" s="284" t="s">
        <v>300</v>
      </c>
      <c r="C572" s="302"/>
      <c r="D572" s="245"/>
      <c r="E572" s="242"/>
      <c r="F572" s="242"/>
      <c r="G572" s="242"/>
      <c r="H572" s="242"/>
      <c r="I572" s="242"/>
      <c r="J572" s="242"/>
      <c r="K572" s="242"/>
      <c r="L572" s="242"/>
      <c r="M572" s="242"/>
      <c r="N572" s="242"/>
      <c r="O572" s="253"/>
      <c r="P572" s="242"/>
      <c r="Q572" s="242"/>
      <c r="R572" s="242"/>
      <c r="S572" s="245"/>
      <c r="T572" s="245"/>
      <c r="U572" s="245"/>
      <c r="V572" s="245"/>
      <c r="W572" s="242"/>
      <c r="X572" s="242"/>
      <c r="Y572" s="333">
        <f>Y393*Y566</f>
        <v>0</v>
      </c>
      <c r="Z572" s="333">
        <f>Z393*Z566</f>
        <v>0</v>
      </c>
      <c r="AA572" s="333">
        <f t="shared" ref="AA572:AL572" si="1039">AA393*AA566</f>
        <v>0</v>
      </c>
      <c r="AB572" s="333">
        <f>AB393*AB566</f>
        <v>0</v>
      </c>
      <c r="AC572" s="333">
        <f t="shared" si="1039"/>
        <v>0</v>
      </c>
      <c r="AD572" s="333">
        <f t="shared" si="1039"/>
        <v>0</v>
      </c>
      <c r="AE572" s="333">
        <f t="shared" si="1039"/>
        <v>0</v>
      </c>
      <c r="AF572" s="333">
        <f t="shared" si="1039"/>
        <v>0</v>
      </c>
      <c r="AG572" s="333">
        <f t="shared" si="1039"/>
        <v>0</v>
      </c>
      <c r="AH572" s="333">
        <f t="shared" si="1039"/>
        <v>0</v>
      </c>
      <c r="AI572" s="333">
        <f t="shared" si="1039"/>
        <v>0</v>
      </c>
      <c r="AJ572" s="333">
        <f t="shared" si="1039"/>
        <v>0</v>
      </c>
      <c r="AK572" s="333">
        <f t="shared" si="1039"/>
        <v>0</v>
      </c>
      <c r="AL572" s="333">
        <f t="shared" si="1039"/>
        <v>0</v>
      </c>
      <c r="AM572" s="547">
        <f t="shared" si="1037"/>
        <v>0</v>
      </c>
    </row>
    <row r="573" spans="1:39" ht="15">
      <c r="B573" s="284" t="s">
        <v>301</v>
      </c>
      <c r="C573" s="302"/>
      <c r="D573" s="245"/>
      <c r="E573" s="242"/>
      <c r="F573" s="242"/>
      <c r="G573" s="242"/>
      <c r="H573" s="242"/>
      <c r="I573" s="242"/>
      <c r="J573" s="242"/>
      <c r="K573" s="242"/>
      <c r="L573" s="242"/>
      <c r="M573" s="242"/>
      <c r="N573" s="242"/>
      <c r="O573" s="253"/>
      <c r="P573" s="242"/>
      <c r="Q573" s="242"/>
      <c r="R573" s="242"/>
      <c r="S573" s="245"/>
      <c r="T573" s="245"/>
      <c r="U573" s="245"/>
      <c r="V573" s="245"/>
      <c r="W573" s="242"/>
      <c r="X573" s="242"/>
      <c r="Y573" s="333">
        <f>Y563*Y566</f>
        <v>0</v>
      </c>
      <c r="Z573" s="333">
        <f t="shared" ref="Z573:AL573" si="1040">Z563*Z566</f>
        <v>0</v>
      </c>
      <c r="AA573" s="333">
        <f t="shared" si="1040"/>
        <v>0</v>
      </c>
      <c r="AB573" s="333">
        <f t="shared" si="1040"/>
        <v>0</v>
      </c>
      <c r="AC573" s="333">
        <f t="shared" si="1040"/>
        <v>0</v>
      </c>
      <c r="AD573" s="333">
        <f t="shared" si="1040"/>
        <v>0</v>
      </c>
      <c r="AE573" s="333">
        <f t="shared" si="1040"/>
        <v>0</v>
      </c>
      <c r="AF573" s="333">
        <f t="shared" si="1040"/>
        <v>0</v>
      </c>
      <c r="AG573" s="333">
        <f t="shared" si="1040"/>
        <v>0</v>
      </c>
      <c r="AH573" s="333">
        <f t="shared" si="1040"/>
        <v>0</v>
      </c>
      <c r="AI573" s="333">
        <f t="shared" si="1040"/>
        <v>0</v>
      </c>
      <c r="AJ573" s="333">
        <f t="shared" si="1040"/>
        <v>0</v>
      </c>
      <c r="AK573" s="333">
        <f t="shared" si="1040"/>
        <v>0</v>
      </c>
      <c r="AL573" s="333">
        <f t="shared" si="1040"/>
        <v>0</v>
      </c>
      <c r="AM573" s="547">
        <f t="shared" si="1037"/>
        <v>0</v>
      </c>
    </row>
    <row r="574" spans="1:39" ht="15.6">
      <c r="B574" s="306" t="s">
        <v>302</v>
      </c>
      <c r="C574" s="302"/>
      <c r="D574" s="265"/>
      <c r="E574" s="294"/>
      <c r="F574" s="294"/>
      <c r="G574" s="294"/>
      <c r="H574" s="294"/>
      <c r="I574" s="294"/>
      <c r="J574" s="294"/>
      <c r="K574" s="294"/>
      <c r="L574" s="294"/>
      <c r="M574" s="294"/>
      <c r="N574" s="294"/>
      <c r="O574" s="262"/>
      <c r="P574" s="294"/>
      <c r="Q574" s="294"/>
      <c r="R574" s="294"/>
      <c r="S574" s="265"/>
      <c r="T574" s="265"/>
      <c r="U574" s="265"/>
      <c r="V574" s="265"/>
      <c r="W574" s="294"/>
      <c r="X574" s="294"/>
      <c r="Y574" s="303">
        <f>SUM(Y567:Y573)</f>
        <v>0</v>
      </c>
      <c r="Z574" s="303">
        <f>SUM(Z567:Z573)</f>
        <v>0</v>
      </c>
      <c r="AA574" s="303">
        <f t="shared" ref="AA574:AE574" si="1041">SUM(AA567:AA573)</f>
        <v>0</v>
      </c>
      <c r="AB574" s="303">
        <f t="shared" si="1041"/>
        <v>0</v>
      </c>
      <c r="AC574" s="303">
        <f t="shared" si="1041"/>
        <v>0</v>
      </c>
      <c r="AD574" s="303">
        <f>SUM(AD567:AD573)</f>
        <v>0</v>
      </c>
      <c r="AE574" s="303">
        <f t="shared" si="1041"/>
        <v>0</v>
      </c>
      <c r="AF574" s="303">
        <f>SUM(AF567:AF573)</f>
        <v>0</v>
      </c>
      <c r="AG574" s="303">
        <f>SUM(AG567:AG573)</f>
        <v>0</v>
      </c>
      <c r="AH574" s="303">
        <f t="shared" ref="AH574:AL574" si="1042">SUM(AH567:AH573)</f>
        <v>0</v>
      </c>
      <c r="AI574" s="303">
        <f t="shared" si="1042"/>
        <v>0</v>
      </c>
      <c r="AJ574" s="303">
        <f>SUM(AJ567:AJ573)</f>
        <v>0</v>
      </c>
      <c r="AK574" s="303">
        <f t="shared" si="1042"/>
        <v>0</v>
      </c>
      <c r="AL574" s="303">
        <f t="shared" si="1042"/>
        <v>0</v>
      </c>
      <c r="AM574" s="361">
        <f>SUM(AM567:AM573)</f>
        <v>0</v>
      </c>
    </row>
    <row r="575" spans="1:39" ht="15.6">
      <c r="B575" s="306" t="s">
        <v>303</v>
      </c>
      <c r="C575" s="302"/>
      <c r="D575" s="307"/>
      <c r="E575" s="294"/>
      <c r="F575" s="294"/>
      <c r="G575" s="294"/>
      <c r="H575" s="294"/>
      <c r="I575" s="294"/>
      <c r="J575" s="294"/>
      <c r="K575" s="294"/>
      <c r="L575" s="294"/>
      <c r="M575" s="294"/>
      <c r="N575" s="294"/>
      <c r="O575" s="262"/>
      <c r="P575" s="294"/>
      <c r="Q575" s="294"/>
      <c r="R575" s="294"/>
      <c r="S575" s="265"/>
      <c r="T575" s="265"/>
      <c r="U575" s="265"/>
      <c r="V575" s="265"/>
      <c r="W575" s="294"/>
      <c r="X575" s="294"/>
      <c r="Y575" s="304">
        <f>Y564*Y566</f>
        <v>0</v>
      </c>
      <c r="Z575" s="304">
        <f t="shared" ref="Z575:AE575" si="1043">Z564*Z566</f>
        <v>0</v>
      </c>
      <c r="AA575" s="304">
        <f t="shared" si="1043"/>
        <v>0</v>
      </c>
      <c r="AB575" s="304">
        <f t="shared" si="1043"/>
        <v>0</v>
      </c>
      <c r="AC575" s="304">
        <f t="shared" si="1043"/>
        <v>0</v>
      </c>
      <c r="AD575" s="304">
        <f>AD564*AD566</f>
        <v>0</v>
      </c>
      <c r="AE575" s="304">
        <f t="shared" si="1043"/>
        <v>0</v>
      </c>
      <c r="AF575" s="304">
        <f>AF564*AF566</f>
        <v>0</v>
      </c>
      <c r="AG575" s="304">
        <f t="shared" ref="AG575:AL575" si="1044">AG564*AG566</f>
        <v>0</v>
      </c>
      <c r="AH575" s="304">
        <f t="shared" si="1044"/>
        <v>0</v>
      </c>
      <c r="AI575" s="304">
        <f t="shared" si="1044"/>
        <v>0</v>
      </c>
      <c r="AJ575" s="304">
        <f>AJ564*AJ566</f>
        <v>0</v>
      </c>
      <c r="AK575" s="304">
        <f>AK564*AK566</f>
        <v>0</v>
      </c>
      <c r="AL575" s="304">
        <f t="shared" si="1044"/>
        <v>0</v>
      </c>
      <c r="AM575" s="361">
        <f>SUM(Y575:AL575)</f>
        <v>0</v>
      </c>
    </row>
    <row r="576" spans="1:39" ht="15.6">
      <c r="B576" s="306" t="s">
        <v>304</v>
      </c>
      <c r="C576" s="302"/>
      <c r="D576" s="307"/>
      <c r="E576" s="294"/>
      <c r="F576" s="294"/>
      <c r="G576" s="294"/>
      <c r="H576" s="294"/>
      <c r="I576" s="294"/>
      <c r="J576" s="294"/>
      <c r="K576" s="294"/>
      <c r="L576" s="294"/>
      <c r="M576" s="294"/>
      <c r="N576" s="294"/>
      <c r="O576" s="262"/>
      <c r="P576" s="294"/>
      <c r="Q576" s="294"/>
      <c r="R576" s="294"/>
      <c r="S576" s="307"/>
      <c r="T576" s="307"/>
      <c r="U576" s="307"/>
      <c r="V576" s="307"/>
      <c r="W576" s="294"/>
      <c r="X576" s="294"/>
      <c r="Y576" s="308"/>
      <c r="Z576" s="308"/>
      <c r="AA576" s="308"/>
      <c r="AB576" s="308"/>
      <c r="AC576" s="308"/>
      <c r="AD576" s="308"/>
      <c r="AE576" s="308"/>
      <c r="AF576" s="308"/>
      <c r="AG576" s="308"/>
      <c r="AH576" s="308"/>
      <c r="AI576" s="308"/>
      <c r="AJ576" s="308"/>
      <c r="AK576" s="308"/>
      <c r="AL576" s="308"/>
      <c r="AM576" s="361">
        <f>AM574-AM575</f>
        <v>0</v>
      </c>
    </row>
    <row r="577" spans="1:39" ht="15">
      <c r="B577" s="284"/>
      <c r="C577" s="307"/>
      <c r="D577" s="307"/>
      <c r="E577" s="294"/>
      <c r="F577" s="294"/>
      <c r="G577" s="294"/>
      <c r="H577" s="294"/>
      <c r="I577" s="294"/>
      <c r="J577" s="294"/>
      <c r="K577" s="294"/>
      <c r="L577" s="294"/>
      <c r="M577" s="294"/>
      <c r="N577" s="294"/>
      <c r="O577" s="262"/>
      <c r="P577" s="294"/>
      <c r="Q577" s="294"/>
      <c r="R577" s="294"/>
      <c r="S577" s="307"/>
      <c r="T577" s="302"/>
      <c r="U577" s="307"/>
      <c r="V577" s="307"/>
      <c r="W577" s="294"/>
      <c r="X577" s="294"/>
      <c r="Y577" s="309"/>
      <c r="Z577" s="309"/>
      <c r="AA577" s="309"/>
      <c r="AB577" s="309"/>
      <c r="AC577" s="309"/>
      <c r="AD577" s="309"/>
      <c r="AE577" s="309"/>
      <c r="AF577" s="309"/>
      <c r="AG577" s="309"/>
      <c r="AH577" s="309"/>
      <c r="AI577" s="309"/>
      <c r="AJ577" s="309"/>
      <c r="AK577" s="309"/>
      <c r="AL577" s="309"/>
      <c r="AM577" s="305"/>
    </row>
    <row r="578" spans="1:39" ht="15">
      <c r="B578" s="390" t="s">
        <v>305</v>
      </c>
      <c r="C578" s="266"/>
      <c r="D578" s="242"/>
      <c r="E578" s="242"/>
      <c r="F578" s="242"/>
      <c r="G578" s="242"/>
      <c r="H578" s="242"/>
      <c r="I578" s="242"/>
      <c r="J578" s="242"/>
      <c r="K578" s="242"/>
      <c r="L578" s="242"/>
      <c r="M578" s="242"/>
      <c r="N578" s="242"/>
      <c r="O578" s="313"/>
      <c r="P578" s="242"/>
      <c r="Q578" s="242"/>
      <c r="R578" s="242"/>
      <c r="S578" s="266"/>
      <c r="T578" s="245"/>
      <c r="U578" s="245"/>
      <c r="V578" s="242"/>
      <c r="W578" s="242"/>
      <c r="X578" s="245"/>
      <c r="Y578" s="253"/>
      <c r="Z578" s="253"/>
      <c r="AA578" s="253"/>
      <c r="AB578" s="253"/>
      <c r="AC578" s="253"/>
      <c r="AD578" s="253"/>
      <c r="AE578" s="253"/>
      <c r="AF578" s="253"/>
      <c r="AG578" s="253"/>
      <c r="AH578" s="253"/>
      <c r="AI578" s="253"/>
      <c r="AJ578" s="253"/>
      <c r="AK578" s="253"/>
      <c r="AL578" s="253"/>
      <c r="AM578" s="296"/>
    </row>
    <row r="579" spans="1:39" ht="15">
      <c r="B579" s="390" t="s">
        <v>306</v>
      </c>
      <c r="C579" s="266"/>
      <c r="D579" s="242"/>
      <c r="E579" s="242"/>
      <c r="F579" s="242"/>
      <c r="G579" s="242"/>
      <c r="H579" s="242"/>
      <c r="I579" s="242"/>
      <c r="J579" s="242"/>
      <c r="K579" s="242"/>
      <c r="L579" s="242"/>
      <c r="M579" s="242"/>
      <c r="N579" s="242"/>
      <c r="O579" s="313"/>
      <c r="P579" s="242"/>
      <c r="Q579" s="242"/>
      <c r="R579" s="242"/>
      <c r="S579" s="266"/>
      <c r="T579" s="245"/>
      <c r="U579" s="245"/>
      <c r="V579" s="242"/>
      <c r="W579" s="242"/>
      <c r="X579" s="245"/>
      <c r="Y579" s="253">
        <f>SUMPRODUCT(F406:F561,Y406:Y561)</f>
        <v>4783973.7644073321</v>
      </c>
      <c r="Z579" s="253">
        <f>SUMPRODUCT(F406:F561,Z406:Z561)</f>
        <v>1234466.2237336102</v>
      </c>
      <c r="AA579" s="253">
        <f t="shared" ref="AA579:AL579" si="1045">IF(AA404="kw",SUMPRODUCT($N$406:$N$561,$Q$406:$Q$561,AA406:AA561),SUMPRODUCT($F$406:$F$561,AA406:AA561))</f>
        <v>2826.3239053520779</v>
      </c>
      <c r="AB579" s="253">
        <f t="shared" si="1045"/>
        <v>2040.4947164920709</v>
      </c>
      <c r="AC579" s="253">
        <f>IF(AC404="kw",SUMPRODUCT($N$406:$N$561,$Q$406:$Q$561,AC406:AC561),SUMPRODUCT($F$406:$F$561,AC406:AC561))</f>
        <v>0</v>
      </c>
      <c r="AD579" s="253">
        <f t="shared" si="1045"/>
        <v>0</v>
      </c>
      <c r="AE579" s="253">
        <f>'8.  Streetlighting'!G88</f>
        <v>228.27124800000027</v>
      </c>
      <c r="AF579" s="253">
        <f t="shared" si="1045"/>
        <v>0</v>
      </c>
      <c r="AG579" s="253">
        <f t="shared" si="1045"/>
        <v>0</v>
      </c>
      <c r="AH579" s="253">
        <f t="shared" si="1045"/>
        <v>0</v>
      </c>
      <c r="AI579" s="253">
        <f t="shared" si="1045"/>
        <v>0</v>
      </c>
      <c r="AJ579" s="253">
        <f t="shared" si="1045"/>
        <v>0</v>
      </c>
      <c r="AK579" s="253">
        <f t="shared" si="1045"/>
        <v>0</v>
      </c>
      <c r="AL579" s="253">
        <f t="shared" si="1045"/>
        <v>0</v>
      </c>
      <c r="AM579" s="296"/>
    </row>
    <row r="580" spans="1:39" ht="15">
      <c r="B580" s="256" t="s">
        <v>307</v>
      </c>
      <c r="C580" s="266"/>
      <c r="D580" s="242"/>
      <c r="E580" s="242"/>
      <c r="F580" s="242"/>
      <c r="G580" s="242"/>
      <c r="H580" s="242"/>
      <c r="I580" s="242"/>
      <c r="J580" s="242"/>
      <c r="K580" s="242"/>
      <c r="L580" s="242"/>
      <c r="M580" s="242"/>
      <c r="N580" s="242"/>
      <c r="O580" s="313"/>
      <c r="P580" s="242"/>
      <c r="Q580" s="242"/>
      <c r="R580" s="242"/>
      <c r="S580" s="266"/>
      <c r="T580" s="245"/>
      <c r="U580" s="245"/>
      <c r="V580" s="242"/>
      <c r="W580" s="242"/>
      <c r="X580" s="245"/>
      <c r="Y580" s="253">
        <f>SUMPRODUCT(G$406:G$561,$Y$406:$Y$561)</f>
        <v>4780916.8910176996</v>
      </c>
      <c r="Z580" s="253">
        <f>SUMPRODUCT(G$406:G$561,$Z$406:$Z$561)</f>
        <v>1234114.5400969819</v>
      </c>
      <c r="AA580" s="253">
        <f>IF($AA$404="kw",SUMPRODUCT($N$406:$N$561,$R$406:$R$561,$AA$406:$AA$561),SUMPRODUCT($G$406:$G$561,$AA$406:$AA$561))</f>
        <v>2825.8183420421246</v>
      </c>
      <c r="AB580" s="253">
        <f>IF($AB$404="kw",SUMPRODUCT($N$406:$N$561,$R$406:$R$561,$AB$406:$AB$561),SUMPRODUCT($G$406:$G$561,$AB$406:$AB$561))</f>
        <v>2040.1297196632011</v>
      </c>
      <c r="AC580" s="253">
        <f>IF(AC404="kw",SUMPRODUCT($N$406:$N$561,$R$406:$R$561,AC406:AC561),SUMPRODUCT($G$406:$G$561,AC406:AC561))</f>
        <v>0</v>
      </c>
      <c r="AD580" s="253">
        <f t="shared" ref="AD580:AL581" si="1046">IF(AD404="kw",SUMPRODUCT($N$406:$N$561,$R$406:$R$561,AD406:AD561),SUMPRODUCT($G$406:$G$561,AD406:AD561))</f>
        <v>0</v>
      </c>
      <c r="AE580" s="695">
        <f>'8.  Streetlighting'!G89</f>
        <v>228.27124800000027</v>
      </c>
      <c r="AF580" s="253">
        <f t="shared" si="1046"/>
        <v>0</v>
      </c>
      <c r="AG580" s="253">
        <f t="shared" si="1046"/>
        <v>0</v>
      </c>
      <c r="AH580" s="253">
        <f t="shared" si="1046"/>
        <v>0</v>
      </c>
      <c r="AI580" s="253">
        <f t="shared" si="1046"/>
        <v>0</v>
      </c>
      <c r="AJ580" s="253">
        <f t="shared" si="1046"/>
        <v>0</v>
      </c>
      <c r="AK580" s="253">
        <f t="shared" si="1046"/>
        <v>0</v>
      </c>
      <c r="AL580" s="253">
        <f t="shared" si="1046"/>
        <v>0</v>
      </c>
      <c r="AM580" s="296"/>
    </row>
    <row r="581" spans="1:39" ht="15">
      <c r="B581" s="388" t="s">
        <v>864</v>
      </c>
      <c r="C581" s="320"/>
      <c r="D581" s="339"/>
      <c r="E581" s="339"/>
      <c r="F581" s="339"/>
      <c r="G581" s="339"/>
      <c r="H581" s="339"/>
      <c r="I581" s="339"/>
      <c r="J581" s="339"/>
      <c r="K581" s="339"/>
      <c r="L581" s="339"/>
      <c r="M581" s="339"/>
      <c r="N581" s="339"/>
      <c r="O581" s="338"/>
      <c r="P581" s="339"/>
      <c r="Q581" s="339"/>
      <c r="R581" s="339"/>
      <c r="S581" s="320"/>
      <c r="T581" s="340"/>
      <c r="U581" s="340"/>
      <c r="V581" s="339"/>
      <c r="W581" s="339"/>
      <c r="X581" s="340"/>
      <c r="Y581" s="286">
        <f>SUMPRODUCT(H$406:H$561,$Y$406:$Y$561)</f>
        <v>4780632.8910176996</v>
      </c>
      <c r="Z581" s="286">
        <f>SUMPRODUCT(H$406:H$561,$Z$406:$Z$561)</f>
        <v>1234114.5400969819</v>
      </c>
      <c r="AA581" s="286">
        <f>IF($AA$404="kw",SUMPRODUCT($N$406:$N$561,$S$406:$S$561,$AA$406:$AA$561),SUMPRODUCT($H$406:$H$561,$AA$406:$AA$561))</f>
        <v>2825.8183420421246</v>
      </c>
      <c r="AB581" s="286">
        <f>IF($AB$404="kw",SUMPRODUCT($N$406:$N$561,$S$406:$S$561,$AB$406:$AB$561),SUMPRODUCT($H$406:$H$561,$AB$406:$AB$561))</f>
        <v>2040.1297196632011</v>
      </c>
      <c r="AC581" s="286">
        <f>IF(AC405="kw",SUMPRODUCT($N$406:$N$561,$R$406:$R$561,AC407:AC562),SUMPRODUCT($G$406:$G$561,AC407:AC562))</f>
        <v>0</v>
      </c>
      <c r="AD581" s="286">
        <f t="shared" si="1046"/>
        <v>0</v>
      </c>
      <c r="AE581" s="696">
        <f>'8.  Streetlighting'!G90</f>
        <v>228.27124800000027</v>
      </c>
      <c r="AF581" s="286">
        <f t="shared" si="1046"/>
        <v>0</v>
      </c>
      <c r="AG581" s="286">
        <f t="shared" si="1046"/>
        <v>0</v>
      </c>
      <c r="AH581" s="286">
        <f t="shared" si="1046"/>
        <v>0</v>
      </c>
      <c r="AI581" s="286">
        <f t="shared" si="1046"/>
        <v>0</v>
      </c>
      <c r="AJ581" s="286">
        <f t="shared" si="1046"/>
        <v>0</v>
      </c>
      <c r="AK581" s="286">
        <f t="shared" si="1046"/>
        <v>0</v>
      </c>
      <c r="AL581" s="286">
        <f t="shared" si="1046"/>
        <v>0</v>
      </c>
      <c r="AM581" s="341"/>
    </row>
    <row r="582" spans="1:39" ht="22.5" customHeight="1">
      <c r="B582" s="324" t="s">
        <v>585</v>
      </c>
      <c r="C582" s="342"/>
      <c r="D582" s="343"/>
      <c r="E582" s="343"/>
      <c r="F582" s="343"/>
      <c r="G582" s="343"/>
      <c r="H582" s="343"/>
      <c r="I582" s="343"/>
      <c r="J582" s="343"/>
      <c r="K582" s="343"/>
      <c r="L582" s="343"/>
      <c r="M582" s="343"/>
      <c r="N582" s="343"/>
      <c r="O582" s="343"/>
      <c r="P582" s="343"/>
      <c r="Q582" s="343"/>
      <c r="R582" s="343"/>
      <c r="S582" s="327"/>
      <c r="T582" s="328"/>
      <c r="U582" s="343"/>
      <c r="V582" s="343"/>
      <c r="W582" s="343"/>
      <c r="X582" s="343"/>
      <c r="Y582" s="344"/>
      <c r="Z582" s="344"/>
      <c r="AA582" s="344"/>
      <c r="AB582" s="344"/>
      <c r="AC582" s="344"/>
      <c r="AD582" s="344"/>
      <c r="AE582" s="344"/>
      <c r="AF582" s="344"/>
      <c r="AG582" s="344"/>
      <c r="AH582" s="344"/>
      <c r="AI582" s="344"/>
      <c r="AJ582" s="344"/>
      <c r="AK582" s="344"/>
      <c r="AL582" s="344"/>
      <c r="AM582" s="344"/>
    </row>
    <row r="585" spans="1:39" ht="15.6">
      <c r="B585" s="243" t="s">
        <v>309</v>
      </c>
      <c r="C585" s="244"/>
      <c r="D585" s="512" t="s">
        <v>525</v>
      </c>
      <c r="E585" s="219"/>
      <c r="F585" s="512"/>
      <c r="G585" s="219"/>
      <c r="H585" s="219"/>
      <c r="I585" s="219"/>
      <c r="J585" s="219"/>
      <c r="K585" s="219"/>
      <c r="L585" s="219"/>
      <c r="M585" s="219"/>
      <c r="N585" s="219"/>
      <c r="O585" s="244"/>
      <c r="P585" s="219"/>
      <c r="Q585" s="219"/>
      <c r="R585" s="219"/>
      <c r="S585" s="219"/>
      <c r="T585" s="219"/>
      <c r="U585" s="219"/>
      <c r="V585" s="219"/>
      <c r="W585" s="219"/>
      <c r="X585" s="219"/>
      <c r="Y585" s="233"/>
      <c r="Z585" s="231"/>
      <c r="AA585" s="231"/>
      <c r="AB585" s="231"/>
      <c r="AC585" s="231"/>
      <c r="AD585" s="231"/>
      <c r="AE585" s="231"/>
      <c r="AF585" s="231"/>
      <c r="AG585" s="231"/>
      <c r="AH585" s="231"/>
      <c r="AI585" s="231"/>
      <c r="AJ585" s="231"/>
      <c r="AK585" s="231"/>
      <c r="AL585" s="231"/>
    </row>
    <row r="586" spans="1:39" ht="33.75" customHeight="1">
      <c r="B586" s="866" t="s">
        <v>211</v>
      </c>
      <c r="C586" s="868" t="s">
        <v>33</v>
      </c>
      <c r="D586" s="246" t="s">
        <v>421</v>
      </c>
      <c r="E586" s="870" t="s">
        <v>209</v>
      </c>
      <c r="F586" s="871"/>
      <c r="G586" s="871"/>
      <c r="H586" s="871"/>
      <c r="I586" s="871"/>
      <c r="J586" s="871"/>
      <c r="K586" s="871"/>
      <c r="L586" s="871"/>
      <c r="M586" s="872"/>
      <c r="N586" s="876" t="s">
        <v>213</v>
      </c>
      <c r="O586" s="246" t="s">
        <v>422</v>
      </c>
      <c r="P586" s="870" t="s">
        <v>212</v>
      </c>
      <c r="Q586" s="871"/>
      <c r="R586" s="871"/>
      <c r="S586" s="871"/>
      <c r="T586" s="871"/>
      <c r="U586" s="871"/>
      <c r="V586" s="871"/>
      <c r="W586" s="871"/>
      <c r="X586" s="872"/>
      <c r="Y586" s="873" t="s">
        <v>243</v>
      </c>
      <c r="Z586" s="874"/>
      <c r="AA586" s="874"/>
      <c r="AB586" s="874"/>
      <c r="AC586" s="874"/>
      <c r="AD586" s="874"/>
      <c r="AE586" s="874"/>
      <c r="AF586" s="874"/>
      <c r="AG586" s="874"/>
      <c r="AH586" s="874"/>
      <c r="AI586" s="874"/>
      <c r="AJ586" s="874"/>
      <c r="AK586" s="874"/>
      <c r="AL586" s="874"/>
      <c r="AM586" s="875"/>
    </row>
    <row r="587" spans="1:39" ht="68.25" customHeight="1">
      <c r="B587" s="867"/>
      <c r="C587" s="869"/>
      <c r="D587" s="247">
        <v>2018</v>
      </c>
      <c r="E587" s="247">
        <v>2019</v>
      </c>
      <c r="F587" s="247">
        <v>2020</v>
      </c>
      <c r="G587" s="247">
        <v>2021</v>
      </c>
      <c r="H587" s="247">
        <v>2022</v>
      </c>
      <c r="I587" s="247">
        <v>2023</v>
      </c>
      <c r="J587" s="247">
        <v>2024</v>
      </c>
      <c r="K587" s="247">
        <v>2025</v>
      </c>
      <c r="L587" s="247">
        <v>2026</v>
      </c>
      <c r="M587" s="247">
        <v>2027</v>
      </c>
      <c r="N587" s="877"/>
      <c r="O587" s="247">
        <v>2018</v>
      </c>
      <c r="P587" s="247">
        <v>2019</v>
      </c>
      <c r="Q587" s="247">
        <v>2020</v>
      </c>
      <c r="R587" s="247">
        <v>2021</v>
      </c>
      <c r="S587" s="247">
        <v>2022</v>
      </c>
      <c r="T587" s="247">
        <v>2023</v>
      </c>
      <c r="U587" s="247">
        <v>2024</v>
      </c>
      <c r="V587" s="247">
        <v>2025</v>
      </c>
      <c r="W587" s="247">
        <v>2026</v>
      </c>
      <c r="X587" s="247">
        <v>2027</v>
      </c>
      <c r="Y587" s="247" t="str">
        <f>'1.  LRAMVA Summary'!D52</f>
        <v>Residential</v>
      </c>
      <c r="Z587" s="247" t="str">
        <f>'1.  LRAMVA Summary'!E52</f>
        <v>GS&lt;50 kW</v>
      </c>
      <c r="AA587" s="247" t="str">
        <f>'1.  LRAMVA Summary'!F52</f>
        <v>GS 50 - 999 kW</v>
      </c>
      <c r="AB587" s="247" t="str">
        <f>'1.  LRAMVA Summary'!G52</f>
        <v>GS 1,000 - 4,999 kW</v>
      </c>
      <c r="AC587" s="247" t="str">
        <f>'1.  LRAMVA Summary'!H52</f>
        <v>USL</v>
      </c>
      <c r="AD587" s="247" t="str">
        <f>'1.  LRAMVA Summary'!I52</f>
        <v>Sentinel Lighting</v>
      </c>
      <c r="AE587" s="247" t="str">
        <f>'1.  LRAMVA Summary'!J52</f>
        <v>Street Lighting</v>
      </c>
      <c r="AF587" s="247" t="str">
        <f>'1.  LRAMVA Summary'!K52</f>
        <v/>
      </c>
      <c r="AG587" s="247" t="str">
        <f>'1.  LRAMVA Summary'!L52</f>
        <v/>
      </c>
      <c r="AH587" s="247" t="str">
        <f>'1.  LRAMVA Summary'!M52</f>
        <v/>
      </c>
      <c r="AI587" s="247" t="str">
        <f>'1.  LRAMVA Summary'!N52</f>
        <v/>
      </c>
      <c r="AJ587" s="247" t="str">
        <f>'1.  LRAMVA Summary'!O52</f>
        <v/>
      </c>
      <c r="AK587" s="247" t="str">
        <f>'1.  LRAMVA Summary'!P52</f>
        <v/>
      </c>
      <c r="AL587" s="247" t="str">
        <f>'1.  LRAMVA Summary'!Q52</f>
        <v/>
      </c>
      <c r="AM587" s="249" t="str">
        <f>'1.  LRAMVA Summary'!R52</f>
        <v>Total</v>
      </c>
    </row>
    <row r="588" spans="1:39" ht="15.75" customHeight="1">
      <c r="A588" s="467"/>
      <c r="B588" s="457" t="s">
        <v>503</v>
      </c>
      <c r="C588" s="251"/>
      <c r="D588" s="251"/>
      <c r="E588" s="251"/>
      <c r="F588" s="251"/>
      <c r="G588" s="251"/>
      <c r="H588" s="251"/>
      <c r="I588" s="251"/>
      <c r="J588" s="251"/>
      <c r="K588" s="251"/>
      <c r="L588" s="251"/>
      <c r="M588" s="251"/>
      <c r="N588" s="252"/>
      <c r="O588" s="251"/>
      <c r="P588" s="251"/>
      <c r="Q588" s="251"/>
      <c r="R588" s="251"/>
      <c r="S588" s="251"/>
      <c r="T588" s="251"/>
      <c r="U588" s="251"/>
      <c r="V588" s="251"/>
      <c r="W588" s="251"/>
      <c r="X588" s="251"/>
      <c r="Y588" s="253" t="str">
        <f>'1.  LRAMVA Summary'!D53</f>
        <v>kWh</v>
      </c>
      <c r="Z588" s="253" t="str">
        <f>'1.  LRAMVA Summary'!E53</f>
        <v>kWh</v>
      </c>
      <c r="AA588" s="253" t="str">
        <f>'1.  LRAMVA Summary'!F53</f>
        <v>kW</v>
      </c>
      <c r="AB588" s="253" t="str">
        <f>'1.  LRAMVA Summary'!G53</f>
        <v>kW</v>
      </c>
      <c r="AC588" s="253" t="str">
        <f>'1.  LRAMVA Summary'!H53</f>
        <v>kWh</v>
      </c>
      <c r="AD588" s="253" t="str">
        <f>'1.  LRAMVA Summary'!I53</f>
        <v>kW</v>
      </c>
      <c r="AE588" s="253" t="str">
        <f>'1.  LRAMVA Summary'!J53</f>
        <v>kW</v>
      </c>
      <c r="AF588" s="253">
        <f>'1.  LRAMVA Summary'!K53</f>
        <v>0</v>
      </c>
      <c r="AG588" s="253">
        <f>'1.  LRAMVA Summary'!L53</f>
        <v>0</v>
      </c>
      <c r="AH588" s="253">
        <f>'1.  LRAMVA Summary'!M53</f>
        <v>0</v>
      </c>
      <c r="AI588" s="253">
        <f>'1.  LRAMVA Summary'!N53</f>
        <v>0</v>
      </c>
      <c r="AJ588" s="253">
        <f>'1.  LRAMVA Summary'!O53</f>
        <v>0</v>
      </c>
      <c r="AK588" s="253">
        <f>'1.  LRAMVA Summary'!P53</f>
        <v>0</v>
      </c>
      <c r="AL588" s="253">
        <f>'1.  LRAMVA Summary'!Q53</f>
        <v>0</v>
      </c>
      <c r="AM588" s="254"/>
    </row>
    <row r="589" spans="1:39" ht="15.6" outlineLevel="1">
      <c r="A589" s="467"/>
      <c r="B589" s="446" t="s">
        <v>496</v>
      </c>
      <c r="C589" s="251"/>
      <c r="D589" s="251"/>
      <c r="E589" s="251"/>
      <c r="F589" s="251"/>
      <c r="G589" s="251"/>
      <c r="H589" s="251"/>
      <c r="I589" s="251"/>
      <c r="J589" s="251"/>
      <c r="K589" s="251"/>
      <c r="L589" s="251"/>
      <c r="M589" s="251"/>
      <c r="N589" s="252"/>
      <c r="O589" s="251"/>
      <c r="P589" s="251"/>
      <c r="Q589" s="251"/>
      <c r="R589" s="251"/>
      <c r="S589" s="251"/>
      <c r="T589" s="251"/>
      <c r="U589" s="251"/>
      <c r="V589" s="251"/>
      <c r="W589" s="251"/>
      <c r="X589" s="251"/>
      <c r="Y589" s="253"/>
      <c r="Z589" s="253"/>
      <c r="AA589" s="253"/>
      <c r="AB589" s="253"/>
      <c r="AC589" s="253"/>
      <c r="AD589" s="253"/>
      <c r="AE589" s="253"/>
      <c r="AF589" s="253"/>
      <c r="AG589" s="253"/>
      <c r="AH589" s="253"/>
      <c r="AI589" s="253"/>
      <c r="AJ589" s="253"/>
      <c r="AK589" s="253"/>
      <c r="AL589" s="253"/>
      <c r="AM589" s="254"/>
    </row>
    <row r="590" spans="1:39" ht="15" outlineLevel="1">
      <c r="A590" s="467">
        <v>1</v>
      </c>
      <c r="B590" s="379" t="s">
        <v>95</v>
      </c>
      <c r="C590" s="253" t="s">
        <v>25</v>
      </c>
      <c r="D590" s="257"/>
      <c r="E590" s="257"/>
      <c r="F590" s="257"/>
      <c r="G590" s="257"/>
      <c r="H590" s="257"/>
      <c r="I590" s="257"/>
      <c r="J590" s="257"/>
      <c r="K590" s="257"/>
      <c r="L590" s="257"/>
      <c r="M590" s="257"/>
      <c r="N590" s="253"/>
      <c r="O590" s="257"/>
      <c r="P590" s="257"/>
      <c r="Q590" s="257"/>
      <c r="R590" s="257"/>
      <c r="S590" s="257"/>
      <c r="T590" s="257"/>
      <c r="U590" s="257"/>
      <c r="V590" s="257"/>
      <c r="W590" s="257"/>
      <c r="X590" s="257"/>
      <c r="Y590" s="363"/>
      <c r="Z590" s="363"/>
      <c r="AA590" s="363"/>
      <c r="AB590" s="363"/>
      <c r="AC590" s="363"/>
      <c r="AD590" s="363"/>
      <c r="AE590" s="363"/>
      <c r="AF590" s="363"/>
      <c r="AG590" s="363"/>
      <c r="AH590" s="363"/>
      <c r="AI590" s="363"/>
      <c r="AJ590" s="363"/>
      <c r="AK590" s="363"/>
      <c r="AL590" s="363"/>
      <c r="AM590" s="258">
        <f>SUM(Y590:AL590)</f>
        <v>0</v>
      </c>
    </row>
    <row r="591" spans="1:39" ht="15" outlineLevel="1">
      <c r="A591" s="467"/>
      <c r="B591" s="256" t="s">
        <v>310</v>
      </c>
      <c r="C591" s="253" t="s">
        <v>163</v>
      </c>
      <c r="D591" s="257"/>
      <c r="E591" s="257"/>
      <c r="F591" s="257"/>
      <c r="G591" s="257"/>
      <c r="H591" s="257"/>
      <c r="I591" s="257"/>
      <c r="J591" s="257"/>
      <c r="K591" s="257"/>
      <c r="L591" s="257"/>
      <c r="M591" s="257"/>
      <c r="N591" s="412"/>
      <c r="O591" s="257"/>
      <c r="P591" s="257"/>
      <c r="Q591" s="257"/>
      <c r="R591" s="257"/>
      <c r="S591" s="257"/>
      <c r="T591" s="257"/>
      <c r="U591" s="257"/>
      <c r="V591" s="257"/>
      <c r="W591" s="257"/>
      <c r="X591" s="257"/>
      <c r="Y591" s="364">
        <f>Y590</f>
        <v>0</v>
      </c>
      <c r="Z591" s="364">
        <f t="shared" ref="Z591:AE591" si="1047">Z590</f>
        <v>0</v>
      </c>
      <c r="AA591" s="364">
        <f t="shared" si="1047"/>
        <v>0</v>
      </c>
      <c r="AB591" s="364">
        <f t="shared" si="1047"/>
        <v>0</v>
      </c>
      <c r="AC591" s="364">
        <f t="shared" si="1047"/>
        <v>0</v>
      </c>
      <c r="AD591" s="364">
        <f t="shared" si="1047"/>
        <v>0</v>
      </c>
      <c r="AE591" s="364">
        <f t="shared" si="1047"/>
        <v>0</v>
      </c>
      <c r="AF591" s="364">
        <f t="shared" ref="AF591" si="1048">AF590</f>
        <v>0</v>
      </c>
      <c r="AG591" s="364">
        <f t="shared" ref="AG591" si="1049">AG590</f>
        <v>0</v>
      </c>
      <c r="AH591" s="364">
        <f t="shared" ref="AH591" si="1050">AH590</f>
        <v>0</v>
      </c>
      <c r="AI591" s="364">
        <f t="shared" ref="AI591" si="1051">AI590</f>
        <v>0</v>
      </c>
      <c r="AJ591" s="364">
        <f t="shared" ref="AJ591" si="1052">AJ590</f>
        <v>0</v>
      </c>
      <c r="AK591" s="364">
        <f t="shared" ref="AK591" si="1053">AK590</f>
        <v>0</v>
      </c>
      <c r="AL591" s="364">
        <f t="shared" ref="AL591" si="1054">AL590</f>
        <v>0</v>
      </c>
      <c r="AM591" s="259"/>
    </row>
    <row r="592" spans="1:39" ht="15.6" outlineLevel="1">
      <c r="A592" s="467"/>
      <c r="B592" s="260"/>
      <c r="C592" s="261"/>
      <c r="D592" s="261"/>
      <c r="E592" s="261"/>
      <c r="F592" s="261"/>
      <c r="G592" s="261"/>
      <c r="H592" s="261"/>
      <c r="I592" s="261"/>
      <c r="J592" s="261"/>
      <c r="K592" s="261"/>
      <c r="L592" s="261"/>
      <c r="M592" s="261"/>
      <c r="N592" s="262"/>
      <c r="O592" s="261"/>
      <c r="P592" s="261"/>
      <c r="Q592" s="261"/>
      <c r="R592" s="261"/>
      <c r="S592" s="261"/>
      <c r="T592" s="261"/>
      <c r="U592" s="261"/>
      <c r="V592" s="261"/>
      <c r="W592" s="261"/>
      <c r="X592" s="261"/>
      <c r="Y592" s="365"/>
      <c r="Z592" s="366"/>
      <c r="AA592" s="366"/>
      <c r="AB592" s="366"/>
      <c r="AC592" s="366"/>
      <c r="AD592" s="366"/>
      <c r="AE592" s="366"/>
      <c r="AF592" s="366"/>
      <c r="AG592" s="366"/>
      <c r="AH592" s="366"/>
      <c r="AI592" s="366"/>
      <c r="AJ592" s="366"/>
      <c r="AK592" s="366"/>
      <c r="AL592" s="366"/>
      <c r="AM592" s="264"/>
    </row>
    <row r="593" spans="1:39" ht="15" outlineLevel="1">
      <c r="A593" s="467">
        <v>2</v>
      </c>
      <c r="B593" s="379" t="s">
        <v>96</v>
      </c>
      <c r="C593" s="253" t="s">
        <v>25</v>
      </c>
      <c r="D593" s="257"/>
      <c r="E593" s="257"/>
      <c r="F593" s="257"/>
      <c r="G593" s="257"/>
      <c r="H593" s="257"/>
      <c r="I593" s="257"/>
      <c r="J593" s="257"/>
      <c r="K593" s="257"/>
      <c r="L593" s="257"/>
      <c r="M593" s="257"/>
      <c r="N593" s="253"/>
      <c r="O593" s="257"/>
      <c r="P593" s="257"/>
      <c r="Q593" s="257"/>
      <c r="R593" s="257"/>
      <c r="S593" s="257"/>
      <c r="T593" s="257"/>
      <c r="U593" s="257"/>
      <c r="V593" s="257"/>
      <c r="W593" s="257"/>
      <c r="X593" s="257"/>
      <c r="Y593" s="363"/>
      <c r="Z593" s="363"/>
      <c r="AA593" s="363"/>
      <c r="AB593" s="363"/>
      <c r="AC593" s="363"/>
      <c r="AD593" s="363"/>
      <c r="AE593" s="363"/>
      <c r="AF593" s="363"/>
      <c r="AG593" s="363"/>
      <c r="AH593" s="363"/>
      <c r="AI593" s="363"/>
      <c r="AJ593" s="363"/>
      <c r="AK593" s="363"/>
      <c r="AL593" s="363"/>
      <c r="AM593" s="258">
        <f>SUM(Y593:AL593)</f>
        <v>0</v>
      </c>
    </row>
    <row r="594" spans="1:39" ht="15" outlineLevel="1">
      <c r="A594" s="467"/>
      <c r="B594" s="256" t="s">
        <v>310</v>
      </c>
      <c r="C594" s="253" t="s">
        <v>163</v>
      </c>
      <c r="D594" s="257"/>
      <c r="E594" s="257"/>
      <c r="F594" s="257"/>
      <c r="G594" s="257"/>
      <c r="H594" s="257"/>
      <c r="I594" s="257"/>
      <c r="J594" s="257"/>
      <c r="K594" s="257"/>
      <c r="L594" s="257"/>
      <c r="M594" s="257"/>
      <c r="N594" s="412"/>
      <c r="O594" s="257"/>
      <c r="P594" s="257"/>
      <c r="Q594" s="257"/>
      <c r="R594" s="257"/>
      <c r="S594" s="257"/>
      <c r="T594" s="257"/>
      <c r="U594" s="257"/>
      <c r="V594" s="257"/>
      <c r="W594" s="257"/>
      <c r="X594" s="257"/>
      <c r="Y594" s="364">
        <f>Y593</f>
        <v>0</v>
      </c>
      <c r="Z594" s="364">
        <f t="shared" ref="Z594:AE594" si="1055">Z593</f>
        <v>0</v>
      </c>
      <c r="AA594" s="364">
        <f t="shared" si="1055"/>
        <v>0</v>
      </c>
      <c r="AB594" s="364">
        <f t="shared" si="1055"/>
        <v>0</v>
      </c>
      <c r="AC594" s="364">
        <f t="shared" si="1055"/>
        <v>0</v>
      </c>
      <c r="AD594" s="364">
        <f t="shared" si="1055"/>
        <v>0</v>
      </c>
      <c r="AE594" s="364">
        <f t="shared" si="1055"/>
        <v>0</v>
      </c>
      <c r="AF594" s="364">
        <f t="shared" ref="AF594" si="1056">AF593</f>
        <v>0</v>
      </c>
      <c r="AG594" s="364">
        <f t="shared" ref="AG594" si="1057">AG593</f>
        <v>0</v>
      </c>
      <c r="AH594" s="364">
        <f t="shared" ref="AH594" si="1058">AH593</f>
        <v>0</v>
      </c>
      <c r="AI594" s="364">
        <f t="shared" ref="AI594" si="1059">AI593</f>
        <v>0</v>
      </c>
      <c r="AJ594" s="364">
        <f t="shared" ref="AJ594" si="1060">AJ593</f>
        <v>0</v>
      </c>
      <c r="AK594" s="364">
        <f t="shared" ref="AK594" si="1061">AK593</f>
        <v>0</v>
      </c>
      <c r="AL594" s="364">
        <f t="shared" ref="AL594" si="1062">AL593</f>
        <v>0</v>
      </c>
      <c r="AM594" s="259"/>
    </row>
    <row r="595" spans="1:39" ht="15.6" outlineLevel="1">
      <c r="A595" s="467"/>
      <c r="B595" s="260"/>
      <c r="C595" s="261"/>
      <c r="D595" s="266"/>
      <c r="E595" s="266"/>
      <c r="F595" s="266"/>
      <c r="G595" s="266"/>
      <c r="H595" s="266"/>
      <c r="I595" s="266"/>
      <c r="J595" s="266"/>
      <c r="K595" s="266"/>
      <c r="L595" s="266"/>
      <c r="M595" s="266"/>
      <c r="N595" s="262"/>
      <c r="O595" s="266"/>
      <c r="P595" s="266"/>
      <c r="Q595" s="266"/>
      <c r="R595" s="266"/>
      <c r="S595" s="266"/>
      <c r="T595" s="266"/>
      <c r="U595" s="266"/>
      <c r="V595" s="266"/>
      <c r="W595" s="266"/>
      <c r="X595" s="266"/>
      <c r="Y595" s="365"/>
      <c r="Z595" s="366"/>
      <c r="AA595" s="366"/>
      <c r="AB595" s="366"/>
      <c r="AC595" s="366"/>
      <c r="AD595" s="366"/>
      <c r="AE595" s="366"/>
      <c r="AF595" s="366"/>
      <c r="AG595" s="366"/>
      <c r="AH595" s="366"/>
      <c r="AI595" s="366"/>
      <c r="AJ595" s="366"/>
      <c r="AK595" s="366"/>
      <c r="AL595" s="366"/>
      <c r="AM595" s="264"/>
    </row>
    <row r="596" spans="1:39" ht="15" outlineLevel="1">
      <c r="A596" s="467">
        <v>3</v>
      </c>
      <c r="B596" s="379" t="s">
        <v>97</v>
      </c>
      <c r="C596" s="253" t="s">
        <v>25</v>
      </c>
      <c r="D596" s="257"/>
      <c r="E596" s="257"/>
      <c r="F596" s="257"/>
      <c r="G596" s="257"/>
      <c r="H596" s="257"/>
      <c r="I596" s="257"/>
      <c r="J596" s="257"/>
      <c r="K596" s="257"/>
      <c r="L596" s="257"/>
      <c r="M596" s="257"/>
      <c r="N596" s="253"/>
      <c r="O596" s="257"/>
      <c r="P596" s="257"/>
      <c r="Q596" s="257"/>
      <c r="R596" s="257"/>
      <c r="S596" s="257"/>
      <c r="T596" s="257"/>
      <c r="U596" s="257"/>
      <c r="V596" s="257"/>
      <c r="W596" s="257"/>
      <c r="X596" s="257"/>
      <c r="Y596" s="363"/>
      <c r="Z596" s="363"/>
      <c r="AA596" s="363"/>
      <c r="AB596" s="363"/>
      <c r="AC596" s="363"/>
      <c r="AD596" s="363"/>
      <c r="AE596" s="363"/>
      <c r="AF596" s="363"/>
      <c r="AG596" s="363"/>
      <c r="AH596" s="363"/>
      <c r="AI596" s="363"/>
      <c r="AJ596" s="363"/>
      <c r="AK596" s="363"/>
      <c r="AL596" s="363"/>
      <c r="AM596" s="258">
        <f>SUM(Y596:AL596)</f>
        <v>0</v>
      </c>
    </row>
    <row r="597" spans="1:39" ht="15" outlineLevel="1">
      <c r="A597" s="467"/>
      <c r="B597" s="256" t="s">
        <v>310</v>
      </c>
      <c r="C597" s="253" t="s">
        <v>163</v>
      </c>
      <c r="D597" s="257"/>
      <c r="E597" s="257"/>
      <c r="F597" s="257"/>
      <c r="G597" s="257"/>
      <c r="H597" s="257"/>
      <c r="I597" s="257"/>
      <c r="J597" s="257"/>
      <c r="K597" s="257"/>
      <c r="L597" s="257"/>
      <c r="M597" s="257"/>
      <c r="N597" s="412"/>
      <c r="O597" s="257"/>
      <c r="P597" s="257"/>
      <c r="Q597" s="257"/>
      <c r="R597" s="257"/>
      <c r="S597" s="257"/>
      <c r="T597" s="257"/>
      <c r="U597" s="257"/>
      <c r="V597" s="257"/>
      <c r="W597" s="257"/>
      <c r="X597" s="257"/>
      <c r="Y597" s="364">
        <f>Y596</f>
        <v>0</v>
      </c>
      <c r="Z597" s="364">
        <f t="shared" ref="Z597:AE597" si="1063">Z596</f>
        <v>0</v>
      </c>
      <c r="AA597" s="364">
        <f t="shared" si="1063"/>
        <v>0</v>
      </c>
      <c r="AB597" s="364">
        <f t="shared" si="1063"/>
        <v>0</v>
      </c>
      <c r="AC597" s="364">
        <f t="shared" si="1063"/>
        <v>0</v>
      </c>
      <c r="AD597" s="364">
        <f t="shared" si="1063"/>
        <v>0</v>
      </c>
      <c r="AE597" s="364">
        <f t="shared" si="1063"/>
        <v>0</v>
      </c>
      <c r="AF597" s="364">
        <f t="shared" ref="AF597" si="1064">AF596</f>
        <v>0</v>
      </c>
      <c r="AG597" s="364">
        <f t="shared" ref="AG597" si="1065">AG596</f>
        <v>0</v>
      </c>
      <c r="AH597" s="364">
        <f t="shared" ref="AH597" si="1066">AH596</f>
        <v>0</v>
      </c>
      <c r="AI597" s="364">
        <f t="shared" ref="AI597" si="1067">AI596</f>
        <v>0</v>
      </c>
      <c r="AJ597" s="364">
        <f t="shared" ref="AJ597" si="1068">AJ596</f>
        <v>0</v>
      </c>
      <c r="AK597" s="364">
        <f t="shared" ref="AK597" si="1069">AK596</f>
        <v>0</v>
      </c>
      <c r="AL597" s="364">
        <f t="shared" ref="AL597" si="1070">AL596</f>
        <v>0</v>
      </c>
      <c r="AM597" s="259"/>
    </row>
    <row r="598" spans="1:39" ht="15" outlineLevel="1">
      <c r="A598" s="467"/>
      <c r="B598" s="256"/>
      <c r="C598" s="267"/>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365"/>
      <c r="Z598" s="365"/>
      <c r="AA598" s="365"/>
      <c r="AB598" s="365"/>
      <c r="AC598" s="365"/>
      <c r="AD598" s="365"/>
      <c r="AE598" s="365"/>
      <c r="AF598" s="365"/>
      <c r="AG598" s="365"/>
      <c r="AH598" s="365"/>
      <c r="AI598" s="365"/>
      <c r="AJ598" s="365"/>
      <c r="AK598" s="365"/>
      <c r="AL598" s="365"/>
      <c r="AM598" s="268"/>
    </row>
    <row r="599" spans="1:39" ht="15" outlineLevel="1">
      <c r="A599" s="467">
        <v>4</v>
      </c>
      <c r="B599" s="275" t="s">
        <v>675</v>
      </c>
      <c r="C599" s="253" t="s">
        <v>25</v>
      </c>
      <c r="D599" s="257"/>
      <c r="E599" s="257"/>
      <c r="F599" s="257"/>
      <c r="G599" s="257"/>
      <c r="H599" s="257"/>
      <c r="I599" s="257"/>
      <c r="J599" s="257"/>
      <c r="K599" s="257"/>
      <c r="L599" s="257"/>
      <c r="M599" s="257"/>
      <c r="N599" s="253"/>
      <c r="O599" s="257"/>
      <c r="P599" s="257"/>
      <c r="Q599" s="257"/>
      <c r="R599" s="257"/>
      <c r="S599" s="257"/>
      <c r="T599" s="257"/>
      <c r="U599" s="257"/>
      <c r="V599" s="257"/>
      <c r="W599" s="257"/>
      <c r="X599" s="257"/>
      <c r="Y599" s="363"/>
      <c r="Z599" s="363"/>
      <c r="AA599" s="363"/>
      <c r="AB599" s="363"/>
      <c r="AC599" s="363"/>
      <c r="AD599" s="363"/>
      <c r="AE599" s="363"/>
      <c r="AF599" s="363"/>
      <c r="AG599" s="363"/>
      <c r="AH599" s="363"/>
      <c r="AI599" s="363"/>
      <c r="AJ599" s="363"/>
      <c r="AK599" s="363"/>
      <c r="AL599" s="363"/>
      <c r="AM599" s="258">
        <f>SUM(Y599:AL599)</f>
        <v>0</v>
      </c>
    </row>
    <row r="600" spans="1:39" ht="15" outlineLevel="1">
      <c r="A600" s="467"/>
      <c r="B600" s="256" t="s">
        <v>310</v>
      </c>
      <c r="C600" s="253" t="s">
        <v>163</v>
      </c>
      <c r="D600" s="257"/>
      <c r="E600" s="257"/>
      <c r="F600" s="257"/>
      <c r="G600" s="257"/>
      <c r="H600" s="257"/>
      <c r="I600" s="257"/>
      <c r="J600" s="257"/>
      <c r="K600" s="257"/>
      <c r="L600" s="257"/>
      <c r="M600" s="257"/>
      <c r="N600" s="412"/>
      <c r="O600" s="257"/>
      <c r="P600" s="257"/>
      <c r="Q600" s="257"/>
      <c r="R600" s="257"/>
      <c r="S600" s="257"/>
      <c r="T600" s="257"/>
      <c r="U600" s="257"/>
      <c r="V600" s="257"/>
      <c r="W600" s="257"/>
      <c r="X600" s="257"/>
      <c r="Y600" s="364">
        <f>Y599</f>
        <v>0</v>
      </c>
      <c r="Z600" s="364">
        <f t="shared" ref="Z600:AE600" si="1071">Z599</f>
        <v>0</v>
      </c>
      <c r="AA600" s="364">
        <f t="shared" si="1071"/>
        <v>0</v>
      </c>
      <c r="AB600" s="364">
        <f t="shared" si="1071"/>
        <v>0</v>
      </c>
      <c r="AC600" s="364">
        <f t="shared" si="1071"/>
        <v>0</v>
      </c>
      <c r="AD600" s="364">
        <f t="shared" si="1071"/>
        <v>0</v>
      </c>
      <c r="AE600" s="364">
        <f t="shared" si="1071"/>
        <v>0</v>
      </c>
      <c r="AF600" s="364">
        <f t="shared" ref="AF600" si="1072">AF599</f>
        <v>0</v>
      </c>
      <c r="AG600" s="364">
        <f t="shared" ref="AG600" si="1073">AG599</f>
        <v>0</v>
      </c>
      <c r="AH600" s="364">
        <f t="shared" ref="AH600" si="1074">AH599</f>
        <v>0</v>
      </c>
      <c r="AI600" s="364">
        <f t="shared" ref="AI600" si="1075">AI599</f>
        <v>0</v>
      </c>
      <c r="AJ600" s="364">
        <f t="shared" ref="AJ600" si="1076">AJ599</f>
        <v>0</v>
      </c>
      <c r="AK600" s="364">
        <f t="shared" ref="AK600" si="1077">AK599</f>
        <v>0</v>
      </c>
      <c r="AL600" s="364">
        <f t="shared" ref="AL600" si="1078">AL599</f>
        <v>0</v>
      </c>
      <c r="AM600" s="259"/>
    </row>
    <row r="601" spans="1:39" ht="15" outlineLevel="1">
      <c r="A601" s="467"/>
      <c r="B601" s="256"/>
      <c r="C601" s="267"/>
      <c r="D601" s="266"/>
      <c r="E601" s="266"/>
      <c r="F601" s="266"/>
      <c r="G601" s="266"/>
      <c r="H601" s="266"/>
      <c r="I601" s="266"/>
      <c r="J601" s="266"/>
      <c r="K601" s="266"/>
      <c r="L601" s="266"/>
      <c r="M601" s="266"/>
      <c r="N601" s="253"/>
      <c r="O601" s="266"/>
      <c r="P601" s="266"/>
      <c r="Q601" s="266"/>
      <c r="R601" s="266"/>
      <c r="S601" s="266"/>
      <c r="T601" s="266"/>
      <c r="U601" s="266"/>
      <c r="V601" s="266"/>
      <c r="W601" s="266"/>
      <c r="X601" s="266"/>
      <c r="Y601" s="365"/>
      <c r="Z601" s="365"/>
      <c r="AA601" s="365"/>
      <c r="AB601" s="365"/>
      <c r="AC601" s="365"/>
      <c r="AD601" s="365"/>
      <c r="AE601" s="365"/>
      <c r="AF601" s="365"/>
      <c r="AG601" s="365"/>
      <c r="AH601" s="365"/>
      <c r="AI601" s="365"/>
      <c r="AJ601" s="365"/>
      <c r="AK601" s="365"/>
      <c r="AL601" s="365"/>
      <c r="AM601" s="268"/>
    </row>
    <row r="602" spans="1:39" ht="15.75" customHeight="1" outlineLevel="1">
      <c r="A602" s="467">
        <v>5</v>
      </c>
      <c r="B602" s="379" t="s">
        <v>98</v>
      </c>
      <c r="C602" s="253" t="s">
        <v>25</v>
      </c>
      <c r="D602" s="257"/>
      <c r="E602" s="257"/>
      <c r="F602" s="257"/>
      <c r="G602" s="257"/>
      <c r="H602" s="257"/>
      <c r="I602" s="257"/>
      <c r="J602" s="257"/>
      <c r="K602" s="257"/>
      <c r="L602" s="257"/>
      <c r="M602" s="257"/>
      <c r="N602" s="253"/>
      <c r="O602" s="257"/>
      <c r="P602" s="257"/>
      <c r="Q602" s="257"/>
      <c r="R602" s="257"/>
      <c r="S602" s="257"/>
      <c r="T602" s="257"/>
      <c r="U602" s="257"/>
      <c r="V602" s="257"/>
      <c r="W602" s="257"/>
      <c r="X602" s="257"/>
      <c r="Y602" s="363"/>
      <c r="Z602" s="363"/>
      <c r="AA602" s="363"/>
      <c r="AB602" s="363"/>
      <c r="AC602" s="363"/>
      <c r="AD602" s="363"/>
      <c r="AE602" s="363"/>
      <c r="AF602" s="363"/>
      <c r="AG602" s="363"/>
      <c r="AH602" s="363"/>
      <c r="AI602" s="363"/>
      <c r="AJ602" s="363"/>
      <c r="AK602" s="363"/>
      <c r="AL602" s="363"/>
      <c r="AM602" s="258">
        <f>SUM(Y602:AL602)</f>
        <v>0</v>
      </c>
    </row>
    <row r="603" spans="1:39" ht="15" outlineLevel="1">
      <c r="A603" s="467"/>
      <c r="B603" s="256" t="s">
        <v>310</v>
      </c>
      <c r="C603" s="253" t="s">
        <v>163</v>
      </c>
      <c r="D603" s="257"/>
      <c r="E603" s="257"/>
      <c r="F603" s="257"/>
      <c r="G603" s="257"/>
      <c r="H603" s="257"/>
      <c r="I603" s="257"/>
      <c r="J603" s="257"/>
      <c r="K603" s="257"/>
      <c r="L603" s="257"/>
      <c r="M603" s="257"/>
      <c r="N603" s="412"/>
      <c r="O603" s="257"/>
      <c r="P603" s="257"/>
      <c r="Q603" s="257"/>
      <c r="R603" s="257"/>
      <c r="S603" s="257"/>
      <c r="T603" s="257"/>
      <c r="U603" s="257"/>
      <c r="V603" s="257"/>
      <c r="W603" s="257"/>
      <c r="X603" s="257"/>
      <c r="Y603" s="364">
        <f>Y602</f>
        <v>0</v>
      </c>
      <c r="Z603" s="364">
        <f t="shared" ref="Z603:AE603" si="1079">Z602</f>
        <v>0</v>
      </c>
      <c r="AA603" s="364">
        <f t="shared" si="1079"/>
        <v>0</v>
      </c>
      <c r="AB603" s="364">
        <f t="shared" si="1079"/>
        <v>0</v>
      </c>
      <c r="AC603" s="364">
        <f t="shared" si="1079"/>
        <v>0</v>
      </c>
      <c r="AD603" s="364">
        <f t="shared" si="1079"/>
        <v>0</v>
      </c>
      <c r="AE603" s="364">
        <f t="shared" si="1079"/>
        <v>0</v>
      </c>
      <c r="AF603" s="364">
        <f t="shared" ref="AF603" si="1080">AF602</f>
        <v>0</v>
      </c>
      <c r="AG603" s="364">
        <f t="shared" ref="AG603" si="1081">AG602</f>
        <v>0</v>
      </c>
      <c r="AH603" s="364">
        <f t="shared" ref="AH603" si="1082">AH602</f>
        <v>0</v>
      </c>
      <c r="AI603" s="364">
        <f t="shared" ref="AI603" si="1083">AI602</f>
        <v>0</v>
      </c>
      <c r="AJ603" s="364">
        <f t="shared" ref="AJ603" si="1084">AJ602</f>
        <v>0</v>
      </c>
      <c r="AK603" s="364">
        <f t="shared" ref="AK603" si="1085">AK602</f>
        <v>0</v>
      </c>
      <c r="AL603" s="364">
        <f t="shared" ref="AL603" si="1086">AL602</f>
        <v>0</v>
      </c>
      <c r="AM603" s="259"/>
    </row>
    <row r="604" spans="1:39" ht="15" outlineLevel="1">
      <c r="A604" s="467"/>
      <c r="B604" s="256"/>
      <c r="C604" s="253"/>
      <c r="D604" s="253"/>
      <c r="E604" s="253"/>
      <c r="F604" s="253"/>
      <c r="G604" s="253"/>
      <c r="H604" s="253"/>
      <c r="I604" s="253"/>
      <c r="J604" s="253"/>
      <c r="K604" s="253"/>
      <c r="L604" s="253"/>
      <c r="M604" s="253"/>
      <c r="N604" s="253"/>
      <c r="O604" s="253"/>
      <c r="P604" s="253"/>
      <c r="Q604" s="253"/>
      <c r="R604" s="253"/>
      <c r="S604" s="253"/>
      <c r="T604" s="253"/>
      <c r="U604" s="253"/>
      <c r="V604" s="253"/>
      <c r="W604" s="253"/>
      <c r="X604" s="253"/>
      <c r="Y604" s="373"/>
      <c r="Z604" s="374"/>
      <c r="AA604" s="374"/>
      <c r="AB604" s="374"/>
      <c r="AC604" s="374"/>
      <c r="AD604" s="374"/>
      <c r="AE604" s="374"/>
      <c r="AF604" s="374"/>
      <c r="AG604" s="374"/>
      <c r="AH604" s="374"/>
      <c r="AI604" s="374"/>
      <c r="AJ604" s="374"/>
      <c r="AK604" s="374"/>
      <c r="AL604" s="374"/>
      <c r="AM604" s="259"/>
    </row>
    <row r="605" spans="1:39" ht="15.6" outlineLevel="1">
      <c r="A605" s="467"/>
      <c r="B605" s="279" t="s">
        <v>497</v>
      </c>
      <c r="C605" s="251"/>
      <c r="D605" s="251"/>
      <c r="E605" s="251"/>
      <c r="F605" s="251"/>
      <c r="G605" s="251"/>
      <c r="H605" s="251"/>
      <c r="I605" s="251"/>
      <c r="J605" s="251"/>
      <c r="K605" s="251"/>
      <c r="L605" s="251"/>
      <c r="M605" s="251"/>
      <c r="N605" s="252"/>
      <c r="O605" s="251"/>
      <c r="P605" s="251"/>
      <c r="Q605" s="251"/>
      <c r="R605" s="251"/>
      <c r="S605" s="251"/>
      <c r="T605" s="251"/>
      <c r="U605" s="251"/>
      <c r="V605" s="251"/>
      <c r="W605" s="251"/>
      <c r="X605" s="251"/>
      <c r="Y605" s="367"/>
      <c r="Z605" s="367"/>
      <c r="AA605" s="367"/>
      <c r="AB605" s="367"/>
      <c r="AC605" s="367"/>
      <c r="AD605" s="367"/>
      <c r="AE605" s="367"/>
      <c r="AF605" s="367"/>
      <c r="AG605" s="367"/>
      <c r="AH605" s="367"/>
      <c r="AI605" s="367"/>
      <c r="AJ605" s="367"/>
      <c r="AK605" s="367"/>
      <c r="AL605" s="367"/>
      <c r="AM605" s="254"/>
    </row>
    <row r="606" spans="1:39" ht="15" outlineLevel="1">
      <c r="A606" s="467">
        <v>6</v>
      </c>
      <c r="B606" s="379" t="s">
        <v>99</v>
      </c>
      <c r="C606" s="253" t="s">
        <v>25</v>
      </c>
      <c r="D606" s="257"/>
      <c r="E606" s="257"/>
      <c r="F606" s="257"/>
      <c r="G606" s="257"/>
      <c r="H606" s="257"/>
      <c r="I606" s="257"/>
      <c r="J606" s="257"/>
      <c r="K606" s="257"/>
      <c r="L606" s="257"/>
      <c r="M606" s="257"/>
      <c r="N606" s="257">
        <v>12</v>
      </c>
      <c r="O606" s="257"/>
      <c r="P606" s="257"/>
      <c r="Q606" s="257"/>
      <c r="R606" s="257"/>
      <c r="S606" s="257"/>
      <c r="T606" s="257"/>
      <c r="U606" s="257"/>
      <c r="V606" s="257"/>
      <c r="W606" s="257"/>
      <c r="X606" s="257"/>
      <c r="Y606" s="659"/>
      <c r="Z606" s="363"/>
      <c r="AA606" s="363"/>
      <c r="AB606" s="363"/>
      <c r="AC606" s="363"/>
      <c r="AD606" s="363"/>
      <c r="AE606" s="363"/>
      <c r="AF606" s="368"/>
      <c r="AG606" s="368"/>
      <c r="AH606" s="368"/>
      <c r="AI606" s="368"/>
      <c r="AJ606" s="368"/>
      <c r="AK606" s="368"/>
      <c r="AL606" s="368"/>
      <c r="AM606" s="258">
        <f>SUM(Y606:AL606)</f>
        <v>0</v>
      </c>
    </row>
    <row r="607" spans="1:39" ht="15" outlineLevel="1">
      <c r="A607" s="467"/>
      <c r="B607" s="256" t="s">
        <v>310</v>
      </c>
      <c r="C607" s="253" t="s">
        <v>163</v>
      </c>
      <c r="D607" s="257"/>
      <c r="E607" s="257"/>
      <c r="F607" s="257"/>
      <c r="G607" s="257"/>
      <c r="H607" s="257"/>
      <c r="I607" s="257"/>
      <c r="J607" s="257"/>
      <c r="K607" s="257"/>
      <c r="L607" s="257"/>
      <c r="M607" s="257"/>
      <c r="N607" s="257">
        <f>N606</f>
        <v>12</v>
      </c>
      <c r="O607" s="257"/>
      <c r="P607" s="257"/>
      <c r="Q607" s="257"/>
      <c r="R607" s="257"/>
      <c r="S607" s="257"/>
      <c r="T607" s="257"/>
      <c r="U607" s="257"/>
      <c r="V607" s="257"/>
      <c r="W607" s="257"/>
      <c r="X607" s="257"/>
      <c r="Y607" s="364">
        <f>Y606</f>
        <v>0</v>
      </c>
      <c r="Z607" s="364">
        <f t="shared" ref="Z607:AE607" si="1087">Z606</f>
        <v>0</v>
      </c>
      <c r="AA607" s="364">
        <f t="shared" si="1087"/>
        <v>0</v>
      </c>
      <c r="AB607" s="364">
        <f t="shared" si="1087"/>
        <v>0</v>
      </c>
      <c r="AC607" s="364">
        <f t="shared" si="1087"/>
        <v>0</v>
      </c>
      <c r="AD607" s="364">
        <f t="shared" si="1087"/>
        <v>0</v>
      </c>
      <c r="AE607" s="364">
        <f t="shared" si="1087"/>
        <v>0</v>
      </c>
      <c r="AF607" s="364">
        <f t="shared" ref="AF607" si="1088">AF606</f>
        <v>0</v>
      </c>
      <c r="AG607" s="364">
        <f t="shared" ref="AG607" si="1089">AG606</f>
        <v>0</v>
      </c>
      <c r="AH607" s="364">
        <f t="shared" ref="AH607" si="1090">AH606</f>
        <v>0</v>
      </c>
      <c r="AI607" s="364">
        <f t="shared" ref="AI607" si="1091">AI606</f>
        <v>0</v>
      </c>
      <c r="AJ607" s="364">
        <f t="shared" ref="AJ607" si="1092">AJ606</f>
        <v>0</v>
      </c>
      <c r="AK607" s="364">
        <f t="shared" ref="AK607" si="1093">AK606</f>
        <v>0</v>
      </c>
      <c r="AL607" s="364">
        <f t="shared" ref="AL607" si="1094">AL606</f>
        <v>0</v>
      </c>
      <c r="AM607" s="272"/>
    </row>
    <row r="608" spans="1:39" ht="15" outlineLevel="1">
      <c r="A608" s="467"/>
      <c r="B608" s="271"/>
      <c r="C608" s="273"/>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660"/>
      <c r="Z608" s="660"/>
      <c r="AA608" s="660"/>
      <c r="AB608" s="660"/>
      <c r="AC608" s="660"/>
      <c r="AD608" s="660"/>
      <c r="AE608" s="660"/>
      <c r="AF608" s="369"/>
      <c r="AG608" s="369"/>
      <c r="AH608" s="369"/>
      <c r="AI608" s="369"/>
      <c r="AJ608" s="369"/>
      <c r="AK608" s="369"/>
      <c r="AL608" s="369"/>
      <c r="AM608" s="274"/>
    </row>
    <row r="609" spans="1:39" ht="30" outlineLevel="1">
      <c r="A609" s="467">
        <v>7</v>
      </c>
      <c r="B609" s="379" t="s">
        <v>100</v>
      </c>
      <c r="C609" s="253" t="s">
        <v>25</v>
      </c>
      <c r="D609" s="257"/>
      <c r="E609" s="257"/>
      <c r="F609" s="257"/>
      <c r="G609" s="257"/>
      <c r="H609" s="257"/>
      <c r="I609" s="257"/>
      <c r="J609" s="257"/>
      <c r="K609" s="257"/>
      <c r="L609" s="257"/>
      <c r="M609" s="257"/>
      <c r="N609" s="257">
        <v>12</v>
      </c>
      <c r="O609" s="257"/>
      <c r="P609" s="257"/>
      <c r="Q609" s="257"/>
      <c r="R609" s="257"/>
      <c r="S609" s="257"/>
      <c r="T609" s="257"/>
      <c r="U609" s="257"/>
      <c r="V609" s="257"/>
      <c r="W609" s="257"/>
      <c r="X609" s="257"/>
      <c r="Y609" s="659"/>
      <c r="Z609" s="363"/>
      <c r="AA609" s="363"/>
      <c r="AB609" s="363"/>
      <c r="AC609" s="363"/>
      <c r="AD609" s="363"/>
      <c r="AE609" s="363"/>
      <c r="AF609" s="368"/>
      <c r="AG609" s="368"/>
      <c r="AH609" s="368"/>
      <c r="AI609" s="368"/>
      <c r="AJ609" s="368"/>
      <c r="AK609" s="368"/>
      <c r="AL609" s="368"/>
      <c r="AM609" s="258">
        <f>SUM(Y609:AL609)</f>
        <v>0</v>
      </c>
    </row>
    <row r="610" spans="1:39" ht="15" outlineLevel="1">
      <c r="A610" s="467"/>
      <c r="B610" s="256" t="s">
        <v>310</v>
      </c>
      <c r="C610" s="253" t="s">
        <v>163</v>
      </c>
      <c r="D610" s="257"/>
      <c r="E610" s="257"/>
      <c r="F610" s="257"/>
      <c r="G610" s="257"/>
      <c r="H610" s="257"/>
      <c r="I610" s="257"/>
      <c r="J610" s="257"/>
      <c r="K610" s="257"/>
      <c r="L610" s="257"/>
      <c r="M610" s="257"/>
      <c r="N610" s="257">
        <f>N609</f>
        <v>12</v>
      </c>
      <c r="O610" s="257"/>
      <c r="P610" s="257"/>
      <c r="Q610" s="257"/>
      <c r="R610" s="257"/>
      <c r="S610" s="257"/>
      <c r="T610" s="257"/>
      <c r="U610" s="257"/>
      <c r="V610" s="257"/>
      <c r="W610" s="257"/>
      <c r="X610" s="257"/>
      <c r="Y610" s="364">
        <f>Y609</f>
        <v>0</v>
      </c>
      <c r="Z610" s="364">
        <f t="shared" ref="Z610:AE610" si="1095">Z609</f>
        <v>0</v>
      </c>
      <c r="AA610" s="364">
        <f t="shared" si="1095"/>
        <v>0</v>
      </c>
      <c r="AB610" s="364">
        <f t="shared" si="1095"/>
        <v>0</v>
      </c>
      <c r="AC610" s="364">
        <f t="shared" si="1095"/>
        <v>0</v>
      </c>
      <c r="AD610" s="364">
        <f t="shared" si="1095"/>
        <v>0</v>
      </c>
      <c r="AE610" s="364">
        <f t="shared" si="1095"/>
        <v>0</v>
      </c>
      <c r="AF610" s="364">
        <f t="shared" ref="AF610" si="1096">AF609</f>
        <v>0</v>
      </c>
      <c r="AG610" s="364">
        <f t="shared" ref="AG610" si="1097">AG609</f>
        <v>0</v>
      </c>
      <c r="AH610" s="364">
        <f t="shared" ref="AH610" si="1098">AH609</f>
        <v>0</v>
      </c>
      <c r="AI610" s="364">
        <f t="shared" ref="AI610" si="1099">AI609</f>
        <v>0</v>
      </c>
      <c r="AJ610" s="364">
        <f t="shared" ref="AJ610" si="1100">AJ609</f>
        <v>0</v>
      </c>
      <c r="AK610" s="364">
        <f t="shared" ref="AK610" si="1101">AK609</f>
        <v>0</v>
      </c>
      <c r="AL610" s="364">
        <f t="shared" ref="AL610" si="1102">AL609</f>
        <v>0</v>
      </c>
      <c r="AM610" s="272"/>
    </row>
    <row r="611" spans="1:39" ht="15" outlineLevel="1">
      <c r="A611" s="467"/>
      <c r="B611" s="275"/>
      <c r="C611" s="273"/>
      <c r="D611" s="253"/>
      <c r="E611" s="253"/>
      <c r="F611" s="253"/>
      <c r="G611" s="253"/>
      <c r="H611" s="253"/>
      <c r="I611" s="253"/>
      <c r="J611" s="253"/>
      <c r="K611" s="253"/>
      <c r="L611" s="253"/>
      <c r="M611" s="253"/>
      <c r="N611" s="253"/>
      <c r="O611" s="253"/>
      <c r="P611" s="253"/>
      <c r="Q611" s="253"/>
      <c r="R611" s="253"/>
      <c r="S611" s="253"/>
      <c r="T611" s="253"/>
      <c r="U611" s="253"/>
      <c r="V611" s="253"/>
      <c r="W611" s="253"/>
      <c r="X611" s="253"/>
      <c r="Y611" s="660"/>
      <c r="Z611" s="661"/>
      <c r="AA611" s="660"/>
      <c r="AB611" s="660"/>
      <c r="AC611" s="660"/>
      <c r="AD611" s="660"/>
      <c r="AE611" s="660"/>
      <c r="AF611" s="369"/>
      <c r="AG611" s="369"/>
      <c r="AH611" s="369"/>
      <c r="AI611" s="369"/>
      <c r="AJ611" s="369"/>
      <c r="AK611" s="369"/>
      <c r="AL611" s="369"/>
      <c r="AM611" s="274"/>
    </row>
    <row r="612" spans="1:39" ht="30" outlineLevel="1">
      <c r="A612" s="467">
        <v>8</v>
      </c>
      <c r="B612" s="379" t="s">
        <v>101</v>
      </c>
      <c r="C612" s="253" t="s">
        <v>25</v>
      </c>
      <c r="D612" s="257"/>
      <c r="E612" s="257"/>
      <c r="F612" s="257"/>
      <c r="G612" s="257"/>
      <c r="H612" s="257"/>
      <c r="I612" s="257"/>
      <c r="J612" s="257"/>
      <c r="K612" s="257"/>
      <c r="L612" s="257"/>
      <c r="M612" s="257"/>
      <c r="N612" s="257">
        <v>12</v>
      </c>
      <c r="O612" s="257"/>
      <c r="P612" s="257"/>
      <c r="Q612" s="257"/>
      <c r="R612" s="257"/>
      <c r="S612" s="257"/>
      <c r="T612" s="257"/>
      <c r="U612" s="257"/>
      <c r="V612" s="257"/>
      <c r="W612" s="257"/>
      <c r="X612" s="257"/>
      <c r="Y612" s="659"/>
      <c r="Z612" s="363"/>
      <c r="AA612" s="363"/>
      <c r="AB612" s="363"/>
      <c r="AC612" s="363"/>
      <c r="AD612" s="363"/>
      <c r="AE612" s="363"/>
      <c r="AF612" s="368"/>
      <c r="AG612" s="368"/>
      <c r="AH612" s="368"/>
      <c r="AI612" s="368"/>
      <c r="AJ612" s="368"/>
      <c r="AK612" s="368"/>
      <c r="AL612" s="368"/>
      <c r="AM612" s="258">
        <f>SUM(Y612:AL612)</f>
        <v>0</v>
      </c>
    </row>
    <row r="613" spans="1:39" ht="15" outlineLevel="1">
      <c r="A613" s="467"/>
      <c r="B613" s="256" t="s">
        <v>310</v>
      </c>
      <c r="C613" s="253" t="s">
        <v>163</v>
      </c>
      <c r="D613" s="257"/>
      <c r="E613" s="257"/>
      <c r="F613" s="257"/>
      <c r="G613" s="257"/>
      <c r="H613" s="257"/>
      <c r="I613" s="257"/>
      <c r="J613" s="257"/>
      <c r="K613" s="257"/>
      <c r="L613" s="257"/>
      <c r="M613" s="257"/>
      <c r="N613" s="257">
        <f>N612</f>
        <v>12</v>
      </c>
      <c r="O613" s="257"/>
      <c r="P613" s="257"/>
      <c r="Q613" s="257"/>
      <c r="R613" s="257"/>
      <c r="S613" s="257"/>
      <c r="T613" s="257"/>
      <c r="U613" s="257"/>
      <c r="V613" s="257"/>
      <c r="W613" s="257"/>
      <c r="X613" s="257"/>
      <c r="Y613" s="364">
        <f>Y612</f>
        <v>0</v>
      </c>
      <c r="Z613" s="364">
        <f t="shared" ref="Z613:AE613" si="1103">Z612</f>
        <v>0</v>
      </c>
      <c r="AA613" s="364">
        <f t="shared" si="1103"/>
        <v>0</v>
      </c>
      <c r="AB613" s="364">
        <f t="shared" si="1103"/>
        <v>0</v>
      </c>
      <c r="AC613" s="364">
        <f t="shared" si="1103"/>
        <v>0</v>
      </c>
      <c r="AD613" s="364">
        <f t="shared" si="1103"/>
        <v>0</v>
      </c>
      <c r="AE613" s="364">
        <f t="shared" si="1103"/>
        <v>0</v>
      </c>
      <c r="AF613" s="364">
        <f t="shared" ref="AF613" si="1104">AF612</f>
        <v>0</v>
      </c>
      <c r="AG613" s="364">
        <f t="shared" ref="AG613" si="1105">AG612</f>
        <v>0</v>
      </c>
      <c r="AH613" s="364">
        <f t="shared" ref="AH613" si="1106">AH612</f>
        <v>0</v>
      </c>
      <c r="AI613" s="364">
        <f t="shared" ref="AI613" si="1107">AI612</f>
        <v>0</v>
      </c>
      <c r="AJ613" s="364">
        <f t="shared" ref="AJ613" si="1108">AJ612</f>
        <v>0</v>
      </c>
      <c r="AK613" s="364">
        <f t="shared" ref="AK613" si="1109">AK612</f>
        <v>0</v>
      </c>
      <c r="AL613" s="364">
        <f t="shared" ref="AL613" si="1110">AL612</f>
        <v>0</v>
      </c>
      <c r="AM613" s="272"/>
    </row>
    <row r="614" spans="1:39" ht="15" outlineLevel="1">
      <c r="A614" s="467"/>
      <c r="B614" s="275"/>
      <c r="C614" s="273"/>
      <c r="D614" s="277"/>
      <c r="E614" s="277"/>
      <c r="F614" s="277"/>
      <c r="G614" s="277"/>
      <c r="H614" s="277"/>
      <c r="I614" s="277"/>
      <c r="J614" s="277"/>
      <c r="K614" s="277"/>
      <c r="L614" s="277"/>
      <c r="M614" s="277"/>
      <c r="N614" s="253"/>
      <c r="O614" s="277"/>
      <c r="P614" s="277"/>
      <c r="Q614" s="277"/>
      <c r="R614" s="277"/>
      <c r="S614" s="277"/>
      <c r="T614" s="277"/>
      <c r="U614" s="277"/>
      <c r="V614" s="277"/>
      <c r="W614" s="277"/>
      <c r="X614" s="277"/>
      <c r="Y614" s="660"/>
      <c r="Z614" s="661"/>
      <c r="AA614" s="660"/>
      <c r="AB614" s="660"/>
      <c r="AC614" s="660"/>
      <c r="AD614" s="660"/>
      <c r="AE614" s="660"/>
      <c r="AF614" s="369"/>
      <c r="AG614" s="369"/>
      <c r="AH614" s="369"/>
      <c r="AI614" s="369"/>
      <c r="AJ614" s="369"/>
      <c r="AK614" s="369"/>
      <c r="AL614" s="369"/>
      <c r="AM614" s="274"/>
    </row>
    <row r="615" spans="1:39" ht="30" outlineLevel="1">
      <c r="A615" s="467">
        <v>9</v>
      </c>
      <c r="B615" s="379" t="s">
        <v>102</v>
      </c>
      <c r="C615" s="253" t="s">
        <v>25</v>
      </c>
      <c r="D615" s="257"/>
      <c r="E615" s="257"/>
      <c r="F615" s="257"/>
      <c r="G615" s="257"/>
      <c r="H615" s="257"/>
      <c r="I615" s="257"/>
      <c r="J615" s="257"/>
      <c r="K615" s="257"/>
      <c r="L615" s="257"/>
      <c r="M615" s="257"/>
      <c r="N615" s="257">
        <v>12</v>
      </c>
      <c r="O615" s="257"/>
      <c r="P615" s="257"/>
      <c r="Q615" s="257"/>
      <c r="R615" s="257"/>
      <c r="S615" s="257"/>
      <c r="T615" s="257"/>
      <c r="U615" s="257"/>
      <c r="V615" s="257"/>
      <c r="W615" s="257"/>
      <c r="X615" s="257"/>
      <c r="Y615" s="659"/>
      <c r="Z615" s="363"/>
      <c r="AA615" s="363"/>
      <c r="AB615" s="363"/>
      <c r="AC615" s="363"/>
      <c r="AD615" s="363"/>
      <c r="AE615" s="363"/>
      <c r="AF615" s="368"/>
      <c r="AG615" s="368"/>
      <c r="AH615" s="368"/>
      <c r="AI615" s="368"/>
      <c r="AJ615" s="368"/>
      <c r="AK615" s="368"/>
      <c r="AL615" s="368"/>
      <c r="AM615" s="258">
        <f>SUM(Y615:AL615)</f>
        <v>0</v>
      </c>
    </row>
    <row r="616" spans="1:39" ht="15" outlineLevel="1">
      <c r="A616" s="467"/>
      <c r="B616" s="256" t="s">
        <v>310</v>
      </c>
      <c r="C616" s="253" t="s">
        <v>163</v>
      </c>
      <c r="D616" s="257"/>
      <c r="E616" s="257"/>
      <c r="F616" s="257"/>
      <c r="G616" s="257"/>
      <c r="H616" s="257"/>
      <c r="I616" s="257"/>
      <c r="J616" s="257"/>
      <c r="K616" s="257"/>
      <c r="L616" s="257"/>
      <c r="M616" s="257"/>
      <c r="N616" s="257">
        <f>N615</f>
        <v>12</v>
      </c>
      <c r="O616" s="257"/>
      <c r="P616" s="257"/>
      <c r="Q616" s="257"/>
      <c r="R616" s="257"/>
      <c r="S616" s="257"/>
      <c r="T616" s="257"/>
      <c r="U616" s="257"/>
      <c r="V616" s="257"/>
      <c r="W616" s="257"/>
      <c r="X616" s="257"/>
      <c r="Y616" s="364">
        <f>Y615</f>
        <v>0</v>
      </c>
      <c r="Z616" s="364">
        <f t="shared" ref="Z616:AE616" si="1111">Z615</f>
        <v>0</v>
      </c>
      <c r="AA616" s="364">
        <f t="shared" si="1111"/>
        <v>0</v>
      </c>
      <c r="AB616" s="364">
        <f t="shared" si="1111"/>
        <v>0</v>
      </c>
      <c r="AC616" s="364">
        <f t="shared" si="1111"/>
        <v>0</v>
      </c>
      <c r="AD616" s="364">
        <f t="shared" si="1111"/>
        <v>0</v>
      </c>
      <c r="AE616" s="364">
        <f t="shared" si="1111"/>
        <v>0</v>
      </c>
      <c r="AF616" s="364">
        <f t="shared" ref="AF616" si="1112">AF615</f>
        <v>0</v>
      </c>
      <c r="AG616" s="364">
        <f t="shared" ref="AG616" si="1113">AG615</f>
        <v>0</v>
      </c>
      <c r="AH616" s="364">
        <f t="shared" ref="AH616" si="1114">AH615</f>
        <v>0</v>
      </c>
      <c r="AI616" s="364">
        <f t="shared" ref="AI616" si="1115">AI615</f>
        <v>0</v>
      </c>
      <c r="AJ616" s="364">
        <f t="shared" ref="AJ616" si="1116">AJ615</f>
        <v>0</v>
      </c>
      <c r="AK616" s="364">
        <f t="shared" ref="AK616" si="1117">AK615</f>
        <v>0</v>
      </c>
      <c r="AL616" s="364">
        <f t="shared" ref="AL616" si="1118">AL615</f>
        <v>0</v>
      </c>
      <c r="AM616" s="272"/>
    </row>
    <row r="617" spans="1:39" ht="15" outlineLevel="1">
      <c r="A617" s="467"/>
      <c r="B617" s="275"/>
      <c r="C617" s="273"/>
      <c r="D617" s="277"/>
      <c r="E617" s="277"/>
      <c r="F617" s="277"/>
      <c r="G617" s="277"/>
      <c r="H617" s="277"/>
      <c r="I617" s="277"/>
      <c r="J617" s="277"/>
      <c r="K617" s="277"/>
      <c r="L617" s="277"/>
      <c r="M617" s="277"/>
      <c r="N617" s="253"/>
      <c r="O617" s="277"/>
      <c r="P617" s="277"/>
      <c r="Q617" s="277"/>
      <c r="R617" s="277"/>
      <c r="S617" s="277"/>
      <c r="T617" s="277"/>
      <c r="U617" s="277"/>
      <c r="V617" s="277"/>
      <c r="W617" s="277"/>
      <c r="X617" s="277"/>
      <c r="Y617" s="660"/>
      <c r="Z617" s="660"/>
      <c r="AA617" s="660"/>
      <c r="AB617" s="660"/>
      <c r="AC617" s="660"/>
      <c r="AD617" s="660"/>
      <c r="AE617" s="660"/>
      <c r="AF617" s="369"/>
      <c r="AG617" s="369"/>
      <c r="AH617" s="369"/>
      <c r="AI617" s="369"/>
      <c r="AJ617" s="369"/>
      <c r="AK617" s="369"/>
      <c r="AL617" s="369"/>
      <c r="AM617" s="274"/>
    </row>
    <row r="618" spans="1:39" ht="30" outlineLevel="1">
      <c r="A618" s="467">
        <v>10</v>
      </c>
      <c r="B618" s="379" t="s">
        <v>103</v>
      </c>
      <c r="C618" s="253" t="s">
        <v>25</v>
      </c>
      <c r="D618" s="257"/>
      <c r="E618" s="257"/>
      <c r="F618" s="257"/>
      <c r="G618" s="257"/>
      <c r="H618" s="257"/>
      <c r="I618" s="257"/>
      <c r="J618" s="257"/>
      <c r="K618" s="257"/>
      <c r="L618" s="257"/>
      <c r="M618" s="257"/>
      <c r="N618" s="257">
        <v>3</v>
      </c>
      <c r="O618" s="257"/>
      <c r="P618" s="257"/>
      <c r="Q618" s="257"/>
      <c r="R618" s="257"/>
      <c r="S618" s="257"/>
      <c r="T618" s="257"/>
      <c r="U618" s="257"/>
      <c r="V618" s="257"/>
      <c r="W618" s="257"/>
      <c r="X618" s="257"/>
      <c r="Y618" s="659"/>
      <c r="Z618" s="363"/>
      <c r="AA618" s="363"/>
      <c r="AB618" s="363"/>
      <c r="AC618" s="363"/>
      <c r="AD618" s="363"/>
      <c r="AE618" s="363"/>
      <c r="AF618" s="368"/>
      <c r="AG618" s="368"/>
      <c r="AH618" s="368"/>
      <c r="AI618" s="368"/>
      <c r="AJ618" s="368"/>
      <c r="AK618" s="368"/>
      <c r="AL618" s="368"/>
      <c r="AM618" s="258">
        <f>SUM(Y618:AL618)</f>
        <v>0</v>
      </c>
    </row>
    <row r="619" spans="1:39" ht="15" outlineLevel="1">
      <c r="A619" s="467"/>
      <c r="B619" s="256" t="s">
        <v>310</v>
      </c>
      <c r="C619" s="253" t="s">
        <v>163</v>
      </c>
      <c r="D619" s="257"/>
      <c r="E619" s="257"/>
      <c r="F619" s="257"/>
      <c r="G619" s="257"/>
      <c r="H619" s="257"/>
      <c r="I619" s="257"/>
      <c r="J619" s="257"/>
      <c r="K619" s="257"/>
      <c r="L619" s="257"/>
      <c r="M619" s="257"/>
      <c r="N619" s="257">
        <f>N618</f>
        <v>3</v>
      </c>
      <c r="O619" s="257"/>
      <c r="P619" s="257"/>
      <c r="Q619" s="257"/>
      <c r="R619" s="257"/>
      <c r="S619" s="257"/>
      <c r="T619" s="257"/>
      <c r="U619" s="257"/>
      <c r="V619" s="257"/>
      <c r="W619" s="257"/>
      <c r="X619" s="257"/>
      <c r="Y619" s="364">
        <f>Y618</f>
        <v>0</v>
      </c>
      <c r="Z619" s="364">
        <f t="shared" ref="Z619:AE619" si="1119">Z618</f>
        <v>0</v>
      </c>
      <c r="AA619" s="364">
        <f t="shared" si="1119"/>
        <v>0</v>
      </c>
      <c r="AB619" s="364">
        <f t="shared" si="1119"/>
        <v>0</v>
      </c>
      <c r="AC619" s="364">
        <f t="shared" si="1119"/>
        <v>0</v>
      </c>
      <c r="AD619" s="364">
        <f t="shared" si="1119"/>
        <v>0</v>
      </c>
      <c r="AE619" s="364">
        <f t="shared" si="1119"/>
        <v>0</v>
      </c>
      <c r="AF619" s="364">
        <f t="shared" ref="AF619" si="1120">AF618</f>
        <v>0</v>
      </c>
      <c r="AG619" s="364">
        <f t="shared" ref="AG619" si="1121">AG618</f>
        <v>0</v>
      </c>
      <c r="AH619" s="364">
        <f t="shared" ref="AH619" si="1122">AH618</f>
        <v>0</v>
      </c>
      <c r="AI619" s="364">
        <f t="shared" ref="AI619" si="1123">AI618</f>
        <v>0</v>
      </c>
      <c r="AJ619" s="364">
        <f t="shared" ref="AJ619" si="1124">AJ618</f>
        <v>0</v>
      </c>
      <c r="AK619" s="364">
        <f t="shared" ref="AK619" si="1125">AK618</f>
        <v>0</v>
      </c>
      <c r="AL619" s="364">
        <f t="shared" ref="AL619" si="1126">AL618</f>
        <v>0</v>
      </c>
      <c r="AM619" s="272"/>
    </row>
    <row r="620" spans="1:39" ht="15" outlineLevel="1">
      <c r="A620" s="467"/>
      <c r="B620" s="275"/>
      <c r="C620" s="273"/>
      <c r="D620" s="277"/>
      <c r="E620" s="277"/>
      <c r="F620" s="277"/>
      <c r="G620" s="277"/>
      <c r="H620" s="277"/>
      <c r="I620" s="277"/>
      <c r="J620" s="277"/>
      <c r="K620" s="277"/>
      <c r="L620" s="277"/>
      <c r="M620" s="277"/>
      <c r="N620" s="253"/>
      <c r="O620" s="277"/>
      <c r="P620" s="277"/>
      <c r="Q620" s="277"/>
      <c r="R620" s="277"/>
      <c r="S620" s="277"/>
      <c r="T620" s="277"/>
      <c r="U620" s="277"/>
      <c r="V620" s="277"/>
      <c r="W620" s="277"/>
      <c r="X620" s="277"/>
      <c r="Y620" s="660"/>
      <c r="Z620" s="661"/>
      <c r="AA620" s="660"/>
      <c r="AB620" s="660"/>
      <c r="AC620" s="660"/>
      <c r="AD620" s="660"/>
      <c r="AE620" s="660"/>
      <c r="AF620" s="369"/>
      <c r="AG620" s="369"/>
      <c r="AH620" s="369"/>
      <c r="AI620" s="369"/>
      <c r="AJ620" s="369"/>
      <c r="AK620" s="369"/>
      <c r="AL620" s="369"/>
      <c r="AM620" s="274"/>
    </row>
    <row r="621" spans="1:39" ht="15.6" outlineLevel="1">
      <c r="A621" s="467"/>
      <c r="B621" s="250" t="s">
        <v>10</v>
      </c>
      <c r="C621" s="251"/>
      <c r="D621" s="251"/>
      <c r="E621" s="251"/>
      <c r="F621" s="251"/>
      <c r="G621" s="251"/>
      <c r="H621" s="251"/>
      <c r="I621" s="251"/>
      <c r="J621" s="251"/>
      <c r="K621" s="251"/>
      <c r="L621" s="251"/>
      <c r="M621" s="251"/>
      <c r="N621" s="252"/>
      <c r="O621" s="251"/>
      <c r="P621" s="251"/>
      <c r="Q621" s="251"/>
      <c r="R621" s="251"/>
      <c r="S621" s="251"/>
      <c r="T621" s="251"/>
      <c r="U621" s="251"/>
      <c r="V621" s="251"/>
      <c r="W621" s="251"/>
      <c r="X621" s="251"/>
      <c r="Y621" s="367"/>
      <c r="Z621" s="367"/>
      <c r="AA621" s="367"/>
      <c r="AB621" s="367"/>
      <c r="AC621" s="367"/>
      <c r="AD621" s="367"/>
      <c r="AE621" s="367"/>
      <c r="AF621" s="367"/>
      <c r="AG621" s="367"/>
      <c r="AH621" s="367"/>
      <c r="AI621" s="367"/>
      <c r="AJ621" s="367"/>
      <c r="AK621" s="367"/>
      <c r="AL621" s="367"/>
      <c r="AM621" s="254"/>
    </row>
    <row r="622" spans="1:39" ht="30" outlineLevel="1">
      <c r="A622" s="467">
        <v>11</v>
      </c>
      <c r="B622" s="379" t="s">
        <v>104</v>
      </c>
      <c r="C622" s="253" t="s">
        <v>25</v>
      </c>
      <c r="D622" s="257"/>
      <c r="E622" s="257"/>
      <c r="F622" s="257"/>
      <c r="G622" s="257"/>
      <c r="H622" s="257"/>
      <c r="I622" s="257"/>
      <c r="J622" s="257"/>
      <c r="K622" s="257"/>
      <c r="L622" s="257"/>
      <c r="M622" s="257"/>
      <c r="N622" s="257">
        <v>12</v>
      </c>
      <c r="O622" s="257"/>
      <c r="P622" s="257"/>
      <c r="Q622" s="257"/>
      <c r="R622" s="257"/>
      <c r="S622" s="257"/>
      <c r="T622" s="257"/>
      <c r="U622" s="257"/>
      <c r="V622" s="257"/>
      <c r="W622" s="257"/>
      <c r="X622" s="257"/>
      <c r="Y622" s="377"/>
      <c r="Z622" s="363"/>
      <c r="AA622" s="363"/>
      <c r="AB622" s="363"/>
      <c r="AC622" s="363"/>
      <c r="AD622" s="363"/>
      <c r="AE622" s="363"/>
      <c r="AF622" s="368"/>
      <c r="AG622" s="368"/>
      <c r="AH622" s="368"/>
      <c r="AI622" s="368"/>
      <c r="AJ622" s="368"/>
      <c r="AK622" s="368"/>
      <c r="AL622" s="368"/>
      <c r="AM622" s="258">
        <f>SUM(Y622:AL622)</f>
        <v>0</v>
      </c>
    </row>
    <row r="623" spans="1:39" ht="15" outlineLevel="1">
      <c r="A623" s="467"/>
      <c r="B623" s="256" t="s">
        <v>310</v>
      </c>
      <c r="C623" s="253" t="s">
        <v>163</v>
      </c>
      <c r="D623" s="257"/>
      <c r="E623" s="257"/>
      <c r="F623" s="257"/>
      <c r="G623" s="257"/>
      <c r="H623" s="257"/>
      <c r="I623" s="257"/>
      <c r="J623" s="257"/>
      <c r="K623" s="257"/>
      <c r="L623" s="257"/>
      <c r="M623" s="257"/>
      <c r="N623" s="257">
        <f>N622</f>
        <v>12</v>
      </c>
      <c r="O623" s="257"/>
      <c r="P623" s="257"/>
      <c r="Q623" s="257"/>
      <c r="R623" s="257"/>
      <c r="S623" s="257"/>
      <c r="T623" s="257"/>
      <c r="U623" s="257"/>
      <c r="V623" s="257"/>
      <c r="W623" s="257"/>
      <c r="X623" s="257"/>
      <c r="Y623" s="364">
        <f>Y622</f>
        <v>0</v>
      </c>
      <c r="Z623" s="364">
        <f t="shared" ref="Z623:AE623" si="1127">Z622</f>
        <v>0</v>
      </c>
      <c r="AA623" s="364">
        <f t="shared" si="1127"/>
        <v>0</v>
      </c>
      <c r="AB623" s="364">
        <f t="shared" si="1127"/>
        <v>0</v>
      </c>
      <c r="AC623" s="364">
        <f t="shared" si="1127"/>
        <v>0</v>
      </c>
      <c r="AD623" s="364">
        <f t="shared" si="1127"/>
        <v>0</v>
      </c>
      <c r="AE623" s="364">
        <f t="shared" si="1127"/>
        <v>0</v>
      </c>
      <c r="AF623" s="364">
        <f t="shared" ref="AF623" si="1128">AF622</f>
        <v>0</v>
      </c>
      <c r="AG623" s="364">
        <f t="shared" ref="AG623" si="1129">AG622</f>
        <v>0</v>
      </c>
      <c r="AH623" s="364">
        <f t="shared" ref="AH623" si="1130">AH622</f>
        <v>0</v>
      </c>
      <c r="AI623" s="364">
        <f t="shared" ref="AI623" si="1131">AI622</f>
        <v>0</v>
      </c>
      <c r="AJ623" s="364">
        <f t="shared" ref="AJ623" si="1132">AJ622</f>
        <v>0</v>
      </c>
      <c r="AK623" s="364">
        <f t="shared" ref="AK623" si="1133">AK622</f>
        <v>0</v>
      </c>
      <c r="AL623" s="364">
        <f t="shared" ref="AL623" si="1134">AL622</f>
        <v>0</v>
      </c>
      <c r="AM623" s="259"/>
    </row>
    <row r="624" spans="1:39" ht="15" outlineLevel="1">
      <c r="A624" s="467"/>
      <c r="B624" s="276"/>
      <c r="C624" s="267"/>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365"/>
      <c r="Z624" s="372"/>
      <c r="AA624" s="372"/>
      <c r="AB624" s="372"/>
      <c r="AC624" s="372"/>
      <c r="AD624" s="372"/>
      <c r="AE624" s="372"/>
      <c r="AF624" s="372"/>
      <c r="AG624" s="372"/>
      <c r="AH624" s="372"/>
      <c r="AI624" s="372"/>
      <c r="AJ624" s="372"/>
      <c r="AK624" s="372"/>
      <c r="AL624" s="372"/>
      <c r="AM624" s="268"/>
    </row>
    <row r="625" spans="1:40" ht="30" outlineLevel="1">
      <c r="A625" s="467">
        <v>12</v>
      </c>
      <c r="B625" s="379" t="s">
        <v>105</v>
      </c>
      <c r="C625" s="253" t="s">
        <v>25</v>
      </c>
      <c r="D625" s="257"/>
      <c r="E625" s="257"/>
      <c r="F625" s="257"/>
      <c r="G625" s="257"/>
      <c r="H625" s="257"/>
      <c r="I625" s="257"/>
      <c r="J625" s="257"/>
      <c r="K625" s="257"/>
      <c r="L625" s="257"/>
      <c r="M625" s="257"/>
      <c r="N625" s="257">
        <v>12</v>
      </c>
      <c r="O625" s="257"/>
      <c r="P625" s="257"/>
      <c r="Q625" s="257"/>
      <c r="R625" s="257"/>
      <c r="S625" s="257"/>
      <c r="T625" s="257"/>
      <c r="U625" s="257"/>
      <c r="V625" s="257"/>
      <c r="W625" s="257"/>
      <c r="X625" s="257"/>
      <c r="Y625" s="363"/>
      <c r="Z625" s="363"/>
      <c r="AA625" s="363"/>
      <c r="AB625" s="363"/>
      <c r="AC625" s="363"/>
      <c r="AD625" s="363"/>
      <c r="AE625" s="363"/>
      <c r="AF625" s="368"/>
      <c r="AG625" s="368"/>
      <c r="AH625" s="368"/>
      <c r="AI625" s="368"/>
      <c r="AJ625" s="368"/>
      <c r="AK625" s="368"/>
      <c r="AL625" s="368"/>
      <c r="AM625" s="258">
        <f>SUM(Y625:AL625)</f>
        <v>0</v>
      </c>
    </row>
    <row r="626" spans="1:40" ht="15" outlineLevel="1">
      <c r="A626" s="467"/>
      <c r="B626" s="256" t="s">
        <v>310</v>
      </c>
      <c r="C626" s="253" t="s">
        <v>163</v>
      </c>
      <c r="D626" s="257"/>
      <c r="E626" s="257"/>
      <c r="F626" s="257"/>
      <c r="G626" s="257"/>
      <c r="H626" s="257"/>
      <c r="I626" s="257"/>
      <c r="J626" s="257"/>
      <c r="K626" s="257"/>
      <c r="L626" s="257"/>
      <c r="M626" s="257"/>
      <c r="N626" s="257">
        <f>N625</f>
        <v>12</v>
      </c>
      <c r="O626" s="257"/>
      <c r="P626" s="257"/>
      <c r="Q626" s="257"/>
      <c r="R626" s="257"/>
      <c r="S626" s="257"/>
      <c r="T626" s="257"/>
      <c r="U626" s="257"/>
      <c r="V626" s="257"/>
      <c r="W626" s="257"/>
      <c r="X626" s="257"/>
      <c r="Y626" s="364">
        <f>Y625</f>
        <v>0</v>
      </c>
      <c r="Z626" s="364">
        <f t="shared" ref="Z626:AE626" si="1135">Z625</f>
        <v>0</v>
      </c>
      <c r="AA626" s="364">
        <f t="shared" si="1135"/>
        <v>0</v>
      </c>
      <c r="AB626" s="364">
        <f t="shared" si="1135"/>
        <v>0</v>
      </c>
      <c r="AC626" s="364">
        <f t="shared" si="1135"/>
        <v>0</v>
      </c>
      <c r="AD626" s="364">
        <f t="shared" si="1135"/>
        <v>0</v>
      </c>
      <c r="AE626" s="364">
        <f t="shared" si="1135"/>
        <v>0</v>
      </c>
      <c r="AF626" s="364">
        <f t="shared" ref="AF626" si="1136">AF625</f>
        <v>0</v>
      </c>
      <c r="AG626" s="364">
        <f t="shared" ref="AG626" si="1137">AG625</f>
        <v>0</v>
      </c>
      <c r="AH626" s="364">
        <f t="shared" ref="AH626" si="1138">AH625</f>
        <v>0</v>
      </c>
      <c r="AI626" s="364">
        <f t="shared" ref="AI626" si="1139">AI625</f>
        <v>0</v>
      </c>
      <c r="AJ626" s="364">
        <f t="shared" ref="AJ626" si="1140">AJ625</f>
        <v>0</v>
      </c>
      <c r="AK626" s="364">
        <f t="shared" ref="AK626" si="1141">AK625</f>
        <v>0</v>
      </c>
      <c r="AL626" s="364">
        <f t="shared" ref="AL626" si="1142">AL625</f>
        <v>0</v>
      </c>
      <c r="AM626" s="259"/>
    </row>
    <row r="627" spans="1:40" ht="15" outlineLevel="1">
      <c r="A627" s="467"/>
      <c r="B627" s="276"/>
      <c r="C627" s="267"/>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373"/>
      <c r="Z627" s="373"/>
      <c r="AA627" s="365"/>
      <c r="AB627" s="365"/>
      <c r="AC627" s="365"/>
      <c r="AD627" s="365"/>
      <c r="AE627" s="365"/>
      <c r="AF627" s="365"/>
      <c r="AG627" s="365"/>
      <c r="AH627" s="365"/>
      <c r="AI627" s="365"/>
      <c r="AJ627" s="365"/>
      <c r="AK627" s="365"/>
      <c r="AL627" s="365"/>
      <c r="AM627" s="268"/>
    </row>
    <row r="628" spans="1:40" ht="30" outlineLevel="1">
      <c r="A628" s="467">
        <v>13</v>
      </c>
      <c r="B628" s="379" t="s">
        <v>106</v>
      </c>
      <c r="C628" s="253" t="s">
        <v>25</v>
      </c>
      <c r="D628" s="257"/>
      <c r="E628" s="257"/>
      <c r="F628" s="257"/>
      <c r="G628" s="257"/>
      <c r="H628" s="257"/>
      <c r="I628" s="257"/>
      <c r="J628" s="257"/>
      <c r="K628" s="257"/>
      <c r="L628" s="257"/>
      <c r="M628" s="257"/>
      <c r="N628" s="257">
        <v>12</v>
      </c>
      <c r="O628" s="257"/>
      <c r="P628" s="257"/>
      <c r="Q628" s="257"/>
      <c r="R628" s="257"/>
      <c r="S628" s="257"/>
      <c r="T628" s="257"/>
      <c r="U628" s="257"/>
      <c r="V628" s="257"/>
      <c r="W628" s="257"/>
      <c r="X628" s="257"/>
      <c r="Y628" s="363"/>
      <c r="Z628" s="363"/>
      <c r="AA628" s="363"/>
      <c r="AB628" s="363"/>
      <c r="AC628" s="363"/>
      <c r="AD628" s="363"/>
      <c r="AE628" s="363"/>
      <c r="AF628" s="368"/>
      <c r="AG628" s="368"/>
      <c r="AH628" s="368"/>
      <c r="AI628" s="368"/>
      <c r="AJ628" s="368"/>
      <c r="AK628" s="368"/>
      <c r="AL628" s="368"/>
      <c r="AM628" s="258">
        <f>SUM(Y628:AL628)</f>
        <v>0</v>
      </c>
    </row>
    <row r="629" spans="1:40" ht="15" outlineLevel="1">
      <c r="A629" s="467"/>
      <c r="B629" s="256" t="s">
        <v>310</v>
      </c>
      <c r="C629" s="253" t="s">
        <v>163</v>
      </c>
      <c r="D629" s="257"/>
      <c r="E629" s="257"/>
      <c r="F629" s="257"/>
      <c r="G629" s="257"/>
      <c r="H629" s="257"/>
      <c r="I629" s="257"/>
      <c r="J629" s="257"/>
      <c r="K629" s="257"/>
      <c r="L629" s="257"/>
      <c r="M629" s="257"/>
      <c r="N629" s="257">
        <f>N628</f>
        <v>12</v>
      </c>
      <c r="O629" s="257"/>
      <c r="P629" s="257"/>
      <c r="Q629" s="257"/>
      <c r="R629" s="257"/>
      <c r="S629" s="257"/>
      <c r="T629" s="257"/>
      <c r="U629" s="257"/>
      <c r="V629" s="257"/>
      <c r="W629" s="257"/>
      <c r="X629" s="257"/>
      <c r="Y629" s="364">
        <f>Y628</f>
        <v>0</v>
      </c>
      <c r="Z629" s="364">
        <f t="shared" ref="Z629:AE629" si="1143">Z628</f>
        <v>0</v>
      </c>
      <c r="AA629" s="364">
        <f t="shared" si="1143"/>
        <v>0</v>
      </c>
      <c r="AB629" s="364">
        <f t="shared" si="1143"/>
        <v>0</v>
      </c>
      <c r="AC629" s="364">
        <f t="shared" si="1143"/>
        <v>0</v>
      </c>
      <c r="AD629" s="364">
        <f t="shared" si="1143"/>
        <v>0</v>
      </c>
      <c r="AE629" s="364">
        <f t="shared" si="1143"/>
        <v>0</v>
      </c>
      <c r="AF629" s="364">
        <f t="shared" ref="AF629" si="1144">AF628</f>
        <v>0</v>
      </c>
      <c r="AG629" s="364">
        <f t="shared" ref="AG629" si="1145">AG628</f>
        <v>0</v>
      </c>
      <c r="AH629" s="364">
        <f t="shared" ref="AH629" si="1146">AH628</f>
        <v>0</v>
      </c>
      <c r="AI629" s="364">
        <f t="shared" ref="AI629" si="1147">AI628</f>
        <v>0</v>
      </c>
      <c r="AJ629" s="364">
        <f t="shared" ref="AJ629" si="1148">AJ628</f>
        <v>0</v>
      </c>
      <c r="AK629" s="364">
        <f t="shared" ref="AK629" si="1149">AK628</f>
        <v>0</v>
      </c>
      <c r="AL629" s="364">
        <f t="shared" ref="AL629" si="1150">AL628</f>
        <v>0</v>
      </c>
      <c r="AM629" s="268"/>
    </row>
    <row r="630" spans="1:40" ht="15" outlineLevel="1">
      <c r="A630" s="467"/>
      <c r="B630" s="276"/>
      <c r="C630" s="267"/>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365"/>
      <c r="Z630" s="365"/>
      <c r="AA630" s="365"/>
      <c r="AB630" s="365"/>
      <c r="AC630" s="365"/>
      <c r="AD630" s="365"/>
      <c r="AE630" s="365"/>
      <c r="AF630" s="365"/>
      <c r="AG630" s="365"/>
      <c r="AH630" s="365"/>
      <c r="AI630" s="365"/>
      <c r="AJ630" s="365"/>
      <c r="AK630" s="365"/>
      <c r="AL630" s="365"/>
      <c r="AM630" s="268"/>
    </row>
    <row r="631" spans="1:40" ht="15.6" outlineLevel="1">
      <c r="A631" s="467"/>
      <c r="B631" s="250" t="s">
        <v>107</v>
      </c>
      <c r="C631" s="251"/>
      <c r="D631" s="252"/>
      <c r="E631" s="252"/>
      <c r="F631" s="252"/>
      <c r="G631" s="252"/>
      <c r="H631" s="252"/>
      <c r="I631" s="252"/>
      <c r="J631" s="252"/>
      <c r="K631" s="252"/>
      <c r="L631" s="252"/>
      <c r="M631" s="252"/>
      <c r="N631" s="252"/>
      <c r="O631" s="252"/>
      <c r="P631" s="251"/>
      <c r="Q631" s="251"/>
      <c r="R631" s="251"/>
      <c r="S631" s="251"/>
      <c r="T631" s="251"/>
      <c r="U631" s="251"/>
      <c r="V631" s="251"/>
      <c r="W631" s="251"/>
      <c r="X631" s="251"/>
      <c r="Y631" s="367"/>
      <c r="Z631" s="367"/>
      <c r="AA631" s="367"/>
      <c r="AB631" s="367"/>
      <c r="AC631" s="367"/>
      <c r="AD631" s="367"/>
      <c r="AE631" s="367"/>
      <c r="AF631" s="367"/>
      <c r="AG631" s="367"/>
      <c r="AH631" s="367"/>
      <c r="AI631" s="367"/>
      <c r="AJ631" s="367"/>
      <c r="AK631" s="367"/>
      <c r="AL631" s="367"/>
      <c r="AM631" s="254"/>
    </row>
    <row r="632" spans="1:40" ht="15" outlineLevel="1">
      <c r="A632" s="467">
        <v>14</v>
      </c>
      <c r="B632" s="276" t="s">
        <v>108</v>
      </c>
      <c r="C632" s="253" t="s">
        <v>25</v>
      </c>
      <c r="D632" s="257"/>
      <c r="E632" s="257"/>
      <c r="F632" s="257"/>
      <c r="G632" s="257"/>
      <c r="H632" s="257"/>
      <c r="I632" s="257"/>
      <c r="J632" s="257"/>
      <c r="K632" s="257"/>
      <c r="L632" s="257"/>
      <c r="M632" s="257"/>
      <c r="N632" s="257">
        <v>12</v>
      </c>
      <c r="O632" s="257"/>
      <c r="P632" s="257"/>
      <c r="Q632" s="257"/>
      <c r="R632" s="257"/>
      <c r="S632" s="257"/>
      <c r="T632" s="257"/>
      <c r="U632" s="257"/>
      <c r="V632" s="257"/>
      <c r="W632" s="257"/>
      <c r="X632" s="257"/>
      <c r="Y632" s="363"/>
      <c r="Z632" s="363"/>
      <c r="AA632" s="363"/>
      <c r="AB632" s="363"/>
      <c r="AC632" s="363"/>
      <c r="AD632" s="363"/>
      <c r="AE632" s="363"/>
      <c r="AF632" s="363"/>
      <c r="AG632" s="363"/>
      <c r="AH632" s="363"/>
      <c r="AI632" s="363"/>
      <c r="AJ632" s="363"/>
      <c r="AK632" s="363"/>
      <c r="AL632" s="363"/>
      <c r="AM632" s="258">
        <f>SUM(Y632:AL632)</f>
        <v>0</v>
      </c>
    </row>
    <row r="633" spans="1:40" ht="15" outlineLevel="1">
      <c r="A633" s="467"/>
      <c r="B633" s="256" t="s">
        <v>310</v>
      </c>
      <c r="C633" s="253" t="s">
        <v>163</v>
      </c>
      <c r="D633" s="257"/>
      <c r="E633" s="257"/>
      <c r="F633" s="257"/>
      <c r="G633" s="257"/>
      <c r="H633" s="257"/>
      <c r="I633" s="257"/>
      <c r="J633" s="257"/>
      <c r="K633" s="257"/>
      <c r="L633" s="257"/>
      <c r="M633" s="257"/>
      <c r="N633" s="257">
        <f>N632</f>
        <v>12</v>
      </c>
      <c r="O633" s="257"/>
      <c r="P633" s="257"/>
      <c r="Q633" s="257"/>
      <c r="R633" s="257"/>
      <c r="S633" s="257"/>
      <c r="T633" s="257"/>
      <c r="U633" s="257"/>
      <c r="V633" s="257"/>
      <c r="W633" s="257"/>
      <c r="X633" s="257"/>
      <c r="Y633" s="364">
        <f>Y632</f>
        <v>0</v>
      </c>
      <c r="Z633" s="364">
        <f t="shared" ref="Z633:AE633" si="1151">Z632</f>
        <v>0</v>
      </c>
      <c r="AA633" s="364">
        <f t="shared" si="1151"/>
        <v>0</v>
      </c>
      <c r="AB633" s="364">
        <f t="shared" si="1151"/>
        <v>0</v>
      </c>
      <c r="AC633" s="364">
        <f t="shared" si="1151"/>
        <v>0</v>
      </c>
      <c r="AD633" s="364">
        <f t="shared" si="1151"/>
        <v>0</v>
      </c>
      <c r="AE633" s="364">
        <f t="shared" si="1151"/>
        <v>0</v>
      </c>
      <c r="AF633" s="364">
        <f t="shared" ref="AF633" si="1152">AF632</f>
        <v>0</v>
      </c>
      <c r="AG633" s="364">
        <f t="shared" ref="AG633" si="1153">AG632</f>
        <v>0</v>
      </c>
      <c r="AH633" s="364">
        <f t="shared" ref="AH633" si="1154">AH632</f>
        <v>0</v>
      </c>
      <c r="AI633" s="364">
        <f t="shared" ref="AI633" si="1155">AI632</f>
        <v>0</v>
      </c>
      <c r="AJ633" s="364">
        <f t="shared" ref="AJ633" si="1156">AJ632</f>
        <v>0</v>
      </c>
      <c r="AK633" s="364">
        <f t="shared" ref="AK633" si="1157">AK632</f>
        <v>0</v>
      </c>
      <c r="AL633" s="364">
        <f t="shared" ref="AL633" si="1158">AL632</f>
        <v>0</v>
      </c>
      <c r="AM633" s="455"/>
      <c r="AN633" s="548"/>
    </row>
    <row r="634" spans="1:40" ht="15" outlineLevel="1">
      <c r="A634" s="467"/>
      <c r="B634" s="276"/>
      <c r="C634" s="267"/>
      <c r="D634" s="253"/>
      <c r="E634" s="253"/>
      <c r="F634" s="253"/>
      <c r="G634" s="253"/>
      <c r="H634" s="253"/>
      <c r="I634" s="253"/>
      <c r="J634" s="253"/>
      <c r="K634" s="253"/>
      <c r="L634" s="253"/>
      <c r="M634" s="253"/>
      <c r="N634" s="412"/>
      <c r="O634" s="253"/>
      <c r="P634" s="253"/>
      <c r="Q634" s="253"/>
      <c r="R634" s="253"/>
      <c r="S634" s="253"/>
      <c r="T634" s="253"/>
      <c r="U634" s="253"/>
      <c r="V634" s="253"/>
      <c r="W634" s="253"/>
      <c r="X634" s="253"/>
      <c r="Y634" s="365"/>
      <c r="Z634" s="365"/>
      <c r="AA634" s="365"/>
      <c r="AB634" s="365"/>
      <c r="AC634" s="365"/>
      <c r="AD634" s="365"/>
      <c r="AE634" s="365"/>
      <c r="AF634" s="365"/>
      <c r="AG634" s="365"/>
      <c r="AH634" s="365"/>
      <c r="AI634" s="365"/>
      <c r="AJ634" s="365"/>
      <c r="AK634" s="365"/>
      <c r="AL634" s="365"/>
      <c r="AM634" s="263"/>
      <c r="AN634" s="548"/>
    </row>
    <row r="635" spans="1:40" s="245" customFormat="1" ht="15.6" outlineLevel="1">
      <c r="A635" s="467"/>
      <c r="B635" s="250" t="s">
        <v>489</v>
      </c>
      <c r="C635" s="253"/>
      <c r="D635" s="253"/>
      <c r="E635" s="253"/>
      <c r="F635" s="253"/>
      <c r="G635" s="253"/>
      <c r="H635" s="253"/>
      <c r="I635" s="253"/>
      <c r="J635" s="253"/>
      <c r="K635" s="253"/>
      <c r="L635" s="253"/>
      <c r="M635" s="253"/>
      <c r="N635" s="253"/>
      <c r="O635" s="253"/>
      <c r="P635" s="253"/>
      <c r="Q635" s="253"/>
      <c r="R635" s="253"/>
      <c r="S635" s="253"/>
      <c r="T635" s="253"/>
      <c r="U635" s="253"/>
      <c r="V635" s="253"/>
      <c r="W635" s="253"/>
      <c r="X635" s="253"/>
      <c r="Y635" s="365"/>
      <c r="Z635" s="365"/>
      <c r="AA635" s="365"/>
      <c r="AB635" s="365"/>
      <c r="AC635" s="365"/>
      <c r="AD635" s="365"/>
      <c r="AE635" s="660"/>
      <c r="AF635" s="369"/>
      <c r="AG635" s="369"/>
      <c r="AH635" s="369"/>
      <c r="AI635" s="369"/>
      <c r="AJ635" s="369"/>
      <c r="AK635" s="369"/>
      <c r="AL635" s="369"/>
      <c r="AM635" s="456"/>
      <c r="AN635" s="549"/>
    </row>
    <row r="636" spans="1:40" ht="15" outlineLevel="1">
      <c r="A636" s="467">
        <v>15</v>
      </c>
      <c r="B636" s="256" t="s">
        <v>494</v>
      </c>
      <c r="C636" s="253" t="s">
        <v>25</v>
      </c>
      <c r="D636" s="257"/>
      <c r="E636" s="257"/>
      <c r="F636" s="257"/>
      <c r="G636" s="257"/>
      <c r="H636" s="257"/>
      <c r="I636" s="257"/>
      <c r="J636" s="257"/>
      <c r="K636" s="257"/>
      <c r="L636" s="257"/>
      <c r="M636" s="257"/>
      <c r="N636" s="257">
        <v>0</v>
      </c>
      <c r="O636" s="257"/>
      <c r="P636" s="257"/>
      <c r="Q636" s="257"/>
      <c r="R636" s="257"/>
      <c r="S636" s="257"/>
      <c r="T636" s="257"/>
      <c r="U636" s="257"/>
      <c r="V636" s="257"/>
      <c r="W636" s="257"/>
      <c r="X636" s="257"/>
      <c r="Y636" s="363"/>
      <c r="Z636" s="363"/>
      <c r="AA636" s="363"/>
      <c r="AB636" s="363"/>
      <c r="AC636" s="363"/>
      <c r="AD636" s="363"/>
      <c r="AE636" s="363"/>
      <c r="AF636" s="363"/>
      <c r="AG636" s="363"/>
      <c r="AH636" s="363"/>
      <c r="AI636" s="363"/>
      <c r="AJ636" s="363"/>
      <c r="AK636" s="363"/>
      <c r="AL636" s="363"/>
      <c r="AM636" s="258">
        <f>SUM(Y636:AL636)</f>
        <v>0</v>
      </c>
    </row>
    <row r="637" spans="1:40" ht="15" outlineLevel="1">
      <c r="A637" s="467"/>
      <c r="B637" s="256" t="s">
        <v>310</v>
      </c>
      <c r="C637" s="253" t="s">
        <v>163</v>
      </c>
      <c r="D637" s="257"/>
      <c r="E637" s="257"/>
      <c r="F637" s="257"/>
      <c r="G637" s="257"/>
      <c r="H637" s="257"/>
      <c r="I637" s="257"/>
      <c r="J637" s="257"/>
      <c r="K637" s="257"/>
      <c r="L637" s="257"/>
      <c r="M637" s="257"/>
      <c r="N637" s="257">
        <f>N636</f>
        <v>0</v>
      </c>
      <c r="O637" s="257"/>
      <c r="P637" s="257"/>
      <c r="Q637" s="257"/>
      <c r="R637" s="257"/>
      <c r="S637" s="257"/>
      <c r="T637" s="257"/>
      <c r="U637" s="257"/>
      <c r="V637" s="257"/>
      <c r="W637" s="257"/>
      <c r="X637" s="257"/>
      <c r="Y637" s="364">
        <f>Y636</f>
        <v>0</v>
      </c>
      <c r="Z637" s="364">
        <f t="shared" ref="Z637:AE637" si="1159">Z636</f>
        <v>0</v>
      </c>
      <c r="AA637" s="364">
        <f t="shared" si="1159"/>
        <v>0</v>
      </c>
      <c r="AB637" s="364">
        <f t="shared" si="1159"/>
        <v>0</v>
      </c>
      <c r="AC637" s="364">
        <f t="shared" si="1159"/>
        <v>0</v>
      </c>
      <c r="AD637" s="364">
        <f t="shared" si="1159"/>
        <v>0</v>
      </c>
      <c r="AE637" s="364">
        <f t="shared" si="1159"/>
        <v>0</v>
      </c>
      <c r="AF637" s="364">
        <f t="shared" ref="AF637:AL637" si="1160">AF636</f>
        <v>0</v>
      </c>
      <c r="AG637" s="364">
        <f t="shared" si="1160"/>
        <v>0</v>
      </c>
      <c r="AH637" s="364">
        <f t="shared" si="1160"/>
        <v>0</v>
      </c>
      <c r="AI637" s="364">
        <f t="shared" si="1160"/>
        <v>0</v>
      </c>
      <c r="AJ637" s="364">
        <f t="shared" si="1160"/>
        <v>0</v>
      </c>
      <c r="AK637" s="364">
        <f t="shared" si="1160"/>
        <v>0</v>
      </c>
      <c r="AL637" s="364">
        <f t="shared" si="1160"/>
        <v>0</v>
      </c>
      <c r="AM637" s="259"/>
    </row>
    <row r="638" spans="1:40" ht="15" outlineLevel="1">
      <c r="A638" s="467"/>
      <c r="B638" s="276"/>
      <c r="C638" s="267"/>
      <c r="D638" s="253"/>
      <c r="E638" s="253"/>
      <c r="F638" s="253"/>
      <c r="G638" s="253"/>
      <c r="H638" s="253"/>
      <c r="I638" s="253"/>
      <c r="J638" s="253"/>
      <c r="K638" s="253"/>
      <c r="L638" s="253"/>
      <c r="M638" s="253"/>
      <c r="N638" s="253"/>
      <c r="O638" s="253"/>
      <c r="P638" s="253"/>
      <c r="Q638" s="253"/>
      <c r="R638" s="253"/>
      <c r="S638" s="253"/>
      <c r="T638" s="253"/>
      <c r="U638" s="253"/>
      <c r="V638" s="253"/>
      <c r="W638" s="253"/>
      <c r="X638" s="253"/>
      <c r="Y638" s="365"/>
      <c r="Z638" s="365"/>
      <c r="AA638" s="365"/>
      <c r="AB638" s="365"/>
      <c r="AC638" s="365"/>
      <c r="AD638" s="365"/>
      <c r="AE638" s="365"/>
      <c r="AF638" s="365"/>
      <c r="AG638" s="365"/>
      <c r="AH638" s="365"/>
      <c r="AI638" s="365"/>
      <c r="AJ638" s="365"/>
      <c r="AK638" s="365"/>
      <c r="AL638" s="365"/>
      <c r="AM638" s="268"/>
    </row>
    <row r="639" spans="1:40" s="245" customFormat="1" ht="15" outlineLevel="1">
      <c r="A639" s="467">
        <v>16</v>
      </c>
      <c r="B639" s="284" t="s">
        <v>490</v>
      </c>
      <c r="C639" s="253" t="s">
        <v>25</v>
      </c>
      <c r="D639" s="257"/>
      <c r="E639" s="257"/>
      <c r="F639" s="257"/>
      <c r="G639" s="257"/>
      <c r="H639" s="257"/>
      <c r="I639" s="257"/>
      <c r="J639" s="257"/>
      <c r="K639" s="257"/>
      <c r="L639" s="257"/>
      <c r="M639" s="257"/>
      <c r="N639" s="257">
        <v>0</v>
      </c>
      <c r="O639" s="257"/>
      <c r="P639" s="257"/>
      <c r="Q639" s="257"/>
      <c r="R639" s="257"/>
      <c r="S639" s="257"/>
      <c r="T639" s="257"/>
      <c r="U639" s="257"/>
      <c r="V639" s="257"/>
      <c r="W639" s="257"/>
      <c r="X639" s="257"/>
      <c r="Y639" s="363"/>
      <c r="Z639" s="363"/>
      <c r="AA639" s="363"/>
      <c r="AB639" s="363"/>
      <c r="AC639" s="363"/>
      <c r="AD639" s="363"/>
      <c r="AE639" s="363"/>
      <c r="AF639" s="363"/>
      <c r="AG639" s="363"/>
      <c r="AH639" s="363"/>
      <c r="AI639" s="363"/>
      <c r="AJ639" s="363"/>
      <c r="AK639" s="363"/>
      <c r="AL639" s="363"/>
      <c r="AM639" s="258">
        <f>SUM(Y639:AL639)</f>
        <v>0</v>
      </c>
    </row>
    <row r="640" spans="1:40" s="245" customFormat="1" ht="15" outlineLevel="1">
      <c r="A640" s="467"/>
      <c r="B640" s="256" t="s">
        <v>310</v>
      </c>
      <c r="C640" s="253" t="s">
        <v>163</v>
      </c>
      <c r="D640" s="257"/>
      <c r="E640" s="257"/>
      <c r="F640" s="257"/>
      <c r="G640" s="257"/>
      <c r="H640" s="257"/>
      <c r="I640" s="257"/>
      <c r="J640" s="257"/>
      <c r="K640" s="257"/>
      <c r="L640" s="257"/>
      <c r="M640" s="257"/>
      <c r="N640" s="257">
        <f>N639</f>
        <v>0</v>
      </c>
      <c r="O640" s="257"/>
      <c r="P640" s="257"/>
      <c r="Q640" s="257"/>
      <c r="R640" s="257"/>
      <c r="S640" s="257"/>
      <c r="T640" s="257"/>
      <c r="U640" s="257"/>
      <c r="V640" s="257"/>
      <c r="W640" s="257"/>
      <c r="X640" s="257"/>
      <c r="Y640" s="364">
        <f>Y639</f>
        <v>0</v>
      </c>
      <c r="Z640" s="364">
        <f t="shared" ref="Z640:AE640" si="1161">Z639</f>
        <v>0</v>
      </c>
      <c r="AA640" s="364">
        <f t="shared" si="1161"/>
        <v>0</v>
      </c>
      <c r="AB640" s="364">
        <f t="shared" si="1161"/>
        <v>0</v>
      </c>
      <c r="AC640" s="364">
        <f t="shared" si="1161"/>
        <v>0</v>
      </c>
      <c r="AD640" s="364">
        <f t="shared" si="1161"/>
        <v>0</v>
      </c>
      <c r="AE640" s="364">
        <f t="shared" si="1161"/>
        <v>0</v>
      </c>
      <c r="AF640" s="364">
        <f t="shared" ref="AF640:AL640" si="1162">AF639</f>
        <v>0</v>
      </c>
      <c r="AG640" s="364">
        <f t="shared" si="1162"/>
        <v>0</v>
      </c>
      <c r="AH640" s="364">
        <f t="shared" si="1162"/>
        <v>0</v>
      </c>
      <c r="AI640" s="364">
        <f t="shared" si="1162"/>
        <v>0</v>
      </c>
      <c r="AJ640" s="364">
        <f t="shared" si="1162"/>
        <v>0</v>
      </c>
      <c r="AK640" s="364">
        <f t="shared" si="1162"/>
        <v>0</v>
      </c>
      <c r="AL640" s="364">
        <f t="shared" si="1162"/>
        <v>0</v>
      </c>
      <c r="AM640" s="259"/>
    </row>
    <row r="641" spans="1:39" s="245" customFormat="1" ht="15" outlineLevel="1">
      <c r="A641" s="467"/>
      <c r="B641" s="284"/>
      <c r="C641" s="253"/>
      <c r="D641" s="253"/>
      <c r="E641" s="253"/>
      <c r="F641" s="253"/>
      <c r="G641" s="253"/>
      <c r="H641" s="253"/>
      <c r="I641" s="253"/>
      <c r="J641" s="253"/>
      <c r="K641" s="253"/>
      <c r="L641" s="253"/>
      <c r="M641" s="253"/>
      <c r="N641" s="253"/>
      <c r="O641" s="253"/>
      <c r="P641" s="253"/>
      <c r="Q641" s="253"/>
      <c r="R641" s="253"/>
      <c r="S641" s="253"/>
      <c r="T641" s="253"/>
      <c r="U641" s="253"/>
      <c r="V641" s="253"/>
      <c r="W641" s="253"/>
      <c r="X641" s="253"/>
      <c r="Y641" s="365"/>
      <c r="Z641" s="365"/>
      <c r="AA641" s="365"/>
      <c r="AB641" s="365"/>
      <c r="AC641" s="365"/>
      <c r="AD641" s="365"/>
      <c r="AE641" s="660"/>
      <c r="AF641" s="369"/>
      <c r="AG641" s="369"/>
      <c r="AH641" s="369"/>
      <c r="AI641" s="369"/>
      <c r="AJ641" s="369"/>
      <c r="AK641" s="369"/>
      <c r="AL641" s="369"/>
      <c r="AM641" s="274"/>
    </row>
    <row r="642" spans="1:39" ht="15.6" outlineLevel="1">
      <c r="A642" s="467"/>
      <c r="B642" s="458" t="s">
        <v>495</v>
      </c>
      <c r="C642" s="280"/>
      <c r="D642" s="252"/>
      <c r="E642" s="251"/>
      <c r="F642" s="251"/>
      <c r="G642" s="251"/>
      <c r="H642" s="251"/>
      <c r="I642" s="251"/>
      <c r="J642" s="251"/>
      <c r="K642" s="251"/>
      <c r="L642" s="251"/>
      <c r="M642" s="251"/>
      <c r="N642" s="252"/>
      <c r="O642" s="251"/>
      <c r="P642" s="251"/>
      <c r="Q642" s="251"/>
      <c r="R642" s="251"/>
      <c r="S642" s="251"/>
      <c r="T642" s="251"/>
      <c r="U642" s="251"/>
      <c r="V642" s="251"/>
      <c r="W642" s="251"/>
      <c r="X642" s="251"/>
      <c r="Y642" s="367"/>
      <c r="Z642" s="367"/>
      <c r="AA642" s="367"/>
      <c r="AB642" s="367"/>
      <c r="AC642" s="367"/>
      <c r="AD642" s="367"/>
      <c r="AE642" s="367"/>
      <c r="AF642" s="367"/>
      <c r="AG642" s="367"/>
      <c r="AH642" s="367"/>
      <c r="AI642" s="367"/>
      <c r="AJ642" s="367"/>
      <c r="AK642" s="367"/>
      <c r="AL642" s="367"/>
      <c r="AM642" s="254"/>
    </row>
    <row r="643" spans="1:39" ht="15" outlineLevel="1">
      <c r="A643" s="467">
        <v>17</v>
      </c>
      <c r="B643" s="379" t="s">
        <v>112</v>
      </c>
      <c r="C643" s="253" t="s">
        <v>25</v>
      </c>
      <c r="D643" s="257"/>
      <c r="E643" s="257"/>
      <c r="F643" s="257"/>
      <c r="G643" s="257"/>
      <c r="H643" s="257"/>
      <c r="I643" s="257"/>
      <c r="J643" s="257"/>
      <c r="K643" s="257"/>
      <c r="L643" s="257"/>
      <c r="M643" s="257"/>
      <c r="N643" s="257">
        <v>12</v>
      </c>
      <c r="O643" s="257"/>
      <c r="P643" s="257"/>
      <c r="Q643" s="257"/>
      <c r="R643" s="257"/>
      <c r="S643" s="257"/>
      <c r="T643" s="257"/>
      <c r="U643" s="257"/>
      <c r="V643" s="257"/>
      <c r="W643" s="257"/>
      <c r="X643" s="257"/>
      <c r="Y643" s="377"/>
      <c r="Z643" s="363"/>
      <c r="AA643" s="363"/>
      <c r="AB643" s="363"/>
      <c r="AC643" s="363"/>
      <c r="AD643" s="363"/>
      <c r="AE643" s="363"/>
      <c r="AF643" s="368"/>
      <c r="AG643" s="368"/>
      <c r="AH643" s="368"/>
      <c r="AI643" s="368"/>
      <c r="AJ643" s="368"/>
      <c r="AK643" s="368"/>
      <c r="AL643" s="368"/>
      <c r="AM643" s="258">
        <f>SUM(Y643:AL643)</f>
        <v>0</v>
      </c>
    </row>
    <row r="644" spans="1:39" ht="15" outlineLevel="1">
      <c r="A644" s="467"/>
      <c r="B644" s="256" t="s">
        <v>310</v>
      </c>
      <c r="C644" s="253" t="s">
        <v>163</v>
      </c>
      <c r="D644" s="257"/>
      <c r="E644" s="257"/>
      <c r="F644" s="257"/>
      <c r="G644" s="257"/>
      <c r="H644" s="257"/>
      <c r="I644" s="257"/>
      <c r="J644" s="257"/>
      <c r="K644" s="257"/>
      <c r="L644" s="257"/>
      <c r="M644" s="257"/>
      <c r="N644" s="257">
        <f>N643</f>
        <v>12</v>
      </c>
      <c r="O644" s="257"/>
      <c r="P644" s="257"/>
      <c r="Q644" s="257"/>
      <c r="R644" s="257"/>
      <c r="S644" s="257"/>
      <c r="T644" s="257"/>
      <c r="U644" s="257"/>
      <c r="V644" s="257"/>
      <c r="W644" s="257"/>
      <c r="X644" s="257"/>
      <c r="Y644" s="364">
        <f>Y643</f>
        <v>0</v>
      </c>
      <c r="Z644" s="364">
        <f t="shared" ref="Z644:AE644" si="1163">Z643</f>
        <v>0</v>
      </c>
      <c r="AA644" s="364">
        <f t="shared" si="1163"/>
        <v>0</v>
      </c>
      <c r="AB644" s="364">
        <f t="shared" si="1163"/>
        <v>0</v>
      </c>
      <c r="AC644" s="364">
        <f t="shared" si="1163"/>
        <v>0</v>
      </c>
      <c r="AD644" s="364">
        <f t="shared" si="1163"/>
        <v>0</v>
      </c>
      <c r="AE644" s="364">
        <f t="shared" si="1163"/>
        <v>0</v>
      </c>
      <c r="AF644" s="364">
        <f t="shared" ref="AF644:AL644" si="1164">AF643</f>
        <v>0</v>
      </c>
      <c r="AG644" s="364">
        <f t="shared" si="1164"/>
        <v>0</v>
      </c>
      <c r="AH644" s="364">
        <f t="shared" si="1164"/>
        <v>0</v>
      </c>
      <c r="AI644" s="364">
        <f t="shared" si="1164"/>
        <v>0</v>
      </c>
      <c r="AJ644" s="364">
        <f t="shared" si="1164"/>
        <v>0</v>
      </c>
      <c r="AK644" s="364">
        <f t="shared" si="1164"/>
        <v>0</v>
      </c>
      <c r="AL644" s="364">
        <f t="shared" si="1164"/>
        <v>0</v>
      </c>
      <c r="AM644" s="268"/>
    </row>
    <row r="645" spans="1:39" ht="15" outlineLevel="1">
      <c r="A645" s="467"/>
      <c r="B645" s="256"/>
      <c r="C645" s="253"/>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373"/>
      <c r="Z645" s="376"/>
      <c r="AA645" s="376"/>
      <c r="AB645" s="376"/>
      <c r="AC645" s="376"/>
      <c r="AD645" s="376"/>
      <c r="AE645" s="376"/>
      <c r="AF645" s="376"/>
      <c r="AG645" s="376"/>
      <c r="AH645" s="376"/>
      <c r="AI645" s="376"/>
      <c r="AJ645" s="376"/>
      <c r="AK645" s="376"/>
      <c r="AL645" s="376"/>
      <c r="AM645" s="268"/>
    </row>
    <row r="646" spans="1:39" ht="15" outlineLevel="1">
      <c r="A646" s="467">
        <v>18</v>
      </c>
      <c r="B646" s="379" t="s">
        <v>109</v>
      </c>
      <c r="C646" s="253" t="s">
        <v>25</v>
      </c>
      <c r="D646" s="257"/>
      <c r="E646" s="257"/>
      <c r="F646" s="257"/>
      <c r="G646" s="257"/>
      <c r="H646" s="257"/>
      <c r="I646" s="257"/>
      <c r="J646" s="257"/>
      <c r="K646" s="257"/>
      <c r="L646" s="257"/>
      <c r="M646" s="257"/>
      <c r="N646" s="257">
        <v>12</v>
      </c>
      <c r="O646" s="257"/>
      <c r="P646" s="257"/>
      <c r="Q646" s="257"/>
      <c r="R646" s="257"/>
      <c r="S646" s="257"/>
      <c r="T646" s="257"/>
      <c r="U646" s="257"/>
      <c r="V646" s="257"/>
      <c r="W646" s="257"/>
      <c r="X646" s="257"/>
      <c r="Y646" s="377"/>
      <c r="Z646" s="363"/>
      <c r="AA646" s="363"/>
      <c r="AB646" s="363"/>
      <c r="AC646" s="363"/>
      <c r="AD646" s="363"/>
      <c r="AE646" s="363"/>
      <c r="AF646" s="368"/>
      <c r="AG646" s="368"/>
      <c r="AH646" s="368"/>
      <c r="AI646" s="368"/>
      <c r="AJ646" s="368"/>
      <c r="AK646" s="368"/>
      <c r="AL646" s="368"/>
      <c r="AM646" s="258">
        <f>SUM(Y646:AL646)</f>
        <v>0</v>
      </c>
    </row>
    <row r="647" spans="1:39" ht="15" outlineLevel="1">
      <c r="A647" s="467"/>
      <c r="B647" s="256" t="s">
        <v>310</v>
      </c>
      <c r="C647" s="253" t="s">
        <v>163</v>
      </c>
      <c r="D647" s="257"/>
      <c r="E647" s="257"/>
      <c r="F647" s="257"/>
      <c r="G647" s="257"/>
      <c r="H647" s="257"/>
      <c r="I647" s="257"/>
      <c r="J647" s="257"/>
      <c r="K647" s="257"/>
      <c r="L647" s="257"/>
      <c r="M647" s="257"/>
      <c r="N647" s="257">
        <f>N646</f>
        <v>12</v>
      </c>
      <c r="O647" s="257"/>
      <c r="P647" s="257"/>
      <c r="Q647" s="257"/>
      <c r="R647" s="257"/>
      <c r="S647" s="257"/>
      <c r="T647" s="257"/>
      <c r="U647" s="257"/>
      <c r="V647" s="257"/>
      <c r="W647" s="257"/>
      <c r="X647" s="257"/>
      <c r="Y647" s="364">
        <f>Y646</f>
        <v>0</v>
      </c>
      <c r="Z647" s="364">
        <f t="shared" ref="Z647:AE647" si="1165">Z646</f>
        <v>0</v>
      </c>
      <c r="AA647" s="364">
        <f t="shared" si="1165"/>
        <v>0</v>
      </c>
      <c r="AB647" s="364">
        <f t="shared" si="1165"/>
        <v>0</v>
      </c>
      <c r="AC647" s="364">
        <f t="shared" si="1165"/>
        <v>0</v>
      </c>
      <c r="AD647" s="364">
        <f t="shared" si="1165"/>
        <v>0</v>
      </c>
      <c r="AE647" s="364">
        <f t="shared" si="1165"/>
        <v>0</v>
      </c>
      <c r="AF647" s="364">
        <f t="shared" ref="AF647:AL647" si="1166">AF646</f>
        <v>0</v>
      </c>
      <c r="AG647" s="364">
        <f t="shared" si="1166"/>
        <v>0</v>
      </c>
      <c r="AH647" s="364">
        <f t="shared" si="1166"/>
        <v>0</v>
      </c>
      <c r="AI647" s="364">
        <f t="shared" si="1166"/>
        <v>0</v>
      </c>
      <c r="AJ647" s="364">
        <f t="shared" si="1166"/>
        <v>0</v>
      </c>
      <c r="AK647" s="364">
        <f t="shared" si="1166"/>
        <v>0</v>
      </c>
      <c r="AL647" s="364">
        <f t="shared" si="1166"/>
        <v>0</v>
      </c>
      <c r="AM647" s="268"/>
    </row>
    <row r="648" spans="1:39" ht="15" outlineLevel="1">
      <c r="A648" s="467"/>
      <c r="B648" s="282"/>
      <c r="C648" s="253"/>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374"/>
      <c r="Z648" s="375"/>
      <c r="AA648" s="375"/>
      <c r="AB648" s="375"/>
      <c r="AC648" s="375"/>
      <c r="AD648" s="375"/>
      <c r="AE648" s="375"/>
      <c r="AF648" s="375"/>
      <c r="AG648" s="375"/>
      <c r="AH648" s="375"/>
      <c r="AI648" s="375"/>
      <c r="AJ648" s="375"/>
      <c r="AK648" s="375"/>
      <c r="AL648" s="375"/>
      <c r="AM648" s="259"/>
    </row>
    <row r="649" spans="1:39" ht="15" outlineLevel="1">
      <c r="A649" s="467">
        <v>19</v>
      </c>
      <c r="B649" s="379" t="s">
        <v>111</v>
      </c>
      <c r="C649" s="253" t="s">
        <v>25</v>
      </c>
      <c r="D649" s="257"/>
      <c r="E649" s="257"/>
      <c r="F649" s="257"/>
      <c r="G649" s="257"/>
      <c r="H649" s="257"/>
      <c r="I649" s="257"/>
      <c r="J649" s="257"/>
      <c r="K649" s="257"/>
      <c r="L649" s="257"/>
      <c r="M649" s="257"/>
      <c r="N649" s="257">
        <v>12</v>
      </c>
      <c r="O649" s="257"/>
      <c r="P649" s="257"/>
      <c r="Q649" s="257"/>
      <c r="R649" s="257"/>
      <c r="S649" s="257"/>
      <c r="T649" s="257"/>
      <c r="U649" s="257"/>
      <c r="V649" s="257"/>
      <c r="W649" s="257"/>
      <c r="X649" s="257"/>
      <c r="Y649" s="377"/>
      <c r="Z649" s="363"/>
      <c r="AA649" s="363"/>
      <c r="AB649" s="363"/>
      <c r="AC649" s="363"/>
      <c r="AD649" s="363"/>
      <c r="AE649" s="363"/>
      <c r="AF649" s="368"/>
      <c r="AG649" s="368"/>
      <c r="AH649" s="368"/>
      <c r="AI649" s="368"/>
      <c r="AJ649" s="368"/>
      <c r="AK649" s="368"/>
      <c r="AL649" s="368"/>
      <c r="AM649" s="258">
        <f>SUM(Y649:AL649)</f>
        <v>0</v>
      </c>
    </row>
    <row r="650" spans="1:39" ht="15" outlineLevel="1">
      <c r="A650" s="467"/>
      <c r="B650" s="256" t="s">
        <v>310</v>
      </c>
      <c r="C650" s="253" t="s">
        <v>163</v>
      </c>
      <c r="D650" s="257"/>
      <c r="E650" s="257"/>
      <c r="F650" s="257"/>
      <c r="G650" s="257"/>
      <c r="H650" s="257"/>
      <c r="I650" s="257"/>
      <c r="J650" s="257"/>
      <c r="K650" s="257"/>
      <c r="L650" s="257"/>
      <c r="M650" s="257"/>
      <c r="N650" s="257">
        <f>N649</f>
        <v>12</v>
      </c>
      <c r="O650" s="257"/>
      <c r="P650" s="257"/>
      <c r="Q650" s="257"/>
      <c r="R650" s="257"/>
      <c r="S650" s="257"/>
      <c r="T650" s="257"/>
      <c r="U650" s="257"/>
      <c r="V650" s="257"/>
      <c r="W650" s="257"/>
      <c r="X650" s="257"/>
      <c r="Y650" s="364">
        <f>Y649</f>
        <v>0</v>
      </c>
      <c r="Z650" s="364">
        <f t="shared" ref="Z650:AE650" si="1167">Z649</f>
        <v>0</v>
      </c>
      <c r="AA650" s="364">
        <f t="shared" si="1167"/>
        <v>0</v>
      </c>
      <c r="AB650" s="364">
        <f t="shared" si="1167"/>
        <v>0</v>
      </c>
      <c r="AC650" s="364">
        <f t="shared" si="1167"/>
        <v>0</v>
      </c>
      <c r="AD650" s="364">
        <f t="shared" si="1167"/>
        <v>0</v>
      </c>
      <c r="AE650" s="364">
        <f t="shared" si="1167"/>
        <v>0</v>
      </c>
      <c r="AF650" s="364">
        <f t="shared" ref="AF650:AL650" si="1168">AF649</f>
        <v>0</v>
      </c>
      <c r="AG650" s="364">
        <f t="shared" si="1168"/>
        <v>0</v>
      </c>
      <c r="AH650" s="364">
        <f t="shared" si="1168"/>
        <v>0</v>
      </c>
      <c r="AI650" s="364">
        <f t="shared" si="1168"/>
        <v>0</v>
      </c>
      <c r="AJ650" s="364">
        <f t="shared" si="1168"/>
        <v>0</v>
      </c>
      <c r="AK650" s="364">
        <f t="shared" si="1168"/>
        <v>0</v>
      </c>
      <c r="AL650" s="364">
        <f t="shared" si="1168"/>
        <v>0</v>
      </c>
      <c r="AM650" s="259"/>
    </row>
    <row r="651" spans="1:39" ht="15" outlineLevel="1">
      <c r="A651" s="467"/>
      <c r="B651" s="282"/>
      <c r="C651" s="253"/>
      <c r="D651" s="253"/>
      <c r="E651" s="253"/>
      <c r="F651" s="253"/>
      <c r="G651" s="253"/>
      <c r="H651" s="253"/>
      <c r="I651" s="253"/>
      <c r="J651" s="253"/>
      <c r="K651" s="253"/>
      <c r="L651" s="253"/>
      <c r="M651" s="253"/>
      <c r="N651" s="253"/>
      <c r="O651" s="253"/>
      <c r="P651" s="253"/>
      <c r="Q651" s="253"/>
      <c r="R651" s="253"/>
      <c r="S651" s="253"/>
      <c r="T651" s="253"/>
      <c r="U651" s="253"/>
      <c r="V651" s="253"/>
      <c r="W651" s="253"/>
      <c r="X651" s="253"/>
      <c r="Y651" s="365"/>
      <c r="Z651" s="365"/>
      <c r="AA651" s="365"/>
      <c r="AB651" s="365"/>
      <c r="AC651" s="365"/>
      <c r="AD651" s="365"/>
      <c r="AE651" s="365"/>
      <c r="AF651" s="365"/>
      <c r="AG651" s="365"/>
      <c r="AH651" s="365"/>
      <c r="AI651" s="365"/>
      <c r="AJ651" s="365"/>
      <c r="AK651" s="365"/>
      <c r="AL651" s="365"/>
      <c r="AM651" s="268"/>
    </row>
    <row r="652" spans="1:39" ht="15" outlineLevel="1">
      <c r="A652" s="467">
        <v>20</v>
      </c>
      <c r="B652" s="379" t="s">
        <v>110</v>
      </c>
      <c r="C652" s="253" t="s">
        <v>25</v>
      </c>
      <c r="D652" s="257"/>
      <c r="E652" s="257"/>
      <c r="F652" s="257"/>
      <c r="G652" s="257"/>
      <c r="H652" s="257"/>
      <c r="I652" s="257"/>
      <c r="J652" s="257"/>
      <c r="K652" s="257"/>
      <c r="L652" s="257"/>
      <c r="M652" s="257"/>
      <c r="N652" s="257">
        <v>12</v>
      </c>
      <c r="O652" s="257"/>
      <c r="P652" s="257"/>
      <c r="Q652" s="257"/>
      <c r="R652" s="257"/>
      <c r="S652" s="257"/>
      <c r="T652" s="257"/>
      <c r="U652" s="257"/>
      <c r="V652" s="257"/>
      <c r="W652" s="257"/>
      <c r="X652" s="257"/>
      <c r="Y652" s="377"/>
      <c r="Z652" s="363"/>
      <c r="AA652" s="363"/>
      <c r="AB652" s="363"/>
      <c r="AC652" s="363"/>
      <c r="AD652" s="363"/>
      <c r="AE652" s="363"/>
      <c r="AF652" s="368"/>
      <c r="AG652" s="368"/>
      <c r="AH652" s="368"/>
      <c r="AI652" s="368"/>
      <c r="AJ652" s="368"/>
      <c r="AK652" s="368"/>
      <c r="AL652" s="368"/>
      <c r="AM652" s="258">
        <f>SUM(Y652:AL652)</f>
        <v>0</v>
      </c>
    </row>
    <row r="653" spans="1:39" ht="15" outlineLevel="1">
      <c r="A653" s="467"/>
      <c r="B653" s="256" t="s">
        <v>310</v>
      </c>
      <c r="C653" s="253" t="s">
        <v>163</v>
      </c>
      <c r="D653" s="257"/>
      <c r="E653" s="257"/>
      <c r="F653" s="257"/>
      <c r="G653" s="257"/>
      <c r="H653" s="257"/>
      <c r="I653" s="257"/>
      <c r="J653" s="257"/>
      <c r="K653" s="257"/>
      <c r="L653" s="257"/>
      <c r="M653" s="257"/>
      <c r="N653" s="257">
        <f>N652</f>
        <v>12</v>
      </c>
      <c r="O653" s="257"/>
      <c r="P653" s="257"/>
      <c r="Q653" s="257"/>
      <c r="R653" s="257"/>
      <c r="S653" s="257"/>
      <c r="T653" s="257"/>
      <c r="U653" s="257"/>
      <c r="V653" s="257"/>
      <c r="W653" s="257"/>
      <c r="X653" s="257"/>
      <c r="Y653" s="364">
        <f>Y652</f>
        <v>0</v>
      </c>
      <c r="Z653" s="364">
        <f t="shared" ref="Z653:AE653" si="1169">Z652</f>
        <v>0</v>
      </c>
      <c r="AA653" s="364">
        <f t="shared" si="1169"/>
        <v>0</v>
      </c>
      <c r="AB653" s="364">
        <f t="shared" si="1169"/>
        <v>0</v>
      </c>
      <c r="AC653" s="364">
        <f t="shared" si="1169"/>
        <v>0</v>
      </c>
      <c r="AD653" s="364">
        <f t="shared" si="1169"/>
        <v>0</v>
      </c>
      <c r="AE653" s="364">
        <f t="shared" si="1169"/>
        <v>0</v>
      </c>
      <c r="AF653" s="364">
        <f t="shared" ref="AF653:AL653" si="1170">AF652</f>
        <v>0</v>
      </c>
      <c r="AG653" s="364">
        <f t="shared" si="1170"/>
        <v>0</v>
      </c>
      <c r="AH653" s="364">
        <f t="shared" si="1170"/>
        <v>0</v>
      </c>
      <c r="AI653" s="364">
        <f t="shared" si="1170"/>
        <v>0</v>
      </c>
      <c r="AJ653" s="364">
        <f t="shared" si="1170"/>
        <v>0</v>
      </c>
      <c r="AK653" s="364">
        <f t="shared" si="1170"/>
        <v>0</v>
      </c>
      <c r="AL653" s="364">
        <f t="shared" si="1170"/>
        <v>0</v>
      </c>
      <c r="AM653" s="268"/>
    </row>
    <row r="654" spans="1:39" ht="15.6" outlineLevel="1">
      <c r="A654" s="467"/>
      <c r="B654" s="283"/>
      <c r="C654" s="262"/>
      <c r="D654" s="253"/>
      <c r="E654" s="253"/>
      <c r="F654" s="253"/>
      <c r="G654" s="253"/>
      <c r="H654" s="253"/>
      <c r="I654" s="253"/>
      <c r="J654" s="253"/>
      <c r="K654" s="253"/>
      <c r="L654" s="253"/>
      <c r="M654" s="253"/>
      <c r="N654" s="262"/>
      <c r="O654" s="253"/>
      <c r="P654" s="253"/>
      <c r="Q654" s="253"/>
      <c r="R654" s="253"/>
      <c r="S654" s="253"/>
      <c r="T654" s="253"/>
      <c r="U654" s="253"/>
      <c r="V654" s="253"/>
      <c r="W654" s="253"/>
      <c r="X654" s="253"/>
      <c r="Y654" s="365"/>
      <c r="Z654" s="365"/>
      <c r="AA654" s="365"/>
      <c r="AB654" s="365"/>
      <c r="AC654" s="365"/>
      <c r="AD654" s="365"/>
      <c r="AE654" s="365"/>
      <c r="AF654" s="365"/>
      <c r="AG654" s="365"/>
      <c r="AH654" s="365"/>
      <c r="AI654" s="365"/>
      <c r="AJ654" s="365"/>
      <c r="AK654" s="365"/>
      <c r="AL654" s="365"/>
      <c r="AM654" s="268"/>
    </row>
    <row r="655" spans="1:39" ht="15.6" outlineLevel="1">
      <c r="A655" s="467"/>
      <c r="B655" s="457" t="s">
        <v>502</v>
      </c>
      <c r="C655" s="253"/>
      <c r="D655" s="253"/>
      <c r="E655" s="253"/>
      <c r="F655" s="253"/>
      <c r="G655" s="253"/>
      <c r="H655" s="253"/>
      <c r="I655" s="253"/>
      <c r="J655" s="253"/>
      <c r="K655" s="253"/>
      <c r="L655" s="253"/>
      <c r="M655" s="253"/>
      <c r="N655" s="253"/>
      <c r="O655" s="253"/>
      <c r="P655" s="253"/>
      <c r="Q655" s="253"/>
      <c r="R655" s="253"/>
      <c r="S655" s="253"/>
      <c r="T655" s="253"/>
      <c r="U655" s="253"/>
      <c r="V655" s="253"/>
      <c r="W655" s="253"/>
      <c r="X655" s="253"/>
      <c r="Y655" s="373"/>
      <c r="Z655" s="376"/>
      <c r="AA655" s="376"/>
      <c r="AB655" s="376"/>
      <c r="AC655" s="376"/>
      <c r="AD655" s="376"/>
      <c r="AE655" s="376"/>
      <c r="AF655" s="376"/>
      <c r="AG655" s="376"/>
      <c r="AH655" s="376"/>
      <c r="AI655" s="376"/>
      <c r="AJ655" s="376"/>
      <c r="AK655" s="376"/>
      <c r="AL655" s="376"/>
      <c r="AM655" s="268"/>
    </row>
    <row r="656" spans="1:39" ht="15.6" outlineLevel="1">
      <c r="A656" s="467"/>
      <c r="B656" s="446" t="s">
        <v>498</v>
      </c>
      <c r="C656" s="253"/>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373"/>
      <c r="Z656" s="376"/>
      <c r="AA656" s="376"/>
      <c r="AB656" s="376"/>
      <c r="AC656" s="376"/>
      <c r="AD656" s="376"/>
      <c r="AE656" s="376"/>
      <c r="AF656" s="376"/>
      <c r="AG656" s="376"/>
      <c r="AH656" s="376"/>
      <c r="AI656" s="376"/>
      <c r="AJ656" s="376"/>
      <c r="AK656" s="376"/>
      <c r="AL656" s="376"/>
      <c r="AM656" s="268"/>
    </row>
    <row r="657" spans="1:39" ht="15" outlineLevel="1">
      <c r="A657" s="467">
        <v>21</v>
      </c>
      <c r="B657" s="379" t="s">
        <v>113</v>
      </c>
      <c r="C657" s="253" t="s">
        <v>25</v>
      </c>
      <c r="D657" s="257"/>
      <c r="E657" s="257"/>
      <c r="F657" s="257"/>
      <c r="G657" s="257"/>
      <c r="H657" s="257"/>
      <c r="I657" s="257"/>
      <c r="J657" s="257"/>
      <c r="K657" s="257"/>
      <c r="L657" s="257"/>
      <c r="M657" s="257"/>
      <c r="N657" s="253"/>
      <c r="O657" s="257"/>
      <c r="P657" s="257"/>
      <c r="Q657" s="257"/>
      <c r="R657" s="257"/>
      <c r="S657" s="257"/>
      <c r="T657" s="257"/>
      <c r="U657" s="257"/>
      <c r="V657" s="257"/>
      <c r="W657" s="257"/>
      <c r="X657" s="257"/>
      <c r="Y657" s="363"/>
      <c r="Z657" s="363"/>
      <c r="AA657" s="363"/>
      <c r="AB657" s="363"/>
      <c r="AC657" s="363"/>
      <c r="AD657" s="363"/>
      <c r="AE657" s="363"/>
      <c r="AF657" s="363"/>
      <c r="AG657" s="363"/>
      <c r="AH657" s="363"/>
      <c r="AI657" s="363"/>
      <c r="AJ657" s="363"/>
      <c r="AK657" s="363"/>
      <c r="AL657" s="363"/>
      <c r="AM657" s="258">
        <f>SUM(Y657:AL657)</f>
        <v>0</v>
      </c>
    </row>
    <row r="658" spans="1:39" ht="15" outlineLevel="1">
      <c r="A658" s="467"/>
      <c r="B658" s="256" t="s">
        <v>310</v>
      </c>
      <c r="C658" s="253" t="s">
        <v>163</v>
      </c>
      <c r="D658" s="257"/>
      <c r="E658" s="257"/>
      <c r="F658" s="257"/>
      <c r="G658" s="257"/>
      <c r="H658" s="257"/>
      <c r="I658" s="257"/>
      <c r="J658" s="257"/>
      <c r="K658" s="257"/>
      <c r="L658" s="257"/>
      <c r="M658" s="257"/>
      <c r="N658" s="253"/>
      <c r="O658" s="257"/>
      <c r="P658" s="257"/>
      <c r="Q658" s="257"/>
      <c r="R658" s="257"/>
      <c r="S658" s="257"/>
      <c r="T658" s="257"/>
      <c r="U658" s="257"/>
      <c r="V658" s="257"/>
      <c r="W658" s="257"/>
      <c r="X658" s="257"/>
      <c r="Y658" s="364">
        <f>Y657</f>
        <v>0</v>
      </c>
      <c r="Z658" s="364">
        <f t="shared" ref="Z658:AE658" si="1171">Z657</f>
        <v>0</v>
      </c>
      <c r="AA658" s="364">
        <f t="shared" si="1171"/>
        <v>0</v>
      </c>
      <c r="AB658" s="364">
        <f t="shared" si="1171"/>
        <v>0</v>
      </c>
      <c r="AC658" s="364">
        <f t="shared" si="1171"/>
        <v>0</v>
      </c>
      <c r="AD658" s="364">
        <f t="shared" si="1171"/>
        <v>0</v>
      </c>
      <c r="AE658" s="364">
        <f t="shared" si="1171"/>
        <v>0</v>
      </c>
      <c r="AF658" s="364">
        <f t="shared" ref="AF658" si="1172">AF657</f>
        <v>0</v>
      </c>
      <c r="AG658" s="364">
        <f t="shared" ref="AG658" si="1173">AG657</f>
        <v>0</v>
      </c>
      <c r="AH658" s="364">
        <f t="shared" ref="AH658" si="1174">AH657</f>
        <v>0</v>
      </c>
      <c r="AI658" s="364">
        <f t="shared" ref="AI658" si="1175">AI657</f>
        <v>0</v>
      </c>
      <c r="AJ658" s="364">
        <f t="shared" ref="AJ658" si="1176">AJ657</f>
        <v>0</v>
      </c>
      <c r="AK658" s="364">
        <f t="shared" ref="AK658" si="1177">AK657</f>
        <v>0</v>
      </c>
      <c r="AL658" s="364">
        <f t="shared" ref="AL658" si="1178">AL657</f>
        <v>0</v>
      </c>
      <c r="AM658" s="268"/>
    </row>
    <row r="659" spans="1:39" ht="15" outlineLevel="1">
      <c r="A659" s="467"/>
      <c r="B659" s="256"/>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373"/>
      <c r="Z659" s="376"/>
      <c r="AA659" s="376"/>
      <c r="AB659" s="376"/>
      <c r="AC659" s="376"/>
      <c r="AD659" s="376"/>
      <c r="AE659" s="376"/>
      <c r="AF659" s="376"/>
      <c r="AG659" s="376"/>
      <c r="AH659" s="376"/>
      <c r="AI659" s="376"/>
      <c r="AJ659" s="376"/>
      <c r="AK659" s="376"/>
      <c r="AL659" s="376"/>
      <c r="AM659" s="268"/>
    </row>
    <row r="660" spans="1:39" ht="30" outlineLevel="1">
      <c r="A660" s="467">
        <v>22</v>
      </c>
      <c r="B660" s="379" t="s">
        <v>114</v>
      </c>
      <c r="C660" s="253" t="s">
        <v>25</v>
      </c>
      <c r="D660" s="257">
        <f>'7.  Persistence Report'!AX129</f>
        <v>193098.0665325</v>
      </c>
      <c r="E660" s="257">
        <f>'7.  Persistence Report'!AY129</f>
        <v>193098.0665325</v>
      </c>
      <c r="F660" s="257">
        <f>'7.  Persistence Report'!AZ129</f>
        <v>193098.0665325</v>
      </c>
      <c r="G660" s="257">
        <f>'7.  Persistence Report'!BA129</f>
        <v>193098.0665325</v>
      </c>
      <c r="H660" s="257"/>
      <c r="I660" s="257"/>
      <c r="J660" s="257"/>
      <c r="K660" s="257"/>
      <c r="L660" s="257"/>
      <c r="M660" s="257"/>
      <c r="N660" s="253"/>
      <c r="O660" s="257">
        <f>'7.  Persistence Report'!S129</f>
        <v>55.919802072760184</v>
      </c>
      <c r="P660" s="257">
        <f>'7.  Persistence Report'!T129</f>
        <v>55.919802072760184</v>
      </c>
      <c r="Q660" s="257">
        <f>'7.  Persistence Report'!U129</f>
        <v>55.919802072760184</v>
      </c>
      <c r="R660" s="257">
        <f>'7.  Persistence Report'!V129</f>
        <v>55.919802072760184</v>
      </c>
      <c r="S660" s="257"/>
      <c r="T660" s="257"/>
      <c r="U660" s="257"/>
      <c r="V660" s="257"/>
      <c r="W660" s="257"/>
      <c r="X660" s="257"/>
      <c r="Y660" s="363">
        <v>1</v>
      </c>
      <c r="Z660" s="363"/>
      <c r="AA660" s="363"/>
      <c r="AB660" s="363"/>
      <c r="AC660" s="363"/>
      <c r="AD660" s="363"/>
      <c r="AE660" s="363"/>
      <c r="AF660" s="363"/>
      <c r="AG660" s="363"/>
      <c r="AH660" s="363"/>
      <c r="AI660" s="363"/>
      <c r="AJ660" s="363"/>
      <c r="AK660" s="363"/>
      <c r="AL660" s="363"/>
      <c r="AM660" s="258">
        <f>SUM(Y660:AL660)</f>
        <v>1</v>
      </c>
    </row>
    <row r="661" spans="1:39" ht="15" outlineLevel="1">
      <c r="A661" s="467"/>
      <c r="B661" s="256" t="s">
        <v>310</v>
      </c>
      <c r="C661" s="253" t="s">
        <v>163</v>
      </c>
      <c r="D661" s="257"/>
      <c r="E661" s="257"/>
      <c r="F661" s="257"/>
      <c r="G661" s="257"/>
      <c r="H661" s="257"/>
      <c r="I661" s="257"/>
      <c r="J661" s="257"/>
      <c r="K661" s="257"/>
      <c r="L661" s="257"/>
      <c r="M661" s="257"/>
      <c r="N661" s="253"/>
      <c r="O661" s="257"/>
      <c r="P661" s="257"/>
      <c r="Q661" s="257"/>
      <c r="R661" s="257"/>
      <c r="S661" s="257"/>
      <c r="T661" s="257"/>
      <c r="U661" s="257"/>
      <c r="V661" s="257"/>
      <c r="W661" s="257"/>
      <c r="X661" s="257"/>
      <c r="Y661" s="364">
        <f>Y660</f>
        <v>1</v>
      </c>
      <c r="Z661" s="364">
        <f t="shared" ref="Z661:AE661" si="1179">Z660</f>
        <v>0</v>
      </c>
      <c r="AA661" s="364">
        <f t="shared" si="1179"/>
        <v>0</v>
      </c>
      <c r="AB661" s="364">
        <f t="shared" si="1179"/>
        <v>0</v>
      </c>
      <c r="AC661" s="364">
        <f t="shared" si="1179"/>
        <v>0</v>
      </c>
      <c r="AD661" s="364">
        <f t="shared" si="1179"/>
        <v>0</v>
      </c>
      <c r="AE661" s="364">
        <f t="shared" si="1179"/>
        <v>0</v>
      </c>
      <c r="AF661" s="364">
        <f t="shared" ref="AF661" si="1180">AF660</f>
        <v>0</v>
      </c>
      <c r="AG661" s="364">
        <f t="shared" ref="AG661" si="1181">AG660</f>
        <v>0</v>
      </c>
      <c r="AH661" s="364">
        <f t="shared" ref="AH661" si="1182">AH660</f>
        <v>0</v>
      </c>
      <c r="AI661" s="364">
        <f t="shared" ref="AI661" si="1183">AI660</f>
        <v>0</v>
      </c>
      <c r="AJ661" s="364">
        <f t="shared" ref="AJ661" si="1184">AJ660</f>
        <v>0</v>
      </c>
      <c r="AK661" s="364">
        <f t="shared" ref="AK661" si="1185">AK660</f>
        <v>0</v>
      </c>
      <c r="AL661" s="364">
        <f t="shared" ref="AL661" si="1186">AL660</f>
        <v>0</v>
      </c>
      <c r="AM661" s="268"/>
    </row>
    <row r="662" spans="1:39" ht="15" outlineLevel="1">
      <c r="A662" s="467"/>
      <c r="B662" s="256"/>
      <c r="C662" s="253"/>
      <c r="D662" s="253"/>
      <c r="E662" s="253"/>
      <c r="F662" s="253"/>
      <c r="G662" s="253"/>
      <c r="H662" s="253"/>
      <c r="I662" s="253"/>
      <c r="J662" s="253"/>
      <c r="K662" s="253"/>
      <c r="L662" s="253"/>
      <c r="M662" s="253"/>
      <c r="N662" s="253"/>
      <c r="O662" s="253"/>
      <c r="P662" s="253"/>
      <c r="Q662" s="253"/>
      <c r="R662" s="253"/>
      <c r="S662" s="253"/>
      <c r="T662" s="253"/>
      <c r="U662" s="253"/>
      <c r="V662" s="253"/>
      <c r="W662" s="253"/>
      <c r="X662" s="253"/>
      <c r="Y662" s="373"/>
      <c r="Z662" s="376"/>
      <c r="AA662" s="376"/>
      <c r="AB662" s="376"/>
      <c r="AC662" s="376"/>
      <c r="AD662" s="376"/>
      <c r="AE662" s="376"/>
      <c r="AF662" s="376"/>
      <c r="AG662" s="376"/>
      <c r="AH662" s="376"/>
      <c r="AI662" s="376"/>
      <c r="AJ662" s="376"/>
      <c r="AK662" s="376"/>
      <c r="AL662" s="376"/>
      <c r="AM662" s="268"/>
    </row>
    <row r="663" spans="1:39" ht="30" outlineLevel="1">
      <c r="A663" s="467">
        <v>23</v>
      </c>
      <c r="B663" s="379" t="s">
        <v>115</v>
      </c>
      <c r="C663" s="253" t="s">
        <v>25</v>
      </c>
      <c r="D663" s="257">
        <f>'7.  Persistence Report'!AX130</f>
        <v>1119233.1099898899</v>
      </c>
      <c r="E663" s="257">
        <f>'7.  Persistence Report'!AY130</f>
        <v>1114632.7036373597</v>
      </c>
      <c r="F663" s="257">
        <f>'7.  Persistence Report'!AZ130</f>
        <v>1110032.2972848297</v>
      </c>
      <c r="G663" s="257">
        <f>'7.  Persistence Report'!BA130</f>
        <v>1110032.2972848297</v>
      </c>
      <c r="H663" s="257"/>
      <c r="I663" s="257"/>
      <c r="J663" s="257"/>
      <c r="K663" s="257"/>
      <c r="L663" s="257"/>
      <c r="M663" s="257"/>
      <c r="N663" s="253"/>
      <c r="O663" s="257">
        <f>'7.  Persistence Report'!S130</f>
        <v>76.722509362588497</v>
      </c>
      <c r="P663" s="257">
        <f>'7.  Persistence Report'!T130</f>
        <v>77.214836107454829</v>
      </c>
      <c r="Q663" s="257">
        <f>'7.  Persistence Report'!U130</f>
        <v>76.896148506257475</v>
      </c>
      <c r="R663" s="257">
        <f>'7.  Persistence Report'!V130</f>
        <v>76.896148506257475</v>
      </c>
      <c r="S663" s="257"/>
      <c r="T663" s="257"/>
      <c r="U663" s="257"/>
      <c r="V663" s="257"/>
      <c r="W663" s="257"/>
      <c r="X663" s="257"/>
      <c r="Y663" s="363">
        <v>1</v>
      </c>
      <c r="Z663" s="363"/>
      <c r="AA663" s="363"/>
      <c r="AB663" s="363"/>
      <c r="AC663" s="363"/>
      <c r="AD663" s="363"/>
      <c r="AE663" s="363"/>
      <c r="AF663" s="363"/>
      <c r="AG663" s="363"/>
      <c r="AH663" s="363"/>
      <c r="AI663" s="363"/>
      <c r="AJ663" s="363"/>
      <c r="AK663" s="363"/>
      <c r="AL663" s="363"/>
      <c r="AM663" s="258">
        <f>SUM(Y663:AL663)</f>
        <v>1</v>
      </c>
    </row>
    <row r="664" spans="1:39" ht="15" outlineLevel="1">
      <c r="A664" s="467"/>
      <c r="B664" s="256" t="s">
        <v>310</v>
      </c>
      <c r="C664" s="253" t="s">
        <v>163</v>
      </c>
      <c r="D664" s="257"/>
      <c r="E664" s="257"/>
      <c r="F664" s="257"/>
      <c r="G664" s="257"/>
      <c r="H664" s="257"/>
      <c r="I664" s="257"/>
      <c r="J664" s="257"/>
      <c r="K664" s="257"/>
      <c r="L664" s="257"/>
      <c r="M664" s="257"/>
      <c r="N664" s="253"/>
      <c r="O664" s="257"/>
      <c r="P664" s="257"/>
      <c r="Q664" s="257"/>
      <c r="R664" s="257"/>
      <c r="S664" s="257"/>
      <c r="T664" s="257"/>
      <c r="U664" s="257"/>
      <c r="V664" s="257"/>
      <c r="W664" s="257"/>
      <c r="X664" s="257"/>
      <c r="Y664" s="364">
        <f>Y663</f>
        <v>1</v>
      </c>
      <c r="Z664" s="364">
        <f t="shared" ref="Z664:AE664" si="1187">Z663</f>
        <v>0</v>
      </c>
      <c r="AA664" s="364">
        <f t="shared" si="1187"/>
        <v>0</v>
      </c>
      <c r="AB664" s="364">
        <f t="shared" si="1187"/>
        <v>0</v>
      </c>
      <c r="AC664" s="364">
        <f t="shared" si="1187"/>
        <v>0</v>
      </c>
      <c r="AD664" s="364">
        <f t="shared" si="1187"/>
        <v>0</v>
      </c>
      <c r="AE664" s="364">
        <f t="shared" si="1187"/>
        <v>0</v>
      </c>
      <c r="AF664" s="364">
        <f t="shared" ref="AF664" si="1188">AF663</f>
        <v>0</v>
      </c>
      <c r="AG664" s="364">
        <f t="shared" ref="AG664" si="1189">AG663</f>
        <v>0</v>
      </c>
      <c r="AH664" s="364">
        <f t="shared" ref="AH664" si="1190">AH663</f>
        <v>0</v>
      </c>
      <c r="AI664" s="364">
        <f t="shared" ref="AI664" si="1191">AI663</f>
        <v>0</v>
      </c>
      <c r="AJ664" s="364">
        <f t="shared" ref="AJ664" si="1192">AJ663</f>
        <v>0</v>
      </c>
      <c r="AK664" s="364">
        <f t="shared" ref="AK664" si="1193">AK663</f>
        <v>0</v>
      </c>
      <c r="AL664" s="364">
        <f t="shared" ref="AL664" si="1194">AL663</f>
        <v>0</v>
      </c>
      <c r="AM664" s="268"/>
    </row>
    <row r="665" spans="1:39" ht="15" outlineLevel="1">
      <c r="A665" s="467"/>
      <c r="B665" s="381"/>
      <c r="C665" s="253"/>
      <c r="D665" s="253"/>
      <c r="E665" s="253"/>
      <c r="F665" s="253"/>
      <c r="G665" s="253"/>
      <c r="H665" s="253"/>
      <c r="I665" s="253"/>
      <c r="J665" s="253"/>
      <c r="K665" s="253"/>
      <c r="L665" s="253"/>
      <c r="M665" s="253"/>
      <c r="N665" s="253"/>
      <c r="O665" s="253"/>
      <c r="P665" s="253"/>
      <c r="Q665" s="253"/>
      <c r="R665" s="253"/>
      <c r="S665" s="253"/>
      <c r="T665" s="253"/>
      <c r="U665" s="253"/>
      <c r="V665" s="253"/>
      <c r="W665" s="253"/>
      <c r="X665" s="253"/>
      <c r="Y665" s="373"/>
      <c r="Z665" s="376"/>
      <c r="AA665" s="376"/>
      <c r="AB665" s="376"/>
      <c r="AC665" s="376"/>
      <c r="AD665" s="376"/>
      <c r="AE665" s="376"/>
      <c r="AF665" s="376"/>
      <c r="AG665" s="376"/>
      <c r="AH665" s="376"/>
      <c r="AI665" s="376"/>
      <c r="AJ665" s="376"/>
      <c r="AK665" s="376"/>
      <c r="AL665" s="376"/>
      <c r="AM665" s="268"/>
    </row>
    <row r="666" spans="1:39" ht="15" outlineLevel="1">
      <c r="A666" s="467">
        <v>24</v>
      </c>
      <c r="B666" s="379" t="s">
        <v>116</v>
      </c>
      <c r="C666" s="253" t="s">
        <v>25</v>
      </c>
      <c r="D666" s="257">
        <f>'7.  Persistence Report'!AX131</f>
        <v>57735</v>
      </c>
      <c r="E666" s="257">
        <f>'7.  Persistence Report'!AY131</f>
        <v>57735</v>
      </c>
      <c r="F666" s="257">
        <f>'7.  Persistence Report'!AZ131</f>
        <v>57735</v>
      </c>
      <c r="G666" s="257">
        <f>'7.  Persistence Report'!BA131</f>
        <v>57735</v>
      </c>
      <c r="H666" s="257"/>
      <c r="I666" s="257"/>
      <c r="J666" s="257"/>
      <c r="K666" s="257"/>
      <c r="L666" s="257"/>
      <c r="M666" s="257"/>
      <c r="N666" s="253"/>
      <c r="O666" s="257">
        <f>'7.  Persistence Report'!S131</f>
        <v>29.083810843145898</v>
      </c>
      <c r="P666" s="257">
        <f>'7.  Persistence Report'!T131</f>
        <v>29.083810843145898</v>
      </c>
      <c r="Q666" s="257">
        <f>'7.  Persistence Report'!U131</f>
        <v>29.083810843145898</v>
      </c>
      <c r="R666" s="257">
        <f>'7.  Persistence Report'!V131</f>
        <v>29.083810843145898</v>
      </c>
      <c r="S666" s="257"/>
      <c r="T666" s="257"/>
      <c r="U666" s="257"/>
      <c r="V666" s="257"/>
      <c r="W666" s="257"/>
      <c r="X666" s="257"/>
      <c r="Y666" s="363">
        <v>1</v>
      </c>
      <c r="Z666" s="363"/>
      <c r="AA666" s="363"/>
      <c r="AB666" s="363"/>
      <c r="AC666" s="363"/>
      <c r="AD666" s="363"/>
      <c r="AE666" s="363"/>
      <c r="AF666" s="363"/>
      <c r="AG666" s="363"/>
      <c r="AH666" s="363"/>
      <c r="AI666" s="363"/>
      <c r="AJ666" s="363"/>
      <c r="AK666" s="363"/>
      <c r="AL666" s="363"/>
      <c r="AM666" s="258">
        <f>SUM(Y666:AL666)</f>
        <v>1</v>
      </c>
    </row>
    <row r="667" spans="1:39" ht="15" outlineLevel="1">
      <c r="A667" s="467"/>
      <c r="B667" s="256" t="s">
        <v>310</v>
      </c>
      <c r="C667" s="253" t="s">
        <v>163</v>
      </c>
      <c r="D667" s="257"/>
      <c r="E667" s="257"/>
      <c r="F667" s="257"/>
      <c r="G667" s="257"/>
      <c r="H667" s="257"/>
      <c r="I667" s="257"/>
      <c r="J667" s="257"/>
      <c r="K667" s="257"/>
      <c r="L667" s="257"/>
      <c r="M667" s="257"/>
      <c r="N667" s="253"/>
      <c r="O667" s="257"/>
      <c r="P667" s="257"/>
      <c r="Q667" s="257"/>
      <c r="R667" s="257"/>
      <c r="S667" s="257"/>
      <c r="T667" s="257"/>
      <c r="U667" s="257"/>
      <c r="V667" s="257"/>
      <c r="W667" s="257"/>
      <c r="X667" s="257"/>
      <c r="Y667" s="364">
        <f>Y666</f>
        <v>1</v>
      </c>
      <c r="Z667" s="364">
        <f t="shared" ref="Z667:AE667" si="1195">Z666</f>
        <v>0</v>
      </c>
      <c r="AA667" s="364">
        <f t="shared" si="1195"/>
        <v>0</v>
      </c>
      <c r="AB667" s="364">
        <f t="shared" si="1195"/>
        <v>0</v>
      </c>
      <c r="AC667" s="364">
        <f t="shared" si="1195"/>
        <v>0</v>
      </c>
      <c r="AD667" s="364">
        <f t="shared" si="1195"/>
        <v>0</v>
      </c>
      <c r="AE667" s="364">
        <f t="shared" si="1195"/>
        <v>0</v>
      </c>
      <c r="AF667" s="364">
        <f t="shared" ref="AF667" si="1196">AF666</f>
        <v>0</v>
      </c>
      <c r="AG667" s="364">
        <f t="shared" ref="AG667" si="1197">AG666</f>
        <v>0</v>
      </c>
      <c r="AH667" s="364">
        <f t="shared" ref="AH667" si="1198">AH666</f>
        <v>0</v>
      </c>
      <c r="AI667" s="364">
        <f t="shared" ref="AI667" si="1199">AI666</f>
        <v>0</v>
      </c>
      <c r="AJ667" s="364">
        <f t="shared" ref="AJ667" si="1200">AJ666</f>
        <v>0</v>
      </c>
      <c r="AK667" s="364">
        <f t="shared" ref="AK667" si="1201">AK666</f>
        <v>0</v>
      </c>
      <c r="AL667" s="364">
        <f t="shared" ref="AL667" si="1202">AL666</f>
        <v>0</v>
      </c>
      <c r="AM667" s="268"/>
    </row>
    <row r="668" spans="1:39" ht="15" outlineLevel="1">
      <c r="A668" s="467"/>
      <c r="B668" s="256"/>
      <c r="C668" s="253"/>
      <c r="D668" s="253"/>
      <c r="E668" s="253"/>
      <c r="F668" s="253"/>
      <c r="G668" s="253"/>
      <c r="H668" s="253"/>
      <c r="I668" s="253"/>
      <c r="J668" s="253"/>
      <c r="K668" s="253"/>
      <c r="L668" s="253"/>
      <c r="M668" s="253"/>
      <c r="N668" s="253"/>
      <c r="O668" s="253"/>
      <c r="P668" s="253"/>
      <c r="Q668" s="253"/>
      <c r="R668" s="253"/>
      <c r="S668" s="253"/>
      <c r="T668" s="253"/>
      <c r="U668" s="253"/>
      <c r="V668" s="253"/>
      <c r="W668" s="253"/>
      <c r="X668" s="253"/>
      <c r="Y668" s="365"/>
      <c r="Z668" s="376"/>
      <c r="AA668" s="376"/>
      <c r="AB668" s="376"/>
      <c r="AC668" s="376"/>
      <c r="AD668" s="376"/>
      <c r="AE668" s="376"/>
      <c r="AF668" s="376"/>
      <c r="AG668" s="376"/>
      <c r="AH668" s="376"/>
      <c r="AI668" s="376"/>
      <c r="AJ668" s="376"/>
      <c r="AK668" s="376"/>
      <c r="AL668" s="376"/>
      <c r="AM668" s="268"/>
    </row>
    <row r="669" spans="1:39" ht="15.6" outlineLevel="1">
      <c r="A669" s="467"/>
      <c r="B669" s="250" t="s">
        <v>499</v>
      </c>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365"/>
      <c r="Z669" s="376"/>
      <c r="AA669" s="376"/>
      <c r="AB669" s="376"/>
      <c r="AC669" s="376"/>
      <c r="AD669" s="376"/>
      <c r="AE669" s="376"/>
      <c r="AF669" s="376"/>
      <c r="AG669" s="376"/>
      <c r="AH669" s="376"/>
      <c r="AI669" s="376"/>
      <c r="AJ669" s="376"/>
      <c r="AK669" s="376"/>
      <c r="AL669" s="376"/>
      <c r="AM669" s="268"/>
    </row>
    <row r="670" spans="1:39" ht="15" outlineLevel="1">
      <c r="A670" s="467">
        <v>25</v>
      </c>
      <c r="B670" s="379" t="s">
        <v>117</v>
      </c>
      <c r="C670" s="253" t="s">
        <v>25</v>
      </c>
      <c r="D670" s="257"/>
      <c r="E670" s="257"/>
      <c r="F670" s="257"/>
      <c r="G670" s="257"/>
      <c r="H670" s="257"/>
      <c r="I670" s="257"/>
      <c r="J670" s="257"/>
      <c r="K670" s="257"/>
      <c r="L670" s="257"/>
      <c r="M670" s="257"/>
      <c r="N670" s="257">
        <v>12</v>
      </c>
      <c r="O670" s="257"/>
      <c r="P670" s="257"/>
      <c r="Q670" s="257"/>
      <c r="R670" s="257"/>
      <c r="S670" s="257"/>
      <c r="T670" s="257"/>
      <c r="U670" s="257"/>
      <c r="V670" s="257"/>
      <c r="W670" s="257"/>
      <c r="X670" s="257"/>
      <c r="Y670" s="377"/>
      <c r="Z670" s="363"/>
      <c r="AA670" s="363"/>
      <c r="AB670" s="363"/>
      <c r="AC670" s="363"/>
      <c r="AD670" s="363"/>
      <c r="AE670" s="363"/>
      <c r="AF670" s="368"/>
      <c r="AG670" s="368"/>
      <c r="AH670" s="368"/>
      <c r="AI670" s="368"/>
      <c r="AJ670" s="368"/>
      <c r="AK670" s="368"/>
      <c r="AL670" s="368"/>
      <c r="AM670" s="258">
        <f>SUM(Y670:AL670)</f>
        <v>0</v>
      </c>
    </row>
    <row r="671" spans="1:39" ht="15" outlineLevel="1">
      <c r="A671" s="467"/>
      <c r="B671" s="256" t="s">
        <v>310</v>
      </c>
      <c r="C671" s="253" t="s">
        <v>163</v>
      </c>
      <c r="D671" s="257"/>
      <c r="E671" s="257"/>
      <c r="F671" s="257"/>
      <c r="G671" s="257"/>
      <c r="H671" s="257"/>
      <c r="I671" s="257"/>
      <c r="J671" s="257"/>
      <c r="K671" s="257"/>
      <c r="L671" s="257"/>
      <c r="M671" s="257"/>
      <c r="N671" s="257">
        <f>N670</f>
        <v>12</v>
      </c>
      <c r="O671" s="257"/>
      <c r="P671" s="257"/>
      <c r="Q671" s="257"/>
      <c r="R671" s="257"/>
      <c r="S671" s="257"/>
      <c r="T671" s="257"/>
      <c r="U671" s="257"/>
      <c r="V671" s="257"/>
      <c r="W671" s="257"/>
      <c r="X671" s="257"/>
      <c r="Y671" s="364">
        <f>Y670</f>
        <v>0</v>
      </c>
      <c r="Z671" s="364">
        <f t="shared" ref="Z671:AE671" si="1203">Z670</f>
        <v>0</v>
      </c>
      <c r="AA671" s="364">
        <f t="shared" si="1203"/>
        <v>0</v>
      </c>
      <c r="AB671" s="364">
        <f t="shared" si="1203"/>
        <v>0</v>
      </c>
      <c r="AC671" s="364">
        <f t="shared" si="1203"/>
        <v>0</v>
      </c>
      <c r="AD671" s="364">
        <f t="shared" si="1203"/>
        <v>0</v>
      </c>
      <c r="AE671" s="364">
        <f t="shared" si="1203"/>
        <v>0</v>
      </c>
      <c r="AF671" s="364">
        <f t="shared" ref="AF671" si="1204">AF670</f>
        <v>0</v>
      </c>
      <c r="AG671" s="364">
        <f t="shared" ref="AG671" si="1205">AG670</f>
        <v>0</v>
      </c>
      <c r="AH671" s="364">
        <f t="shared" ref="AH671" si="1206">AH670</f>
        <v>0</v>
      </c>
      <c r="AI671" s="364">
        <f t="shared" ref="AI671" si="1207">AI670</f>
        <v>0</v>
      </c>
      <c r="AJ671" s="364">
        <f t="shared" ref="AJ671" si="1208">AJ670</f>
        <v>0</v>
      </c>
      <c r="AK671" s="364">
        <f t="shared" ref="AK671" si="1209">AK670</f>
        <v>0</v>
      </c>
      <c r="AL671" s="364">
        <f t="shared" ref="AL671" si="1210">AL670</f>
        <v>0</v>
      </c>
      <c r="AM671" s="268"/>
    </row>
    <row r="672" spans="1:39" ht="15" outlineLevel="1">
      <c r="A672" s="467"/>
      <c r="B672" s="256"/>
      <c r="C672" s="253"/>
      <c r="D672" s="253"/>
      <c r="E672" s="253"/>
      <c r="F672" s="253"/>
      <c r="G672" s="253"/>
      <c r="H672" s="253"/>
      <c r="I672" s="253"/>
      <c r="J672" s="253"/>
      <c r="K672" s="253"/>
      <c r="L672" s="253"/>
      <c r="M672" s="253"/>
      <c r="N672" s="253"/>
      <c r="O672" s="253"/>
      <c r="P672" s="253"/>
      <c r="Q672" s="253"/>
      <c r="R672" s="253"/>
      <c r="S672" s="253"/>
      <c r="T672" s="253"/>
      <c r="U672" s="253"/>
      <c r="V672" s="253"/>
      <c r="W672" s="253"/>
      <c r="X672" s="253"/>
      <c r="Y672" s="365"/>
      <c r="Z672" s="376"/>
      <c r="AA672" s="376"/>
      <c r="AB672" s="376"/>
      <c r="AC672" s="376"/>
      <c r="AD672" s="376"/>
      <c r="AE672" s="376"/>
      <c r="AF672" s="376"/>
      <c r="AG672" s="376"/>
      <c r="AH672" s="376"/>
      <c r="AI672" s="376"/>
      <c r="AJ672" s="376"/>
      <c r="AK672" s="376"/>
      <c r="AL672" s="376"/>
      <c r="AM672" s="268"/>
    </row>
    <row r="673" spans="1:39" ht="15" outlineLevel="1">
      <c r="A673" s="467">
        <v>26</v>
      </c>
      <c r="B673" s="379" t="s">
        <v>118</v>
      </c>
      <c r="C673" s="253" t="s">
        <v>25</v>
      </c>
      <c r="D673" s="257">
        <f>'7.  Persistence Report'!AX132</f>
        <v>1733977.6452778243</v>
      </c>
      <c r="E673" s="257">
        <f>'7.  Persistence Report'!AY132</f>
        <v>1729690.2952632695</v>
      </c>
      <c r="F673" s="257">
        <f>'7.  Persistence Report'!AZ132</f>
        <v>1725402.9452487149</v>
      </c>
      <c r="G673" s="257">
        <f>'7.  Persistence Report'!BA132</f>
        <v>1725402.9452487149</v>
      </c>
      <c r="H673" s="257"/>
      <c r="I673" s="257"/>
      <c r="J673" s="257"/>
      <c r="K673" s="257"/>
      <c r="L673" s="257"/>
      <c r="M673" s="257"/>
      <c r="N673" s="257">
        <v>12</v>
      </c>
      <c r="O673" s="257">
        <f>'7.  Persistence Report'!S132</f>
        <v>216.96507811967999</v>
      </c>
      <c r="P673" s="257">
        <f>'7.  Persistence Report'!T132</f>
        <v>216.9649989089082</v>
      </c>
      <c r="Q673" s="257">
        <f>'7.  Persistence Report'!U132</f>
        <v>216.42721194567133</v>
      </c>
      <c r="R673" s="257">
        <f>'7.  Persistence Report'!V132</f>
        <v>216.42721194567133</v>
      </c>
      <c r="S673" s="257"/>
      <c r="T673" s="257"/>
      <c r="U673" s="257"/>
      <c r="V673" s="257"/>
      <c r="W673" s="257"/>
      <c r="X673" s="257"/>
      <c r="Y673" s="377"/>
      <c r="Z673" s="363">
        <v>0.18110000000000001</v>
      </c>
      <c r="AA673" s="363">
        <v>0.4486</v>
      </c>
      <c r="AB673" s="363">
        <v>0.3528</v>
      </c>
      <c r="AC673" s="363"/>
      <c r="AD673" s="363"/>
      <c r="AE673" s="363">
        <v>1.7399999999999999E-2</v>
      </c>
      <c r="AF673" s="368"/>
      <c r="AG673" s="368"/>
      <c r="AH673" s="368"/>
      <c r="AI673" s="368"/>
      <c r="AJ673" s="368"/>
      <c r="AK673" s="368"/>
      <c r="AL673" s="368"/>
      <c r="AM673" s="258">
        <f>SUM(Y673:AL673)</f>
        <v>0.99990000000000001</v>
      </c>
    </row>
    <row r="674" spans="1:39" ht="15" outlineLevel="1">
      <c r="A674" s="467"/>
      <c r="B674" s="256" t="s">
        <v>310</v>
      </c>
      <c r="C674" s="253" t="s">
        <v>163</v>
      </c>
      <c r="D674" s="257"/>
      <c r="E674" s="257"/>
      <c r="F674" s="257"/>
      <c r="G674" s="257"/>
      <c r="H674" s="257"/>
      <c r="I674" s="257"/>
      <c r="J674" s="257"/>
      <c r="K674" s="257"/>
      <c r="L674" s="257"/>
      <c r="M674" s="257"/>
      <c r="N674" s="257">
        <f>N673</f>
        <v>12</v>
      </c>
      <c r="O674" s="257"/>
      <c r="P674" s="257"/>
      <c r="Q674" s="257"/>
      <c r="R674" s="257"/>
      <c r="S674" s="257"/>
      <c r="T674" s="257"/>
      <c r="U674" s="257"/>
      <c r="V674" s="257"/>
      <c r="W674" s="257"/>
      <c r="X674" s="257"/>
      <c r="Y674" s="364">
        <f>Y673</f>
        <v>0</v>
      </c>
      <c r="Z674" s="364">
        <f t="shared" ref="Z674:AE674" si="1211">Z673</f>
        <v>0.18110000000000001</v>
      </c>
      <c r="AA674" s="364">
        <f t="shared" si="1211"/>
        <v>0.4486</v>
      </c>
      <c r="AB674" s="364">
        <f t="shared" si="1211"/>
        <v>0.3528</v>
      </c>
      <c r="AC674" s="364">
        <f t="shared" si="1211"/>
        <v>0</v>
      </c>
      <c r="AD674" s="364">
        <f t="shared" si="1211"/>
        <v>0</v>
      </c>
      <c r="AE674" s="364">
        <f t="shared" si="1211"/>
        <v>1.7399999999999999E-2</v>
      </c>
      <c r="AF674" s="364">
        <f t="shared" ref="AF674" si="1212">AF673</f>
        <v>0</v>
      </c>
      <c r="AG674" s="364">
        <f t="shared" ref="AG674" si="1213">AG673</f>
        <v>0</v>
      </c>
      <c r="AH674" s="364">
        <f t="shared" ref="AH674" si="1214">AH673</f>
        <v>0</v>
      </c>
      <c r="AI674" s="364">
        <f t="shared" ref="AI674" si="1215">AI673</f>
        <v>0</v>
      </c>
      <c r="AJ674" s="364">
        <f t="shared" ref="AJ674" si="1216">AJ673</f>
        <v>0</v>
      </c>
      <c r="AK674" s="364">
        <f t="shared" ref="AK674" si="1217">AK673</f>
        <v>0</v>
      </c>
      <c r="AL674" s="364">
        <f t="shared" ref="AL674" si="1218">AL673</f>
        <v>0</v>
      </c>
      <c r="AM674" s="268"/>
    </row>
    <row r="675" spans="1:39" ht="15" outlineLevel="1">
      <c r="A675" s="467"/>
      <c r="B675" s="256"/>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365"/>
      <c r="Z675" s="376"/>
      <c r="AA675" s="376"/>
      <c r="AB675" s="376"/>
      <c r="AC675" s="376"/>
      <c r="AD675" s="376"/>
      <c r="AE675" s="376"/>
      <c r="AF675" s="376"/>
      <c r="AG675" s="376"/>
      <c r="AH675" s="376"/>
      <c r="AI675" s="376"/>
      <c r="AJ675" s="376"/>
      <c r="AK675" s="376"/>
      <c r="AL675" s="376"/>
      <c r="AM675" s="268"/>
    </row>
    <row r="676" spans="1:39" ht="30" outlineLevel="1">
      <c r="A676" s="467">
        <v>27</v>
      </c>
      <c r="B676" s="379" t="s">
        <v>119</v>
      </c>
      <c r="C676" s="253" t="s">
        <v>25</v>
      </c>
      <c r="D676" s="257">
        <f>'7.  Persistence Report'!AX135</f>
        <v>39331.281025960474</v>
      </c>
      <c r="E676" s="257">
        <f>'7.  Persistence Report'!AY135</f>
        <v>32310.41980808655</v>
      </c>
      <c r="F676" s="257">
        <f>'7.  Persistence Report'!AZ135</f>
        <v>25289.558590212626</v>
      </c>
      <c r="G676" s="257">
        <f>'7.  Persistence Report'!BA135</f>
        <v>25289.558590212626</v>
      </c>
      <c r="H676" s="257"/>
      <c r="I676" s="257"/>
      <c r="J676" s="257"/>
      <c r="K676" s="257"/>
      <c r="L676" s="257"/>
      <c r="M676" s="257"/>
      <c r="N676" s="257">
        <v>12</v>
      </c>
      <c r="O676" s="257">
        <f>'7.  Persistence Report'!S135</f>
        <v>10.081837822221967</v>
      </c>
      <c r="P676" s="257">
        <f>'7.  Persistence Report'!T135</f>
        <v>8.2821714415563452</v>
      </c>
      <c r="Q676" s="257">
        <f>'7.  Persistence Report'!U135</f>
        <v>6.4825050608907242</v>
      </c>
      <c r="R676" s="257">
        <f>'7.  Persistence Report'!V135</f>
        <v>6.4825050608907242</v>
      </c>
      <c r="S676" s="257"/>
      <c r="T676" s="257"/>
      <c r="U676" s="257"/>
      <c r="V676" s="257"/>
      <c r="W676" s="257"/>
      <c r="X676" s="257"/>
      <c r="Y676" s="377"/>
      <c r="Z676" s="670">
        <f>Z673/SUM($Z$673:$AB$673)</f>
        <v>0.18432569974554708</v>
      </c>
      <c r="AA676" s="670">
        <f>AA673/SUM($Z$673:$AB$673)</f>
        <v>0.45659033078880407</v>
      </c>
      <c r="AB676" s="670">
        <f>AB673/SUM($Z$673:$AB$673)</f>
        <v>0.35908396946564886</v>
      </c>
      <c r="AC676" s="363"/>
      <c r="AD676" s="363"/>
      <c r="AE676" s="363"/>
      <c r="AF676" s="368"/>
      <c r="AG676" s="368"/>
      <c r="AH676" s="368"/>
      <c r="AI676" s="368"/>
      <c r="AJ676" s="368"/>
      <c r="AK676" s="368"/>
      <c r="AL676" s="368"/>
      <c r="AM676" s="258">
        <f>SUM(Y676:AL676)</f>
        <v>1</v>
      </c>
    </row>
    <row r="677" spans="1:39" ht="15" outlineLevel="1">
      <c r="A677" s="467"/>
      <c r="B677" s="256" t="s">
        <v>310</v>
      </c>
      <c r="C677" s="253" t="s">
        <v>163</v>
      </c>
      <c r="D677" s="257"/>
      <c r="E677" s="257"/>
      <c r="F677" s="257"/>
      <c r="G677" s="257"/>
      <c r="H677" s="257"/>
      <c r="I677" s="257"/>
      <c r="J677" s="257"/>
      <c r="K677" s="257"/>
      <c r="L677" s="257"/>
      <c r="M677" s="257"/>
      <c r="N677" s="257">
        <f>N676</f>
        <v>12</v>
      </c>
      <c r="O677" s="257"/>
      <c r="P677" s="257"/>
      <c r="Q677" s="257"/>
      <c r="R677" s="257"/>
      <c r="S677" s="257"/>
      <c r="T677" s="257"/>
      <c r="U677" s="257"/>
      <c r="V677" s="257"/>
      <c r="W677" s="257"/>
      <c r="X677" s="257"/>
      <c r="Y677" s="364">
        <f>Y676</f>
        <v>0</v>
      </c>
      <c r="Z677" s="364">
        <f t="shared" ref="Z677:AE677" si="1219">Z676</f>
        <v>0.18432569974554708</v>
      </c>
      <c r="AA677" s="364">
        <f t="shared" si="1219"/>
        <v>0.45659033078880407</v>
      </c>
      <c r="AB677" s="364">
        <f t="shared" si="1219"/>
        <v>0.35908396946564886</v>
      </c>
      <c r="AC677" s="364">
        <f t="shared" si="1219"/>
        <v>0</v>
      </c>
      <c r="AD677" s="364">
        <f t="shared" si="1219"/>
        <v>0</v>
      </c>
      <c r="AE677" s="364">
        <f t="shared" si="1219"/>
        <v>0</v>
      </c>
      <c r="AF677" s="364">
        <f t="shared" ref="AF677" si="1220">AF676</f>
        <v>0</v>
      </c>
      <c r="AG677" s="364">
        <f t="shared" ref="AG677" si="1221">AG676</f>
        <v>0</v>
      </c>
      <c r="AH677" s="364">
        <f t="shared" ref="AH677" si="1222">AH676</f>
        <v>0</v>
      </c>
      <c r="AI677" s="364">
        <f t="shared" ref="AI677" si="1223">AI676</f>
        <v>0</v>
      </c>
      <c r="AJ677" s="364">
        <f t="shared" ref="AJ677" si="1224">AJ676</f>
        <v>0</v>
      </c>
      <c r="AK677" s="364">
        <f t="shared" ref="AK677" si="1225">AK676</f>
        <v>0</v>
      </c>
      <c r="AL677" s="364">
        <f t="shared" ref="AL677" si="1226">AL676</f>
        <v>0</v>
      </c>
      <c r="AM677" s="268"/>
    </row>
    <row r="678" spans="1:39" ht="15" outlineLevel="1">
      <c r="A678" s="467"/>
      <c r="B678" s="256"/>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365"/>
      <c r="Z678" s="376"/>
      <c r="AA678" s="376"/>
      <c r="AB678" s="376"/>
      <c r="AC678" s="376"/>
      <c r="AD678" s="376"/>
      <c r="AE678" s="376"/>
      <c r="AF678" s="376"/>
      <c r="AG678" s="376"/>
      <c r="AH678" s="376"/>
      <c r="AI678" s="376"/>
      <c r="AJ678" s="376"/>
      <c r="AK678" s="376"/>
      <c r="AL678" s="376"/>
      <c r="AM678" s="268"/>
    </row>
    <row r="679" spans="1:39" ht="30" outlineLevel="1">
      <c r="A679" s="467">
        <v>28</v>
      </c>
      <c r="B679" s="379" t="s">
        <v>120</v>
      </c>
      <c r="C679" s="253" t="s">
        <v>25</v>
      </c>
      <c r="D679" s="257">
        <f>'7.  Persistence Report'!AX133</f>
        <v>31041.669251232775</v>
      </c>
      <c r="E679" s="257">
        <f>'7.  Persistence Report'!AY133</f>
        <v>30887.64462627492</v>
      </c>
      <c r="F679" s="257">
        <f>'7.  Persistence Report'!AZ133</f>
        <v>30733.620001317064</v>
      </c>
      <c r="G679" s="257">
        <f>'7.  Persistence Report'!BA133</f>
        <v>30733.620001317064</v>
      </c>
      <c r="H679" s="257"/>
      <c r="I679" s="257"/>
      <c r="J679" s="257"/>
      <c r="K679" s="257"/>
      <c r="L679" s="257"/>
      <c r="M679" s="257"/>
      <c r="N679" s="257">
        <v>12</v>
      </c>
      <c r="O679" s="257">
        <f>'7.  Persistence Report'!S133</f>
        <v>5.9875177733378306</v>
      </c>
      <c r="P679" s="257">
        <f>'7.  Persistence Report'!T133</f>
        <v>5.9578085082850105</v>
      </c>
      <c r="Q679" s="257">
        <f>'7.  Persistence Report'!U133</f>
        <v>5.9280992432321904</v>
      </c>
      <c r="R679" s="257">
        <f>'7.  Persistence Report'!V133</f>
        <v>5.9280992432321904</v>
      </c>
      <c r="S679" s="257"/>
      <c r="T679" s="257"/>
      <c r="U679" s="257"/>
      <c r="V679" s="257"/>
      <c r="W679" s="257"/>
      <c r="X679" s="257"/>
      <c r="Y679" s="377"/>
      <c r="Z679" s="363"/>
      <c r="AA679" s="363"/>
      <c r="AB679" s="363">
        <v>1</v>
      </c>
      <c r="AC679" s="363"/>
      <c r="AD679" s="363"/>
      <c r="AE679" s="363"/>
      <c r="AF679" s="368"/>
      <c r="AG679" s="368"/>
      <c r="AH679" s="368"/>
      <c r="AI679" s="368"/>
      <c r="AJ679" s="368"/>
      <c r="AK679" s="368"/>
      <c r="AL679" s="368"/>
      <c r="AM679" s="258">
        <f>SUM(Y679:AL679)</f>
        <v>1</v>
      </c>
    </row>
    <row r="680" spans="1:39" ht="15" outlineLevel="1">
      <c r="A680" s="467"/>
      <c r="B680" s="256" t="s">
        <v>310</v>
      </c>
      <c r="C680" s="253" t="s">
        <v>163</v>
      </c>
      <c r="D680" s="257"/>
      <c r="E680" s="257"/>
      <c r="F680" s="257"/>
      <c r="G680" s="257"/>
      <c r="H680" s="257"/>
      <c r="I680" s="257"/>
      <c r="J680" s="257"/>
      <c r="K680" s="257"/>
      <c r="L680" s="257"/>
      <c r="M680" s="257"/>
      <c r="N680" s="257">
        <f>N679</f>
        <v>12</v>
      </c>
      <c r="O680" s="257"/>
      <c r="P680" s="257"/>
      <c r="Q680" s="257"/>
      <c r="R680" s="257"/>
      <c r="S680" s="257"/>
      <c r="T680" s="257"/>
      <c r="U680" s="257"/>
      <c r="V680" s="257"/>
      <c r="W680" s="257"/>
      <c r="X680" s="257"/>
      <c r="Y680" s="364">
        <f>Y679</f>
        <v>0</v>
      </c>
      <c r="Z680" s="364">
        <f t="shared" ref="Z680:AE680" si="1227">Z679</f>
        <v>0</v>
      </c>
      <c r="AA680" s="364">
        <f t="shared" si="1227"/>
        <v>0</v>
      </c>
      <c r="AB680" s="364">
        <f t="shared" si="1227"/>
        <v>1</v>
      </c>
      <c r="AC680" s="364">
        <f t="shared" si="1227"/>
        <v>0</v>
      </c>
      <c r="AD680" s="364">
        <f t="shared" si="1227"/>
        <v>0</v>
      </c>
      <c r="AE680" s="364">
        <f t="shared" si="1227"/>
        <v>0</v>
      </c>
      <c r="AF680" s="364">
        <f t="shared" ref="AF680" si="1228">AF679</f>
        <v>0</v>
      </c>
      <c r="AG680" s="364">
        <f t="shared" ref="AG680" si="1229">AG679</f>
        <v>0</v>
      </c>
      <c r="AH680" s="364">
        <f t="shared" ref="AH680" si="1230">AH679</f>
        <v>0</v>
      </c>
      <c r="AI680" s="364">
        <f t="shared" ref="AI680" si="1231">AI679</f>
        <v>0</v>
      </c>
      <c r="AJ680" s="364">
        <f t="shared" ref="AJ680" si="1232">AJ679</f>
        <v>0</v>
      </c>
      <c r="AK680" s="364">
        <f t="shared" ref="AK680" si="1233">AK679</f>
        <v>0</v>
      </c>
      <c r="AL680" s="364">
        <f t="shared" ref="AL680" si="1234">AL679</f>
        <v>0</v>
      </c>
      <c r="AM680" s="268"/>
    </row>
    <row r="681" spans="1:39" ht="15" outlineLevel="1">
      <c r="A681" s="467"/>
      <c r="B681" s="256"/>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365"/>
      <c r="Z681" s="376"/>
      <c r="AA681" s="376"/>
      <c r="AB681" s="376"/>
      <c r="AC681" s="376"/>
      <c r="AD681" s="376"/>
      <c r="AE681" s="376"/>
      <c r="AF681" s="376"/>
      <c r="AG681" s="376"/>
      <c r="AH681" s="376"/>
      <c r="AI681" s="376"/>
      <c r="AJ681" s="376"/>
      <c r="AK681" s="376"/>
      <c r="AL681" s="376"/>
      <c r="AM681" s="268"/>
    </row>
    <row r="682" spans="1:39" ht="30" outlineLevel="1">
      <c r="A682" s="467">
        <v>29</v>
      </c>
      <c r="B682" s="379" t="s">
        <v>121</v>
      </c>
      <c r="C682" s="253" t="s">
        <v>25</v>
      </c>
      <c r="D682" s="257"/>
      <c r="E682" s="257"/>
      <c r="F682" s="257"/>
      <c r="G682" s="257"/>
      <c r="H682" s="257"/>
      <c r="I682" s="257"/>
      <c r="J682" s="257"/>
      <c r="K682" s="257"/>
      <c r="L682" s="257"/>
      <c r="M682" s="257"/>
      <c r="N682" s="257">
        <v>3</v>
      </c>
      <c r="O682" s="257"/>
      <c r="P682" s="257"/>
      <c r="Q682" s="257"/>
      <c r="R682" s="257"/>
      <c r="S682" s="257"/>
      <c r="T682" s="257"/>
      <c r="U682" s="257"/>
      <c r="V682" s="257"/>
      <c r="W682" s="257"/>
      <c r="X682" s="257"/>
      <c r="Y682" s="377"/>
      <c r="Z682" s="363"/>
      <c r="AA682" s="363"/>
      <c r="AB682" s="363"/>
      <c r="AC682" s="363"/>
      <c r="AD682" s="363"/>
      <c r="AE682" s="363"/>
      <c r="AF682" s="368"/>
      <c r="AG682" s="368"/>
      <c r="AH682" s="368"/>
      <c r="AI682" s="368"/>
      <c r="AJ682" s="368"/>
      <c r="AK682" s="368"/>
      <c r="AL682" s="368"/>
      <c r="AM682" s="258">
        <f>SUM(Y682:AL682)</f>
        <v>0</v>
      </c>
    </row>
    <row r="683" spans="1:39" ht="15" outlineLevel="1">
      <c r="A683" s="467"/>
      <c r="B683" s="256" t="s">
        <v>310</v>
      </c>
      <c r="C683" s="253" t="s">
        <v>163</v>
      </c>
      <c r="D683" s="257"/>
      <c r="E683" s="257"/>
      <c r="F683" s="257"/>
      <c r="G683" s="257"/>
      <c r="H683" s="257"/>
      <c r="I683" s="257"/>
      <c r="J683" s="257"/>
      <c r="K683" s="257"/>
      <c r="L683" s="257"/>
      <c r="M683" s="257"/>
      <c r="N683" s="257">
        <f>N682</f>
        <v>3</v>
      </c>
      <c r="O683" s="257"/>
      <c r="P683" s="257"/>
      <c r="Q683" s="257"/>
      <c r="R683" s="257"/>
      <c r="S683" s="257"/>
      <c r="T683" s="257"/>
      <c r="U683" s="257"/>
      <c r="V683" s="257"/>
      <c r="W683" s="257"/>
      <c r="X683" s="257"/>
      <c r="Y683" s="364">
        <f>Y682</f>
        <v>0</v>
      </c>
      <c r="Z683" s="364">
        <f t="shared" ref="Z683:AE683" si="1235">Z682</f>
        <v>0</v>
      </c>
      <c r="AA683" s="364">
        <f t="shared" si="1235"/>
        <v>0</v>
      </c>
      <c r="AB683" s="364">
        <f t="shared" si="1235"/>
        <v>0</v>
      </c>
      <c r="AC683" s="364">
        <f t="shared" si="1235"/>
        <v>0</v>
      </c>
      <c r="AD683" s="364">
        <f t="shared" si="1235"/>
        <v>0</v>
      </c>
      <c r="AE683" s="364">
        <f t="shared" si="1235"/>
        <v>0</v>
      </c>
      <c r="AF683" s="364">
        <f t="shared" ref="AF683" si="1236">AF682</f>
        <v>0</v>
      </c>
      <c r="AG683" s="364">
        <f t="shared" ref="AG683" si="1237">AG682</f>
        <v>0</v>
      </c>
      <c r="AH683" s="364">
        <f t="shared" ref="AH683" si="1238">AH682</f>
        <v>0</v>
      </c>
      <c r="AI683" s="364">
        <f t="shared" ref="AI683" si="1239">AI682</f>
        <v>0</v>
      </c>
      <c r="AJ683" s="364">
        <f t="shared" ref="AJ683" si="1240">AJ682</f>
        <v>0</v>
      </c>
      <c r="AK683" s="364">
        <f t="shared" ref="AK683" si="1241">AK682</f>
        <v>0</v>
      </c>
      <c r="AL683" s="364">
        <f t="shared" ref="AL683" si="1242">AL682</f>
        <v>0</v>
      </c>
      <c r="AM683" s="268"/>
    </row>
    <row r="684" spans="1:39" ht="15" outlineLevel="1">
      <c r="A684" s="467"/>
      <c r="B684" s="256"/>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365"/>
      <c r="Z684" s="376"/>
      <c r="AA684" s="376"/>
      <c r="AB684" s="376"/>
      <c r="AC684" s="376"/>
      <c r="AD684" s="376"/>
      <c r="AE684" s="376"/>
      <c r="AF684" s="376"/>
      <c r="AG684" s="376"/>
      <c r="AH684" s="376"/>
      <c r="AI684" s="376"/>
      <c r="AJ684" s="376"/>
      <c r="AK684" s="376"/>
      <c r="AL684" s="376"/>
      <c r="AM684" s="268"/>
    </row>
    <row r="685" spans="1:39" ht="30" outlineLevel="1">
      <c r="A685" s="467">
        <v>30</v>
      </c>
      <c r="B685" s="379" t="s">
        <v>122</v>
      </c>
      <c r="C685" s="253" t="s">
        <v>25</v>
      </c>
      <c r="D685" s="257"/>
      <c r="E685" s="257"/>
      <c r="F685" s="257"/>
      <c r="G685" s="257"/>
      <c r="H685" s="257"/>
      <c r="I685" s="257"/>
      <c r="J685" s="257"/>
      <c r="K685" s="257"/>
      <c r="L685" s="257"/>
      <c r="M685" s="257"/>
      <c r="N685" s="257">
        <v>12</v>
      </c>
      <c r="O685" s="257"/>
      <c r="P685" s="257"/>
      <c r="Q685" s="257"/>
      <c r="R685" s="257"/>
      <c r="S685" s="257"/>
      <c r="T685" s="257"/>
      <c r="U685" s="257"/>
      <c r="V685" s="257"/>
      <c r="W685" s="257"/>
      <c r="X685" s="257"/>
      <c r="Y685" s="377"/>
      <c r="Z685" s="363"/>
      <c r="AA685" s="363"/>
      <c r="AB685" s="363"/>
      <c r="AC685" s="363"/>
      <c r="AD685" s="363"/>
      <c r="AE685" s="363"/>
      <c r="AF685" s="368"/>
      <c r="AG685" s="368"/>
      <c r="AH685" s="368"/>
      <c r="AI685" s="368"/>
      <c r="AJ685" s="368"/>
      <c r="AK685" s="368"/>
      <c r="AL685" s="368"/>
      <c r="AM685" s="258">
        <f>SUM(Y685:AL685)</f>
        <v>0</v>
      </c>
    </row>
    <row r="686" spans="1:39" ht="15" outlineLevel="1">
      <c r="A686" s="467"/>
      <c r="B686" s="256" t="s">
        <v>310</v>
      </c>
      <c r="C686" s="253" t="s">
        <v>163</v>
      </c>
      <c r="D686" s="257"/>
      <c r="E686" s="257"/>
      <c r="F686" s="257"/>
      <c r="G686" s="257"/>
      <c r="H686" s="257"/>
      <c r="I686" s="257"/>
      <c r="J686" s="257"/>
      <c r="K686" s="257"/>
      <c r="L686" s="257"/>
      <c r="M686" s="257"/>
      <c r="N686" s="257">
        <f>N685</f>
        <v>12</v>
      </c>
      <c r="O686" s="257"/>
      <c r="P686" s="257"/>
      <c r="Q686" s="257"/>
      <c r="R686" s="257"/>
      <c r="S686" s="257"/>
      <c r="T686" s="257"/>
      <c r="U686" s="257"/>
      <c r="V686" s="257"/>
      <c r="W686" s="257"/>
      <c r="X686" s="257"/>
      <c r="Y686" s="364">
        <f>Y685</f>
        <v>0</v>
      </c>
      <c r="Z686" s="364">
        <f t="shared" ref="Z686:AE686" si="1243">Z685</f>
        <v>0</v>
      </c>
      <c r="AA686" s="364">
        <f t="shared" si="1243"/>
        <v>0</v>
      </c>
      <c r="AB686" s="364">
        <f t="shared" si="1243"/>
        <v>0</v>
      </c>
      <c r="AC686" s="364">
        <f t="shared" si="1243"/>
        <v>0</v>
      </c>
      <c r="AD686" s="364">
        <f t="shared" si="1243"/>
        <v>0</v>
      </c>
      <c r="AE686" s="364">
        <f t="shared" si="1243"/>
        <v>0</v>
      </c>
      <c r="AF686" s="364">
        <f t="shared" ref="AF686" si="1244">AF685</f>
        <v>0</v>
      </c>
      <c r="AG686" s="364">
        <f t="shared" ref="AG686" si="1245">AG685</f>
        <v>0</v>
      </c>
      <c r="AH686" s="364">
        <f t="shared" ref="AH686" si="1246">AH685</f>
        <v>0</v>
      </c>
      <c r="AI686" s="364">
        <f t="shared" ref="AI686" si="1247">AI685</f>
        <v>0</v>
      </c>
      <c r="AJ686" s="364">
        <f t="shared" ref="AJ686" si="1248">AJ685</f>
        <v>0</v>
      </c>
      <c r="AK686" s="364">
        <f t="shared" ref="AK686" si="1249">AK685</f>
        <v>0</v>
      </c>
      <c r="AL686" s="364">
        <f t="shared" ref="AL686" si="1250">AL685</f>
        <v>0</v>
      </c>
      <c r="AM686" s="268"/>
    </row>
    <row r="687" spans="1:39" ht="15" outlineLevel="1">
      <c r="A687" s="467"/>
      <c r="B687" s="256"/>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365"/>
      <c r="Z687" s="376"/>
      <c r="AA687" s="376"/>
      <c r="AB687" s="376"/>
      <c r="AC687" s="376"/>
      <c r="AD687" s="376"/>
      <c r="AE687" s="376"/>
      <c r="AF687" s="376"/>
      <c r="AG687" s="376"/>
      <c r="AH687" s="376"/>
      <c r="AI687" s="376"/>
      <c r="AJ687" s="376"/>
      <c r="AK687" s="376"/>
      <c r="AL687" s="376"/>
      <c r="AM687" s="268"/>
    </row>
    <row r="688" spans="1:39" ht="30" outlineLevel="1">
      <c r="A688" s="467">
        <v>31</v>
      </c>
      <c r="B688" s="379" t="s">
        <v>123</v>
      </c>
      <c r="C688" s="253" t="s">
        <v>25</v>
      </c>
      <c r="D688" s="257"/>
      <c r="E688" s="257"/>
      <c r="F688" s="257"/>
      <c r="G688" s="257"/>
      <c r="H688" s="257"/>
      <c r="I688" s="257"/>
      <c r="J688" s="257"/>
      <c r="K688" s="257"/>
      <c r="L688" s="257"/>
      <c r="M688" s="257"/>
      <c r="N688" s="257">
        <v>12</v>
      </c>
      <c r="O688" s="257"/>
      <c r="P688" s="257"/>
      <c r="Q688" s="257"/>
      <c r="R688" s="257"/>
      <c r="S688" s="257"/>
      <c r="T688" s="257"/>
      <c r="U688" s="257"/>
      <c r="V688" s="257"/>
      <c r="W688" s="257"/>
      <c r="X688" s="257"/>
      <c r="Y688" s="377"/>
      <c r="Z688" s="363"/>
      <c r="AA688" s="363"/>
      <c r="AB688" s="363"/>
      <c r="AC688" s="363"/>
      <c r="AD688" s="363"/>
      <c r="AE688" s="363"/>
      <c r="AF688" s="368"/>
      <c r="AG688" s="368"/>
      <c r="AH688" s="368"/>
      <c r="AI688" s="368"/>
      <c r="AJ688" s="368"/>
      <c r="AK688" s="368"/>
      <c r="AL688" s="368"/>
      <c r="AM688" s="258">
        <f>SUM(Y688:AL688)</f>
        <v>0</v>
      </c>
    </row>
    <row r="689" spans="1:39" ht="15" outlineLevel="1">
      <c r="A689" s="467"/>
      <c r="B689" s="256" t="s">
        <v>310</v>
      </c>
      <c r="C689" s="253" t="s">
        <v>163</v>
      </c>
      <c r="D689" s="257"/>
      <c r="E689" s="257"/>
      <c r="F689" s="257"/>
      <c r="G689" s="257"/>
      <c r="H689" s="257"/>
      <c r="I689" s="257"/>
      <c r="J689" s="257"/>
      <c r="K689" s="257"/>
      <c r="L689" s="257"/>
      <c r="M689" s="257"/>
      <c r="N689" s="257">
        <f>N688</f>
        <v>12</v>
      </c>
      <c r="O689" s="257"/>
      <c r="P689" s="257"/>
      <c r="Q689" s="257"/>
      <c r="R689" s="257"/>
      <c r="S689" s="257"/>
      <c r="T689" s="257"/>
      <c r="U689" s="257"/>
      <c r="V689" s="257"/>
      <c r="W689" s="257"/>
      <c r="X689" s="257"/>
      <c r="Y689" s="364">
        <f>Y688</f>
        <v>0</v>
      </c>
      <c r="Z689" s="364">
        <f t="shared" ref="Z689:AE689" si="1251">Z688</f>
        <v>0</v>
      </c>
      <c r="AA689" s="364">
        <f t="shared" si="1251"/>
        <v>0</v>
      </c>
      <c r="AB689" s="364">
        <f t="shared" si="1251"/>
        <v>0</v>
      </c>
      <c r="AC689" s="364">
        <f t="shared" si="1251"/>
        <v>0</v>
      </c>
      <c r="AD689" s="364">
        <f t="shared" si="1251"/>
        <v>0</v>
      </c>
      <c r="AE689" s="364">
        <f t="shared" si="1251"/>
        <v>0</v>
      </c>
      <c r="AF689" s="364">
        <f t="shared" ref="AF689" si="1252">AF688</f>
        <v>0</v>
      </c>
      <c r="AG689" s="364">
        <f t="shared" ref="AG689" si="1253">AG688</f>
        <v>0</v>
      </c>
      <c r="AH689" s="364">
        <f t="shared" ref="AH689" si="1254">AH688</f>
        <v>0</v>
      </c>
      <c r="AI689" s="364">
        <f t="shared" ref="AI689" si="1255">AI688</f>
        <v>0</v>
      </c>
      <c r="AJ689" s="364">
        <f t="shared" ref="AJ689" si="1256">AJ688</f>
        <v>0</v>
      </c>
      <c r="AK689" s="364">
        <f t="shared" ref="AK689" si="1257">AK688</f>
        <v>0</v>
      </c>
      <c r="AL689" s="364">
        <f t="shared" ref="AL689" si="1258">AL688</f>
        <v>0</v>
      </c>
      <c r="AM689" s="268"/>
    </row>
    <row r="690" spans="1:39" ht="15" outlineLevel="1">
      <c r="A690" s="467"/>
      <c r="B690" s="379"/>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365"/>
      <c r="Z690" s="376"/>
      <c r="AA690" s="376"/>
      <c r="AB690" s="376"/>
      <c r="AC690" s="376"/>
      <c r="AD690" s="376"/>
      <c r="AE690" s="376"/>
      <c r="AF690" s="376"/>
      <c r="AG690" s="376"/>
      <c r="AH690" s="376"/>
      <c r="AI690" s="376"/>
      <c r="AJ690" s="376"/>
      <c r="AK690" s="376"/>
      <c r="AL690" s="376"/>
      <c r="AM690" s="268"/>
    </row>
    <row r="691" spans="1:39" ht="15" outlineLevel="1">
      <c r="A691" s="467">
        <v>32</v>
      </c>
      <c r="B691" s="379" t="s">
        <v>124</v>
      </c>
      <c r="C691" s="253" t="s">
        <v>25</v>
      </c>
      <c r="D691" s="257"/>
      <c r="E691" s="257"/>
      <c r="F691" s="257"/>
      <c r="G691" s="257"/>
      <c r="H691" s="257"/>
      <c r="I691" s="257"/>
      <c r="J691" s="257"/>
      <c r="K691" s="257"/>
      <c r="L691" s="257"/>
      <c r="M691" s="257"/>
      <c r="N691" s="257">
        <v>12</v>
      </c>
      <c r="O691" s="257"/>
      <c r="P691" s="257"/>
      <c r="Q691" s="257"/>
      <c r="R691" s="257"/>
      <c r="S691" s="257"/>
      <c r="T691" s="257"/>
      <c r="U691" s="257"/>
      <c r="V691" s="257"/>
      <c r="W691" s="257"/>
      <c r="X691" s="257"/>
      <c r="Y691" s="377"/>
      <c r="Z691" s="363"/>
      <c r="AA691" s="363"/>
      <c r="AB691" s="363"/>
      <c r="AC691" s="363"/>
      <c r="AD691" s="363"/>
      <c r="AE691" s="363"/>
      <c r="AF691" s="368"/>
      <c r="AG691" s="368"/>
      <c r="AH691" s="368"/>
      <c r="AI691" s="368"/>
      <c r="AJ691" s="368"/>
      <c r="AK691" s="368"/>
      <c r="AL691" s="368"/>
      <c r="AM691" s="258">
        <f>SUM(Y691:AL691)</f>
        <v>0</v>
      </c>
    </row>
    <row r="692" spans="1:39" ht="15" outlineLevel="1">
      <c r="A692" s="467"/>
      <c r="B692" s="256" t="s">
        <v>310</v>
      </c>
      <c r="C692" s="253" t="s">
        <v>163</v>
      </c>
      <c r="D692" s="257"/>
      <c r="E692" s="257"/>
      <c r="F692" s="257"/>
      <c r="G692" s="257"/>
      <c r="H692" s="257"/>
      <c r="I692" s="257"/>
      <c r="J692" s="257"/>
      <c r="K692" s="257"/>
      <c r="L692" s="257"/>
      <c r="M692" s="257"/>
      <c r="N692" s="257">
        <f>N691</f>
        <v>12</v>
      </c>
      <c r="O692" s="257"/>
      <c r="P692" s="257"/>
      <c r="Q692" s="257"/>
      <c r="R692" s="257"/>
      <c r="S692" s="257"/>
      <c r="T692" s="257"/>
      <c r="U692" s="257"/>
      <c r="V692" s="257"/>
      <c r="W692" s="257"/>
      <c r="X692" s="257"/>
      <c r="Y692" s="364">
        <f>Y691</f>
        <v>0</v>
      </c>
      <c r="Z692" s="364">
        <f t="shared" ref="Z692:AE692" si="1259">Z691</f>
        <v>0</v>
      </c>
      <c r="AA692" s="364">
        <f t="shared" si="1259"/>
        <v>0</v>
      </c>
      <c r="AB692" s="364">
        <f t="shared" si="1259"/>
        <v>0</v>
      </c>
      <c r="AC692" s="364">
        <f t="shared" si="1259"/>
        <v>0</v>
      </c>
      <c r="AD692" s="364">
        <f t="shared" si="1259"/>
        <v>0</v>
      </c>
      <c r="AE692" s="364">
        <f t="shared" si="1259"/>
        <v>0</v>
      </c>
      <c r="AF692" s="364">
        <f t="shared" ref="AF692" si="1260">AF691</f>
        <v>0</v>
      </c>
      <c r="AG692" s="364">
        <f t="shared" ref="AG692" si="1261">AG691</f>
        <v>0</v>
      </c>
      <c r="AH692" s="364">
        <f t="shared" ref="AH692" si="1262">AH691</f>
        <v>0</v>
      </c>
      <c r="AI692" s="364">
        <f t="shared" ref="AI692" si="1263">AI691</f>
        <v>0</v>
      </c>
      <c r="AJ692" s="364">
        <f t="shared" ref="AJ692" si="1264">AJ691</f>
        <v>0</v>
      </c>
      <c r="AK692" s="364">
        <f t="shared" ref="AK692" si="1265">AK691</f>
        <v>0</v>
      </c>
      <c r="AL692" s="364">
        <f t="shared" ref="AL692" si="1266">AL691</f>
        <v>0</v>
      </c>
      <c r="AM692" s="268"/>
    </row>
    <row r="693" spans="1:39" ht="15" outlineLevel="1">
      <c r="A693" s="467"/>
      <c r="B693" s="379"/>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365"/>
      <c r="Z693" s="376"/>
      <c r="AA693" s="376"/>
      <c r="AB693" s="376"/>
      <c r="AC693" s="376"/>
      <c r="AD693" s="376"/>
      <c r="AE693" s="376"/>
      <c r="AF693" s="376"/>
      <c r="AG693" s="376"/>
      <c r="AH693" s="376"/>
      <c r="AI693" s="376"/>
      <c r="AJ693" s="376"/>
      <c r="AK693" s="376"/>
      <c r="AL693" s="376"/>
      <c r="AM693" s="268"/>
    </row>
    <row r="694" spans="1:39" ht="15.6" outlineLevel="1">
      <c r="A694" s="467"/>
      <c r="B694" s="250" t="s">
        <v>500</v>
      </c>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365"/>
      <c r="Z694" s="376"/>
      <c r="AA694" s="376"/>
      <c r="AB694" s="376"/>
      <c r="AC694" s="376"/>
      <c r="AD694" s="376"/>
      <c r="AE694" s="376"/>
      <c r="AF694" s="376"/>
      <c r="AG694" s="376"/>
      <c r="AH694" s="376"/>
      <c r="AI694" s="376"/>
      <c r="AJ694" s="376"/>
      <c r="AK694" s="376"/>
      <c r="AL694" s="376"/>
      <c r="AM694" s="268"/>
    </row>
    <row r="695" spans="1:39" ht="15" outlineLevel="1">
      <c r="A695" s="467">
        <v>33</v>
      </c>
      <c r="B695" s="379" t="s">
        <v>125</v>
      </c>
      <c r="C695" s="253" t="s">
        <v>25</v>
      </c>
      <c r="D695" s="257"/>
      <c r="E695" s="257"/>
      <c r="F695" s="257"/>
      <c r="G695" s="257"/>
      <c r="H695" s="257"/>
      <c r="I695" s="257"/>
      <c r="J695" s="257"/>
      <c r="K695" s="257"/>
      <c r="L695" s="257"/>
      <c r="M695" s="257"/>
      <c r="N695" s="257">
        <v>0</v>
      </c>
      <c r="O695" s="257"/>
      <c r="P695" s="257"/>
      <c r="Q695" s="257"/>
      <c r="R695" s="257"/>
      <c r="S695" s="257"/>
      <c r="T695" s="257"/>
      <c r="U695" s="257"/>
      <c r="V695" s="257"/>
      <c r="W695" s="257"/>
      <c r="X695" s="257"/>
      <c r="Y695" s="377"/>
      <c r="Z695" s="363"/>
      <c r="AA695" s="363"/>
      <c r="AB695" s="363"/>
      <c r="AC695" s="363"/>
      <c r="AD695" s="363"/>
      <c r="AE695" s="363"/>
      <c r="AF695" s="368"/>
      <c r="AG695" s="368"/>
      <c r="AH695" s="368"/>
      <c r="AI695" s="368"/>
      <c r="AJ695" s="368"/>
      <c r="AK695" s="368"/>
      <c r="AL695" s="368"/>
      <c r="AM695" s="258">
        <f>SUM(Y695:AL695)</f>
        <v>0</v>
      </c>
    </row>
    <row r="696" spans="1:39" ht="15" outlineLevel="1">
      <c r="A696" s="467"/>
      <c r="B696" s="256" t="s">
        <v>310</v>
      </c>
      <c r="C696" s="253" t="s">
        <v>163</v>
      </c>
      <c r="D696" s="257"/>
      <c r="E696" s="257"/>
      <c r="F696" s="257"/>
      <c r="G696" s="257"/>
      <c r="H696" s="257"/>
      <c r="I696" s="257"/>
      <c r="J696" s="257"/>
      <c r="K696" s="257"/>
      <c r="L696" s="257"/>
      <c r="M696" s="257"/>
      <c r="N696" s="257">
        <f>N695</f>
        <v>0</v>
      </c>
      <c r="O696" s="257"/>
      <c r="P696" s="257"/>
      <c r="Q696" s="257"/>
      <c r="R696" s="257"/>
      <c r="S696" s="257"/>
      <c r="T696" s="257"/>
      <c r="U696" s="257"/>
      <c r="V696" s="257"/>
      <c r="W696" s="257"/>
      <c r="X696" s="257"/>
      <c r="Y696" s="364">
        <f>Y695</f>
        <v>0</v>
      </c>
      <c r="Z696" s="364">
        <f t="shared" ref="Z696:AE696" si="1267">Z695</f>
        <v>0</v>
      </c>
      <c r="AA696" s="364">
        <f t="shared" si="1267"/>
        <v>0</v>
      </c>
      <c r="AB696" s="364">
        <f t="shared" si="1267"/>
        <v>0</v>
      </c>
      <c r="AC696" s="364">
        <f t="shared" si="1267"/>
        <v>0</v>
      </c>
      <c r="AD696" s="364">
        <f t="shared" si="1267"/>
        <v>0</v>
      </c>
      <c r="AE696" s="364">
        <f t="shared" si="1267"/>
        <v>0</v>
      </c>
      <c r="AF696" s="364">
        <f t="shared" ref="AF696" si="1268">AF695</f>
        <v>0</v>
      </c>
      <c r="AG696" s="364">
        <f t="shared" ref="AG696" si="1269">AG695</f>
        <v>0</v>
      </c>
      <c r="AH696" s="364">
        <f t="shared" ref="AH696" si="1270">AH695</f>
        <v>0</v>
      </c>
      <c r="AI696" s="364">
        <f t="shared" ref="AI696" si="1271">AI695</f>
        <v>0</v>
      </c>
      <c r="AJ696" s="364">
        <f t="shared" ref="AJ696" si="1272">AJ695</f>
        <v>0</v>
      </c>
      <c r="AK696" s="364">
        <f t="shared" ref="AK696" si="1273">AK695</f>
        <v>0</v>
      </c>
      <c r="AL696" s="364">
        <f t="shared" ref="AL696" si="1274">AL695</f>
        <v>0</v>
      </c>
      <c r="AM696" s="268"/>
    </row>
    <row r="697" spans="1:39" ht="15" outlineLevel="1">
      <c r="A697" s="467"/>
      <c r="B697" s="379"/>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365"/>
      <c r="Z697" s="376"/>
      <c r="AA697" s="376"/>
      <c r="AB697" s="376"/>
      <c r="AC697" s="376"/>
      <c r="AD697" s="376"/>
      <c r="AE697" s="376"/>
      <c r="AF697" s="376"/>
      <c r="AG697" s="376"/>
      <c r="AH697" s="376"/>
      <c r="AI697" s="376"/>
      <c r="AJ697" s="376"/>
      <c r="AK697" s="376"/>
      <c r="AL697" s="376"/>
      <c r="AM697" s="268"/>
    </row>
    <row r="698" spans="1:39" ht="15" outlineLevel="1">
      <c r="A698" s="467">
        <v>34</v>
      </c>
      <c r="B698" s="379" t="s">
        <v>126</v>
      </c>
      <c r="C698" s="253" t="s">
        <v>25</v>
      </c>
      <c r="D698" s="257"/>
      <c r="E698" s="257"/>
      <c r="F698" s="257"/>
      <c r="G698" s="257"/>
      <c r="H698" s="257"/>
      <c r="I698" s="257"/>
      <c r="J698" s="257"/>
      <c r="K698" s="257"/>
      <c r="L698" s="257"/>
      <c r="M698" s="257"/>
      <c r="N698" s="257">
        <v>0</v>
      </c>
      <c r="O698" s="257"/>
      <c r="P698" s="257"/>
      <c r="Q698" s="257"/>
      <c r="R698" s="257"/>
      <c r="S698" s="257"/>
      <c r="T698" s="257"/>
      <c r="U698" s="257"/>
      <c r="V698" s="257"/>
      <c r="W698" s="257"/>
      <c r="X698" s="257"/>
      <c r="Y698" s="377"/>
      <c r="Z698" s="363"/>
      <c r="AA698" s="363"/>
      <c r="AB698" s="363"/>
      <c r="AC698" s="363"/>
      <c r="AD698" s="363"/>
      <c r="AE698" s="363"/>
      <c r="AF698" s="368"/>
      <c r="AG698" s="368"/>
      <c r="AH698" s="368"/>
      <c r="AI698" s="368"/>
      <c r="AJ698" s="368"/>
      <c r="AK698" s="368"/>
      <c r="AL698" s="368"/>
      <c r="AM698" s="258">
        <f>SUM(Y698:AL698)</f>
        <v>0</v>
      </c>
    </row>
    <row r="699" spans="1:39" ht="15" outlineLevel="1">
      <c r="A699" s="467"/>
      <c r="B699" s="256" t="s">
        <v>310</v>
      </c>
      <c r="C699" s="253" t="s">
        <v>163</v>
      </c>
      <c r="D699" s="257"/>
      <c r="E699" s="257"/>
      <c r="F699" s="257"/>
      <c r="G699" s="257"/>
      <c r="H699" s="257"/>
      <c r="I699" s="257"/>
      <c r="J699" s="257"/>
      <c r="K699" s="257"/>
      <c r="L699" s="257"/>
      <c r="M699" s="257"/>
      <c r="N699" s="257">
        <f>N698</f>
        <v>0</v>
      </c>
      <c r="O699" s="257"/>
      <c r="P699" s="257"/>
      <c r="Q699" s="257"/>
      <c r="R699" s="257"/>
      <c r="S699" s="257"/>
      <c r="T699" s="257"/>
      <c r="U699" s="257"/>
      <c r="V699" s="257"/>
      <c r="W699" s="257"/>
      <c r="X699" s="257"/>
      <c r="Y699" s="364">
        <f>Y698</f>
        <v>0</v>
      </c>
      <c r="Z699" s="364">
        <f t="shared" ref="Z699:AE699" si="1275">Z698</f>
        <v>0</v>
      </c>
      <c r="AA699" s="364">
        <f t="shared" si="1275"/>
        <v>0</v>
      </c>
      <c r="AB699" s="364">
        <f t="shared" si="1275"/>
        <v>0</v>
      </c>
      <c r="AC699" s="364">
        <f t="shared" si="1275"/>
        <v>0</v>
      </c>
      <c r="AD699" s="364">
        <f t="shared" si="1275"/>
        <v>0</v>
      </c>
      <c r="AE699" s="364">
        <f t="shared" si="1275"/>
        <v>0</v>
      </c>
      <c r="AF699" s="364">
        <f t="shared" ref="AF699" si="1276">AF698</f>
        <v>0</v>
      </c>
      <c r="AG699" s="364">
        <f t="shared" ref="AG699" si="1277">AG698</f>
        <v>0</v>
      </c>
      <c r="AH699" s="364">
        <f t="shared" ref="AH699" si="1278">AH698</f>
        <v>0</v>
      </c>
      <c r="AI699" s="364">
        <f t="shared" ref="AI699" si="1279">AI698</f>
        <v>0</v>
      </c>
      <c r="AJ699" s="364">
        <f t="shared" ref="AJ699" si="1280">AJ698</f>
        <v>0</v>
      </c>
      <c r="AK699" s="364">
        <f t="shared" ref="AK699" si="1281">AK698</f>
        <v>0</v>
      </c>
      <c r="AL699" s="364">
        <f t="shared" ref="AL699" si="1282">AL698</f>
        <v>0</v>
      </c>
      <c r="AM699" s="268"/>
    </row>
    <row r="700" spans="1:39" ht="15" outlineLevel="1">
      <c r="A700" s="467"/>
      <c r="B700" s="379"/>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365"/>
      <c r="Z700" s="376"/>
      <c r="AA700" s="376"/>
      <c r="AB700" s="376"/>
      <c r="AC700" s="376"/>
      <c r="AD700" s="376"/>
      <c r="AE700" s="376"/>
      <c r="AF700" s="376"/>
      <c r="AG700" s="376"/>
      <c r="AH700" s="376"/>
      <c r="AI700" s="376"/>
      <c r="AJ700" s="376"/>
      <c r="AK700" s="376"/>
      <c r="AL700" s="376"/>
      <c r="AM700" s="268"/>
    </row>
    <row r="701" spans="1:39" ht="15" outlineLevel="1">
      <c r="A701" s="467">
        <v>35</v>
      </c>
      <c r="B701" s="669" t="s">
        <v>795</v>
      </c>
      <c r="C701" s="253" t="s">
        <v>25</v>
      </c>
      <c r="D701" s="257">
        <f>'7.  Persistence Report'!AX134</f>
        <v>113219</v>
      </c>
      <c r="E701" s="257">
        <f>'7.  Persistence Report'!AY134</f>
        <v>113219</v>
      </c>
      <c r="F701" s="257">
        <f>'7.  Persistence Report'!AZ134</f>
        <v>113219</v>
      </c>
      <c r="G701" s="257">
        <f>'7.  Persistence Report'!BA134</f>
        <v>113219</v>
      </c>
      <c r="H701" s="257"/>
      <c r="I701" s="257"/>
      <c r="J701" s="257"/>
      <c r="K701" s="257"/>
      <c r="L701" s="257"/>
      <c r="M701" s="257"/>
      <c r="N701" s="257">
        <v>0</v>
      </c>
      <c r="O701" s="257">
        <f>'7.  Persistence Report'!S134</f>
        <v>21.872432223581686</v>
      </c>
      <c r="P701" s="257">
        <f>'7.  Persistence Report'!T134</f>
        <v>21.872432223581686</v>
      </c>
      <c r="Q701" s="257">
        <f>'7.  Persistence Report'!U134</f>
        <v>21.872432223581686</v>
      </c>
      <c r="R701" s="257">
        <f>'7.  Persistence Report'!V134</f>
        <v>21.872432223581686</v>
      </c>
      <c r="S701" s="257"/>
      <c r="T701" s="257"/>
      <c r="U701" s="257"/>
      <c r="V701" s="257"/>
      <c r="W701" s="257"/>
      <c r="X701" s="257"/>
      <c r="Y701" s="377">
        <v>1</v>
      </c>
      <c r="Z701" s="363"/>
      <c r="AA701" s="363"/>
      <c r="AB701" s="363"/>
      <c r="AC701" s="363"/>
      <c r="AD701" s="363"/>
      <c r="AE701" s="363"/>
      <c r="AF701" s="368"/>
      <c r="AG701" s="368"/>
      <c r="AH701" s="368"/>
      <c r="AI701" s="368"/>
      <c r="AJ701" s="368"/>
      <c r="AK701" s="368"/>
      <c r="AL701" s="368"/>
      <c r="AM701" s="258">
        <f>SUM(Y701:AL701)</f>
        <v>1</v>
      </c>
    </row>
    <row r="702" spans="1:39" ht="15" outlineLevel="1">
      <c r="A702" s="467"/>
      <c r="B702" s="256" t="s">
        <v>310</v>
      </c>
      <c r="C702" s="253" t="s">
        <v>163</v>
      </c>
      <c r="D702" s="257"/>
      <c r="E702" s="257"/>
      <c r="F702" s="257"/>
      <c r="G702" s="257"/>
      <c r="H702" s="257"/>
      <c r="I702" s="257"/>
      <c r="J702" s="257"/>
      <c r="K702" s="257"/>
      <c r="L702" s="257"/>
      <c r="M702" s="257"/>
      <c r="N702" s="257">
        <f>N701</f>
        <v>0</v>
      </c>
      <c r="O702" s="257"/>
      <c r="P702" s="257"/>
      <c r="Q702" s="257"/>
      <c r="R702" s="257"/>
      <c r="S702" s="257"/>
      <c r="T702" s="257"/>
      <c r="U702" s="257"/>
      <c r="V702" s="257"/>
      <c r="W702" s="257"/>
      <c r="X702" s="257"/>
      <c r="Y702" s="364">
        <f>Y701</f>
        <v>1</v>
      </c>
      <c r="Z702" s="364">
        <f t="shared" ref="Z702:AE702" si="1283">Z701</f>
        <v>0</v>
      </c>
      <c r="AA702" s="364">
        <f t="shared" si="1283"/>
        <v>0</v>
      </c>
      <c r="AB702" s="364">
        <f t="shared" si="1283"/>
        <v>0</v>
      </c>
      <c r="AC702" s="364">
        <f t="shared" si="1283"/>
        <v>0</v>
      </c>
      <c r="AD702" s="364">
        <f t="shared" si="1283"/>
        <v>0</v>
      </c>
      <c r="AE702" s="364">
        <f t="shared" si="1283"/>
        <v>0</v>
      </c>
      <c r="AF702" s="364">
        <f t="shared" ref="AF702" si="1284">AF701</f>
        <v>0</v>
      </c>
      <c r="AG702" s="364">
        <f t="shared" ref="AG702" si="1285">AG701</f>
        <v>0</v>
      </c>
      <c r="AH702" s="364">
        <f t="shared" ref="AH702" si="1286">AH701</f>
        <v>0</v>
      </c>
      <c r="AI702" s="364">
        <f t="shared" ref="AI702" si="1287">AI701</f>
        <v>0</v>
      </c>
      <c r="AJ702" s="364">
        <f t="shared" ref="AJ702" si="1288">AJ701</f>
        <v>0</v>
      </c>
      <c r="AK702" s="364">
        <f t="shared" ref="AK702" si="1289">AK701</f>
        <v>0</v>
      </c>
      <c r="AL702" s="364">
        <f t="shared" ref="AL702" si="1290">AL701</f>
        <v>0</v>
      </c>
      <c r="AM702" s="268"/>
    </row>
    <row r="703" spans="1:39" ht="15" outlineLevel="1">
      <c r="A703" s="467"/>
      <c r="B703" s="382"/>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365"/>
      <c r="Z703" s="376"/>
      <c r="AA703" s="376"/>
      <c r="AB703" s="376"/>
      <c r="AC703" s="376"/>
      <c r="AD703" s="376"/>
      <c r="AE703" s="376"/>
      <c r="AF703" s="376"/>
      <c r="AG703" s="376"/>
      <c r="AH703" s="376"/>
      <c r="AI703" s="376"/>
      <c r="AJ703" s="376"/>
      <c r="AK703" s="376"/>
      <c r="AL703" s="376"/>
      <c r="AM703" s="268"/>
    </row>
    <row r="704" spans="1:39" ht="15.6" outlineLevel="1">
      <c r="A704" s="467"/>
      <c r="B704" s="250" t="s">
        <v>501</v>
      </c>
      <c r="C704" s="253"/>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365"/>
      <c r="Z704" s="376"/>
      <c r="AA704" s="376"/>
      <c r="AB704" s="376"/>
      <c r="AC704" s="376"/>
      <c r="AD704" s="376"/>
      <c r="AE704" s="376"/>
      <c r="AF704" s="376"/>
      <c r="AG704" s="376"/>
      <c r="AH704" s="376"/>
      <c r="AI704" s="376"/>
      <c r="AJ704" s="376"/>
      <c r="AK704" s="376"/>
      <c r="AL704" s="376"/>
      <c r="AM704" s="268"/>
    </row>
    <row r="705" spans="1:39" ht="45" outlineLevel="1">
      <c r="A705" s="467">
        <v>36</v>
      </c>
      <c r="B705" s="379" t="s">
        <v>128</v>
      </c>
      <c r="C705" s="253" t="s">
        <v>25</v>
      </c>
      <c r="D705" s="257"/>
      <c r="E705" s="257"/>
      <c r="F705" s="257"/>
      <c r="G705" s="257"/>
      <c r="H705" s="257"/>
      <c r="I705" s="257"/>
      <c r="J705" s="257"/>
      <c r="K705" s="257"/>
      <c r="L705" s="257"/>
      <c r="M705" s="257"/>
      <c r="N705" s="257">
        <v>12</v>
      </c>
      <c r="O705" s="257"/>
      <c r="P705" s="257"/>
      <c r="Q705" s="257"/>
      <c r="R705" s="257"/>
      <c r="S705" s="257"/>
      <c r="T705" s="257"/>
      <c r="U705" s="257"/>
      <c r="V705" s="257"/>
      <c r="W705" s="257"/>
      <c r="X705" s="257"/>
      <c r="Y705" s="377"/>
      <c r="Z705" s="363"/>
      <c r="AA705" s="363"/>
      <c r="AB705" s="363"/>
      <c r="AC705" s="363"/>
      <c r="AD705" s="363"/>
      <c r="AE705" s="363"/>
      <c r="AF705" s="368"/>
      <c r="AG705" s="368"/>
      <c r="AH705" s="368"/>
      <c r="AI705" s="368"/>
      <c r="AJ705" s="368"/>
      <c r="AK705" s="368"/>
      <c r="AL705" s="368"/>
      <c r="AM705" s="258">
        <f>SUM(Y705:AL705)</f>
        <v>0</v>
      </c>
    </row>
    <row r="706" spans="1:39" ht="15" outlineLevel="1">
      <c r="A706" s="467"/>
      <c r="B706" s="256" t="s">
        <v>310</v>
      </c>
      <c r="C706" s="253" t="s">
        <v>163</v>
      </c>
      <c r="D706" s="257"/>
      <c r="E706" s="257"/>
      <c r="F706" s="257"/>
      <c r="G706" s="257"/>
      <c r="H706" s="257"/>
      <c r="I706" s="257"/>
      <c r="J706" s="257"/>
      <c r="K706" s="257"/>
      <c r="L706" s="257"/>
      <c r="M706" s="257"/>
      <c r="N706" s="257">
        <f>N705</f>
        <v>12</v>
      </c>
      <c r="O706" s="257"/>
      <c r="P706" s="257"/>
      <c r="Q706" s="257"/>
      <c r="R706" s="257"/>
      <c r="S706" s="257"/>
      <c r="T706" s="257"/>
      <c r="U706" s="257"/>
      <c r="V706" s="257"/>
      <c r="W706" s="257"/>
      <c r="X706" s="257"/>
      <c r="Y706" s="364">
        <f>Y705</f>
        <v>0</v>
      </c>
      <c r="Z706" s="364">
        <f t="shared" ref="Z706:AE706" si="1291">Z705</f>
        <v>0</v>
      </c>
      <c r="AA706" s="364">
        <f t="shared" si="1291"/>
        <v>0</v>
      </c>
      <c r="AB706" s="364">
        <f t="shared" si="1291"/>
        <v>0</v>
      </c>
      <c r="AC706" s="364">
        <f t="shared" si="1291"/>
        <v>0</v>
      </c>
      <c r="AD706" s="364">
        <f t="shared" si="1291"/>
        <v>0</v>
      </c>
      <c r="AE706" s="364">
        <f t="shared" si="1291"/>
        <v>0</v>
      </c>
      <c r="AF706" s="364">
        <f t="shared" ref="AF706" si="1292">AF705</f>
        <v>0</v>
      </c>
      <c r="AG706" s="364">
        <f t="shared" ref="AG706" si="1293">AG705</f>
        <v>0</v>
      </c>
      <c r="AH706" s="364">
        <f t="shared" ref="AH706" si="1294">AH705</f>
        <v>0</v>
      </c>
      <c r="AI706" s="364">
        <f t="shared" ref="AI706" si="1295">AI705</f>
        <v>0</v>
      </c>
      <c r="AJ706" s="364">
        <f t="shared" ref="AJ706" si="1296">AJ705</f>
        <v>0</v>
      </c>
      <c r="AK706" s="364">
        <f t="shared" ref="AK706" si="1297">AK705</f>
        <v>0</v>
      </c>
      <c r="AL706" s="364">
        <f t="shared" ref="AL706" si="1298">AL705</f>
        <v>0</v>
      </c>
      <c r="AM706" s="268"/>
    </row>
    <row r="707" spans="1:39" ht="15" outlineLevel="1">
      <c r="A707" s="467"/>
      <c r="B707" s="379"/>
      <c r="C707" s="253"/>
      <c r="D707" s="253"/>
      <c r="E707" s="253"/>
      <c r="F707" s="253"/>
      <c r="G707" s="253"/>
      <c r="H707" s="253"/>
      <c r="I707" s="253"/>
      <c r="J707" s="253"/>
      <c r="K707" s="253"/>
      <c r="L707" s="253"/>
      <c r="M707" s="253"/>
      <c r="N707" s="253"/>
      <c r="O707" s="253"/>
      <c r="P707" s="253"/>
      <c r="Q707" s="253"/>
      <c r="R707" s="253"/>
      <c r="S707" s="253"/>
      <c r="T707" s="253"/>
      <c r="U707" s="253"/>
      <c r="V707" s="253"/>
      <c r="W707" s="253"/>
      <c r="X707" s="253"/>
      <c r="Y707" s="365"/>
      <c r="Z707" s="376"/>
      <c r="AA707" s="376"/>
      <c r="AB707" s="376"/>
      <c r="AC707" s="376"/>
      <c r="AD707" s="376"/>
      <c r="AE707" s="376"/>
      <c r="AF707" s="376"/>
      <c r="AG707" s="376"/>
      <c r="AH707" s="376"/>
      <c r="AI707" s="376"/>
      <c r="AJ707" s="376"/>
      <c r="AK707" s="376"/>
      <c r="AL707" s="376"/>
      <c r="AM707" s="268"/>
    </row>
    <row r="708" spans="1:39" ht="30" outlineLevel="1">
      <c r="A708" s="467">
        <v>37</v>
      </c>
      <c r="B708" s="379" t="s">
        <v>129</v>
      </c>
      <c r="C708" s="253" t="s">
        <v>25</v>
      </c>
      <c r="D708" s="257"/>
      <c r="E708" s="257"/>
      <c r="F708" s="257"/>
      <c r="G708" s="257"/>
      <c r="H708" s="257"/>
      <c r="I708" s="257"/>
      <c r="J708" s="257"/>
      <c r="K708" s="257"/>
      <c r="L708" s="257"/>
      <c r="M708" s="257"/>
      <c r="N708" s="257">
        <v>12</v>
      </c>
      <c r="O708" s="257"/>
      <c r="P708" s="257"/>
      <c r="Q708" s="257"/>
      <c r="R708" s="257"/>
      <c r="S708" s="257"/>
      <c r="T708" s="257"/>
      <c r="U708" s="257"/>
      <c r="V708" s="257"/>
      <c r="W708" s="257"/>
      <c r="X708" s="257"/>
      <c r="Y708" s="377"/>
      <c r="Z708" s="363"/>
      <c r="AA708" s="363"/>
      <c r="AB708" s="363"/>
      <c r="AC708" s="363"/>
      <c r="AD708" s="363"/>
      <c r="AE708" s="363"/>
      <c r="AF708" s="368"/>
      <c r="AG708" s="368"/>
      <c r="AH708" s="368"/>
      <c r="AI708" s="368"/>
      <c r="AJ708" s="368"/>
      <c r="AK708" s="368"/>
      <c r="AL708" s="368"/>
      <c r="AM708" s="258">
        <f>SUM(Y708:AL708)</f>
        <v>0</v>
      </c>
    </row>
    <row r="709" spans="1:39" ht="15" outlineLevel="1">
      <c r="A709" s="467"/>
      <c r="B709" s="256" t="s">
        <v>310</v>
      </c>
      <c r="C709" s="253" t="s">
        <v>163</v>
      </c>
      <c r="D709" s="257"/>
      <c r="E709" s="257"/>
      <c r="F709" s="257"/>
      <c r="G709" s="257"/>
      <c r="H709" s="257"/>
      <c r="I709" s="257"/>
      <c r="J709" s="257"/>
      <c r="K709" s="257"/>
      <c r="L709" s="257"/>
      <c r="M709" s="257"/>
      <c r="N709" s="257">
        <f>N708</f>
        <v>12</v>
      </c>
      <c r="O709" s="257"/>
      <c r="P709" s="257"/>
      <c r="Q709" s="257"/>
      <c r="R709" s="257"/>
      <c r="S709" s="257"/>
      <c r="T709" s="257"/>
      <c r="U709" s="257"/>
      <c r="V709" s="257"/>
      <c r="W709" s="257"/>
      <c r="X709" s="257"/>
      <c r="Y709" s="364">
        <f>Y708</f>
        <v>0</v>
      </c>
      <c r="Z709" s="364">
        <f t="shared" ref="Z709:AE709" si="1299">Z708</f>
        <v>0</v>
      </c>
      <c r="AA709" s="364">
        <f t="shared" si="1299"/>
        <v>0</v>
      </c>
      <c r="AB709" s="364">
        <f t="shared" si="1299"/>
        <v>0</v>
      </c>
      <c r="AC709" s="364">
        <f t="shared" si="1299"/>
        <v>0</v>
      </c>
      <c r="AD709" s="364">
        <f t="shared" si="1299"/>
        <v>0</v>
      </c>
      <c r="AE709" s="364">
        <f t="shared" si="1299"/>
        <v>0</v>
      </c>
      <c r="AF709" s="364">
        <f t="shared" ref="AF709" si="1300">AF708</f>
        <v>0</v>
      </c>
      <c r="AG709" s="364">
        <f t="shared" ref="AG709" si="1301">AG708</f>
        <v>0</v>
      </c>
      <c r="AH709" s="364">
        <f t="shared" ref="AH709" si="1302">AH708</f>
        <v>0</v>
      </c>
      <c r="AI709" s="364">
        <f t="shared" ref="AI709" si="1303">AI708</f>
        <v>0</v>
      </c>
      <c r="AJ709" s="364">
        <f t="shared" ref="AJ709" si="1304">AJ708</f>
        <v>0</v>
      </c>
      <c r="AK709" s="364">
        <f t="shared" ref="AK709" si="1305">AK708</f>
        <v>0</v>
      </c>
      <c r="AL709" s="364">
        <f t="shared" ref="AL709" si="1306">AL708</f>
        <v>0</v>
      </c>
      <c r="AM709" s="268"/>
    </row>
    <row r="710" spans="1:39" ht="15" outlineLevel="1">
      <c r="A710" s="467"/>
      <c r="B710" s="379"/>
      <c r="C710" s="253"/>
      <c r="D710" s="253"/>
      <c r="E710" s="253"/>
      <c r="F710" s="253"/>
      <c r="G710" s="253"/>
      <c r="H710" s="253"/>
      <c r="I710" s="253"/>
      <c r="J710" s="253"/>
      <c r="K710" s="253"/>
      <c r="L710" s="253"/>
      <c r="M710" s="253"/>
      <c r="N710" s="253"/>
      <c r="O710" s="253"/>
      <c r="P710" s="253"/>
      <c r="Q710" s="253"/>
      <c r="R710" s="253"/>
      <c r="S710" s="253"/>
      <c r="T710" s="253"/>
      <c r="U710" s="253"/>
      <c r="V710" s="253"/>
      <c r="W710" s="253"/>
      <c r="X710" s="253"/>
      <c r="Y710" s="365"/>
      <c r="Z710" s="376"/>
      <c r="AA710" s="376"/>
      <c r="AB710" s="376"/>
      <c r="AC710" s="376"/>
      <c r="AD710" s="376"/>
      <c r="AE710" s="376"/>
      <c r="AF710" s="376"/>
      <c r="AG710" s="376"/>
      <c r="AH710" s="376"/>
      <c r="AI710" s="376"/>
      <c r="AJ710" s="376"/>
      <c r="AK710" s="376"/>
      <c r="AL710" s="376"/>
      <c r="AM710" s="268"/>
    </row>
    <row r="711" spans="1:39" ht="15" outlineLevel="1">
      <c r="A711" s="467">
        <v>38</v>
      </c>
      <c r="B711" s="379" t="s">
        <v>130</v>
      </c>
      <c r="C711" s="253" t="s">
        <v>25</v>
      </c>
      <c r="D711" s="257"/>
      <c r="E711" s="257"/>
      <c r="F711" s="257"/>
      <c r="G711" s="257"/>
      <c r="H711" s="257"/>
      <c r="I711" s="257"/>
      <c r="J711" s="257"/>
      <c r="K711" s="257"/>
      <c r="L711" s="257"/>
      <c r="M711" s="257"/>
      <c r="N711" s="257">
        <v>12</v>
      </c>
      <c r="O711" s="257"/>
      <c r="P711" s="257"/>
      <c r="Q711" s="257"/>
      <c r="R711" s="257"/>
      <c r="S711" s="257"/>
      <c r="T711" s="257"/>
      <c r="U711" s="257"/>
      <c r="V711" s="257"/>
      <c r="W711" s="257"/>
      <c r="X711" s="257"/>
      <c r="Y711" s="377"/>
      <c r="Z711" s="363"/>
      <c r="AA711" s="363"/>
      <c r="AB711" s="363"/>
      <c r="AC711" s="363"/>
      <c r="AD711" s="363"/>
      <c r="AE711" s="363"/>
      <c r="AF711" s="368"/>
      <c r="AG711" s="368"/>
      <c r="AH711" s="368"/>
      <c r="AI711" s="368"/>
      <c r="AJ711" s="368"/>
      <c r="AK711" s="368"/>
      <c r="AL711" s="368"/>
      <c r="AM711" s="258">
        <f>SUM(Y711:AL711)</f>
        <v>0</v>
      </c>
    </row>
    <row r="712" spans="1:39" ht="15" outlineLevel="1">
      <c r="A712" s="467"/>
      <c r="B712" s="256" t="s">
        <v>310</v>
      </c>
      <c r="C712" s="253" t="s">
        <v>163</v>
      </c>
      <c r="D712" s="257"/>
      <c r="E712" s="257"/>
      <c r="F712" s="257"/>
      <c r="G712" s="257"/>
      <c r="H712" s="257"/>
      <c r="I712" s="257"/>
      <c r="J712" s="257"/>
      <c r="K712" s="257"/>
      <c r="L712" s="257"/>
      <c r="M712" s="257"/>
      <c r="N712" s="257">
        <f>N711</f>
        <v>12</v>
      </c>
      <c r="O712" s="257"/>
      <c r="P712" s="257"/>
      <c r="Q712" s="257"/>
      <c r="R712" s="257"/>
      <c r="S712" s="257"/>
      <c r="T712" s="257"/>
      <c r="U712" s="257"/>
      <c r="V712" s="257"/>
      <c r="W712" s="257"/>
      <c r="X712" s="257"/>
      <c r="Y712" s="364">
        <f>Y711</f>
        <v>0</v>
      </c>
      <c r="Z712" s="364">
        <f t="shared" ref="Z712:AE712" si="1307">Z711</f>
        <v>0</v>
      </c>
      <c r="AA712" s="364">
        <f t="shared" si="1307"/>
        <v>0</v>
      </c>
      <c r="AB712" s="364">
        <f t="shared" si="1307"/>
        <v>0</v>
      </c>
      <c r="AC712" s="364">
        <f t="shared" si="1307"/>
        <v>0</v>
      </c>
      <c r="AD712" s="364">
        <f t="shared" si="1307"/>
        <v>0</v>
      </c>
      <c r="AE712" s="364">
        <f t="shared" si="1307"/>
        <v>0</v>
      </c>
      <c r="AF712" s="364">
        <f t="shared" ref="AF712" si="1308">AF711</f>
        <v>0</v>
      </c>
      <c r="AG712" s="364">
        <f t="shared" ref="AG712" si="1309">AG711</f>
        <v>0</v>
      </c>
      <c r="AH712" s="364">
        <f t="shared" ref="AH712" si="1310">AH711</f>
        <v>0</v>
      </c>
      <c r="AI712" s="364">
        <f t="shared" ref="AI712" si="1311">AI711</f>
        <v>0</v>
      </c>
      <c r="AJ712" s="364">
        <f t="shared" ref="AJ712" si="1312">AJ711</f>
        <v>0</v>
      </c>
      <c r="AK712" s="364">
        <f t="shared" ref="AK712" si="1313">AK711</f>
        <v>0</v>
      </c>
      <c r="AL712" s="364">
        <f t="shared" ref="AL712" si="1314">AL711</f>
        <v>0</v>
      </c>
      <c r="AM712" s="268"/>
    </row>
    <row r="713" spans="1:39" ht="15" outlineLevel="1">
      <c r="A713" s="467"/>
      <c r="B713" s="379"/>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365"/>
      <c r="Z713" s="376"/>
      <c r="AA713" s="376"/>
      <c r="AB713" s="376"/>
      <c r="AC713" s="376"/>
      <c r="AD713" s="376"/>
      <c r="AE713" s="376"/>
      <c r="AF713" s="376"/>
      <c r="AG713" s="376"/>
      <c r="AH713" s="376"/>
      <c r="AI713" s="376"/>
      <c r="AJ713" s="376"/>
      <c r="AK713" s="376"/>
      <c r="AL713" s="376"/>
      <c r="AM713" s="268"/>
    </row>
    <row r="714" spans="1:39" ht="30" outlineLevel="1">
      <c r="A714" s="467">
        <v>39</v>
      </c>
      <c r="B714" s="379" t="s">
        <v>131</v>
      </c>
      <c r="C714" s="253" t="s">
        <v>25</v>
      </c>
      <c r="D714" s="257"/>
      <c r="E714" s="257"/>
      <c r="F714" s="257"/>
      <c r="G714" s="257"/>
      <c r="H714" s="257"/>
      <c r="I714" s="257"/>
      <c r="J714" s="257"/>
      <c r="K714" s="257"/>
      <c r="L714" s="257"/>
      <c r="M714" s="257"/>
      <c r="N714" s="257">
        <v>12</v>
      </c>
      <c r="O714" s="257"/>
      <c r="P714" s="257"/>
      <c r="Q714" s="257"/>
      <c r="R714" s="257"/>
      <c r="S714" s="257"/>
      <c r="T714" s="257"/>
      <c r="U714" s="257"/>
      <c r="V714" s="257"/>
      <c r="W714" s="257"/>
      <c r="X714" s="257"/>
      <c r="Y714" s="377"/>
      <c r="Z714" s="363"/>
      <c r="AA714" s="363"/>
      <c r="AB714" s="363"/>
      <c r="AC714" s="363"/>
      <c r="AD714" s="363"/>
      <c r="AE714" s="363"/>
      <c r="AF714" s="368"/>
      <c r="AG714" s="368"/>
      <c r="AH714" s="368"/>
      <c r="AI714" s="368"/>
      <c r="AJ714" s="368"/>
      <c r="AK714" s="368"/>
      <c r="AL714" s="368"/>
      <c r="AM714" s="258">
        <f>SUM(Y714:AL714)</f>
        <v>0</v>
      </c>
    </row>
    <row r="715" spans="1:39" ht="15" outlineLevel="1">
      <c r="A715" s="467"/>
      <c r="B715" s="256" t="s">
        <v>310</v>
      </c>
      <c r="C715" s="253" t="s">
        <v>163</v>
      </c>
      <c r="D715" s="257"/>
      <c r="E715" s="257"/>
      <c r="F715" s="257"/>
      <c r="G715" s="257"/>
      <c r="H715" s="257"/>
      <c r="I715" s="257"/>
      <c r="J715" s="257"/>
      <c r="K715" s="257"/>
      <c r="L715" s="257"/>
      <c r="M715" s="257"/>
      <c r="N715" s="257">
        <f>N714</f>
        <v>12</v>
      </c>
      <c r="O715" s="257"/>
      <c r="P715" s="257"/>
      <c r="Q715" s="257"/>
      <c r="R715" s="257"/>
      <c r="S715" s="257"/>
      <c r="T715" s="257"/>
      <c r="U715" s="257"/>
      <c r="V715" s="257"/>
      <c r="W715" s="257"/>
      <c r="X715" s="257"/>
      <c r="Y715" s="364">
        <f>Y714</f>
        <v>0</v>
      </c>
      <c r="Z715" s="364">
        <f t="shared" ref="Z715:AE715" si="1315">Z714</f>
        <v>0</v>
      </c>
      <c r="AA715" s="364">
        <f t="shared" si="1315"/>
        <v>0</v>
      </c>
      <c r="AB715" s="364">
        <f t="shared" si="1315"/>
        <v>0</v>
      </c>
      <c r="AC715" s="364">
        <f t="shared" si="1315"/>
        <v>0</v>
      </c>
      <c r="AD715" s="364">
        <f t="shared" si="1315"/>
        <v>0</v>
      </c>
      <c r="AE715" s="364">
        <f t="shared" si="1315"/>
        <v>0</v>
      </c>
      <c r="AF715" s="364">
        <f t="shared" ref="AF715" si="1316">AF714</f>
        <v>0</v>
      </c>
      <c r="AG715" s="364">
        <f t="shared" ref="AG715" si="1317">AG714</f>
        <v>0</v>
      </c>
      <c r="AH715" s="364">
        <f t="shared" ref="AH715" si="1318">AH714</f>
        <v>0</v>
      </c>
      <c r="AI715" s="364">
        <f t="shared" ref="AI715" si="1319">AI714</f>
        <v>0</v>
      </c>
      <c r="AJ715" s="364">
        <f t="shared" ref="AJ715" si="1320">AJ714</f>
        <v>0</v>
      </c>
      <c r="AK715" s="364">
        <f t="shared" ref="AK715" si="1321">AK714</f>
        <v>0</v>
      </c>
      <c r="AL715" s="364">
        <f t="shared" ref="AL715" si="1322">AL714</f>
        <v>0</v>
      </c>
      <c r="AM715" s="268"/>
    </row>
    <row r="716" spans="1:39" ht="15" outlineLevel="1">
      <c r="A716" s="467"/>
      <c r="B716" s="379"/>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365"/>
      <c r="Z716" s="376"/>
      <c r="AA716" s="376"/>
      <c r="AB716" s="376"/>
      <c r="AC716" s="376"/>
      <c r="AD716" s="376"/>
      <c r="AE716" s="376"/>
      <c r="AF716" s="376"/>
      <c r="AG716" s="376"/>
      <c r="AH716" s="376"/>
      <c r="AI716" s="376"/>
      <c r="AJ716" s="376"/>
      <c r="AK716" s="376"/>
      <c r="AL716" s="376"/>
      <c r="AM716" s="268"/>
    </row>
    <row r="717" spans="1:39" ht="30" outlineLevel="1">
      <c r="A717" s="467">
        <v>40</v>
      </c>
      <c r="B717" s="379" t="s">
        <v>132</v>
      </c>
      <c r="C717" s="253" t="s">
        <v>25</v>
      </c>
      <c r="D717" s="257"/>
      <c r="E717" s="257"/>
      <c r="F717" s="257"/>
      <c r="G717" s="257"/>
      <c r="H717" s="257"/>
      <c r="I717" s="257"/>
      <c r="J717" s="257"/>
      <c r="K717" s="257"/>
      <c r="L717" s="257"/>
      <c r="M717" s="257"/>
      <c r="N717" s="257">
        <v>12</v>
      </c>
      <c r="O717" s="257"/>
      <c r="P717" s="257"/>
      <c r="Q717" s="257"/>
      <c r="R717" s="257"/>
      <c r="S717" s="257"/>
      <c r="T717" s="257"/>
      <c r="U717" s="257"/>
      <c r="V717" s="257"/>
      <c r="W717" s="257"/>
      <c r="X717" s="257"/>
      <c r="Y717" s="377"/>
      <c r="Z717" s="363"/>
      <c r="AA717" s="363"/>
      <c r="AB717" s="363"/>
      <c r="AC717" s="363"/>
      <c r="AD717" s="363"/>
      <c r="AE717" s="363"/>
      <c r="AF717" s="368"/>
      <c r="AG717" s="368"/>
      <c r="AH717" s="368"/>
      <c r="AI717" s="368"/>
      <c r="AJ717" s="368"/>
      <c r="AK717" s="368"/>
      <c r="AL717" s="368"/>
      <c r="AM717" s="258">
        <f>SUM(Y717:AL717)</f>
        <v>0</v>
      </c>
    </row>
    <row r="718" spans="1:39" ht="15" outlineLevel="1">
      <c r="A718" s="467"/>
      <c r="B718" s="256" t="s">
        <v>310</v>
      </c>
      <c r="C718" s="253" t="s">
        <v>163</v>
      </c>
      <c r="D718" s="257"/>
      <c r="E718" s="257"/>
      <c r="F718" s="257"/>
      <c r="G718" s="257"/>
      <c r="H718" s="257"/>
      <c r="I718" s="257"/>
      <c r="J718" s="257"/>
      <c r="K718" s="257"/>
      <c r="L718" s="257"/>
      <c r="M718" s="257"/>
      <c r="N718" s="257">
        <f>N717</f>
        <v>12</v>
      </c>
      <c r="O718" s="257"/>
      <c r="P718" s="257"/>
      <c r="Q718" s="257"/>
      <c r="R718" s="257"/>
      <c r="S718" s="257"/>
      <c r="T718" s="257"/>
      <c r="U718" s="257"/>
      <c r="V718" s="257"/>
      <c r="W718" s="257"/>
      <c r="X718" s="257"/>
      <c r="Y718" s="364">
        <f>Y717</f>
        <v>0</v>
      </c>
      <c r="Z718" s="364">
        <f t="shared" ref="Z718:AE718" si="1323">Z717</f>
        <v>0</v>
      </c>
      <c r="AA718" s="364">
        <f t="shared" si="1323"/>
        <v>0</v>
      </c>
      <c r="AB718" s="364">
        <f t="shared" si="1323"/>
        <v>0</v>
      </c>
      <c r="AC718" s="364">
        <f t="shared" si="1323"/>
        <v>0</v>
      </c>
      <c r="AD718" s="364">
        <f t="shared" si="1323"/>
        <v>0</v>
      </c>
      <c r="AE718" s="364">
        <f t="shared" si="1323"/>
        <v>0</v>
      </c>
      <c r="AF718" s="364">
        <f t="shared" ref="AF718" si="1324">AF717</f>
        <v>0</v>
      </c>
      <c r="AG718" s="364">
        <f t="shared" ref="AG718" si="1325">AG717</f>
        <v>0</v>
      </c>
      <c r="AH718" s="364">
        <f t="shared" ref="AH718" si="1326">AH717</f>
        <v>0</v>
      </c>
      <c r="AI718" s="364">
        <f t="shared" ref="AI718" si="1327">AI717</f>
        <v>0</v>
      </c>
      <c r="AJ718" s="364">
        <f t="shared" ref="AJ718" si="1328">AJ717</f>
        <v>0</v>
      </c>
      <c r="AK718" s="364">
        <f t="shared" ref="AK718" si="1329">AK717</f>
        <v>0</v>
      </c>
      <c r="AL718" s="364">
        <f t="shared" ref="AL718" si="1330">AL717</f>
        <v>0</v>
      </c>
      <c r="AM718" s="268"/>
    </row>
    <row r="719" spans="1:39" ht="15" outlineLevel="1">
      <c r="A719" s="467"/>
      <c r="B719" s="379"/>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365"/>
      <c r="Z719" s="376"/>
      <c r="AA719" s="376"/>
      <c r="AB719" s="376"/>
      <c r="AC719" s="376"/>
      <c r="AD719" s="376"/>
      <c r="AE719" s="376"/>
      <c r="AF719" s="376"/>
      <c r="AG719" s="376"/>
      <c r="AH719" s="376"/>
      <c r="AI719" s="376"/>
      <c r="AJ719" s="376"/>
      <c r="AK719" s="376"/>
      <c r="AL719" s="376"/>
      <c r="AM719" s="268"/>
    </row>
    <row r="720" spans="1:39" ht="45" outlineLevel="1">
      <c r="A720" s="467">
        <v>41</v>
      </c>
      <c r="B720" s="379" t="s">
        <v>133</v>
      </c>
      <c r="C720" s="253" t="s">
        <v>25</v>
      </c>
      <c r="D720" s="257"/>
      <c r="E720" s="257"/>
      <c r="F720" s="257"/>
      <c r="G720" s="257"/>
      <c r="H720" s="257"/>
      <c r="I720" s="257"/>
      <c r="J720" s="257"/>
      <c r="K720" s="257"/>
      <c r="L720" s="257"/>
      <c r="M720" s="257"/>
      <c r="N720" s="257">
        <v>12</v>
      </c>
      <c r="O720" s="257"/>
      <c r="P720" s="257"/>
      <c r="Q720" s="257"/>
      <c r="R720" s="257"/>
      <c r="S720" s="257"/>
      <c r="T720" s="257"/>
      <c r="U720" s="257"/>
      <c r="V720" s="257"/>
      <c r="W720" s="257"/>
      <c r="X720" s="257"/>
      <c r="Y720" s="377"/>
      <c r="Z720" s="363"/>
      <c r="AA720" s="363"/>
      <c r="AB720" s="363"/>
      <c r="AC720" s="363"/>
      <c r="AD720" s="363"/>
      <c r="AE720" s="363"/>
      <c r="AF720" s="368"/>
      <c r="AG720" s="368"/>
      <c r="AH720" s="368"/>
      <c r="AI720" s="368"/>
      <c r="AJ720" s="368"/>
      <c r="AK720" s="368"/>
      <c r="AL720" s="368"/>
      <c r="AM720" s="258">
        <f>SUM(Y720:AL720)</f>
        <v>0</v>
      </c>
    </row>
    <row r="721" spans="1:39" ht="15" outlineLevel="1">
      <c r="A721" s="467"/>
      <c r="B721" s="256" t="s">
        <v>310</v>
      </c>
      <c r="C721" s="253" t="s">
        <v>163</v>
      </c>
      <c r="D721" s="257"/>
      <c r="E721" s="257"/>
      <c r="F721" s="257"/>
      <c r="G721" s="257"/>
      <c r="H721" s="257"/>
      <c r="I721" s="257"/>
      <c r="J721" s="257"/>
      <c r="K721" s="257"/>
      <c r="L721" s="257"/>
      <c r="M721" s="257"/>
      <c r="N721" s="257">
        <f>N720</f>
        <v>12</v>
      </c>
      <c r="O721" s="257"/>
      <c r="P721" s="257"/>
      <c r="Q721" s="257"/>
      <c r="R721" s="257"/>
      <c r="S721" s="257"/>
      <c r="T721" s="257"/>
      <c r="U721" s="257"/>
      <c r="V721" s="257"/>
      <c r="W721" s="257"/>
      <c r="X721" s="257"/>
      <c r="Y721" s="364">
        <f>Y720</f>
        <v>0</v>
      </c>
      <c r="Z721" s="364">
        <f t="shared" ref="Z721:AE721" si="1331">Z720</f>
        <v>0</v>
      </c>
      <c r="AA721" s="364">
        <f t="shared" si="1331"/>
        <v>0</v>
      </c>
      <c r="AB721" s="364">
        <f t="shared" si="1331"/>
        <v>0</v>
      </c>
      <c r="AC721" s="364">
        <f t="shared" si="1331"/>
        <v>0</v>
      </c>
      <c r="AD721" s="364">
        <f t="shared" si="1331"/>
        <v>0</v>
      </c>
      <c r="AE721" s="364">
        <f t="shared" si="1331"/>
        <v>0</v>
      </c>
      <c r="AF721" s="364">
        <f t="shared" ref="AF721" si="1332">AF720</f>
        <v>0</v>
      </c>
      <c r="AG721" s="364">
        <f t="shared" ref="AG721" si="1333">AG720</f>
        <v>0</v>
      </c>
      <c r="AH721" s="364">
        <f t="shared" ref="AH721" si="1334">AH720</f>
        <v>0</v>
      </c>
      <c r="AI721" s="364">
        <f t="shared" ref="AI721" si="1335">AI720</f>
        <v>0</v>
      </c>
      <c r="AJ721" s="364">
        <f t="shared" ref="AJ721" si="1336">AJ720</f>
        <v>0</v>
      </c>
      <c r="AK721" s="364">
        <f t="shared" ref="AK721" si="1337">AK720</f>
        <v>0</v>
      </c>
      <c r="AL721" s="364">
        <f t="shared" ref="AL721" si="1338">AL720</f>
        <v>0</v>
      </c>
      <c r="AM721" s="268"/>
    </row>
    <row r="722" spans="1:39" ht="15" outlineLevel="1">
      <c r="A722" s="467"/>
      <c r="B722" s="379"/>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365"/>
      <c r="Z722" s="376"/>
      <c r="AA722" s="376"/>
      <c r="AB722" s="376"/>
      <c r="AC722" s="376"/>
      <c r="AD722" s="376"/>
      <c r="AE722" s="376"/>
      <c r="AF722" s="376"/>
      <c r="AG722" s="376"/>
      <c r="AH722" s="376"/>
      <c r="AI722" s="376"/>
      <c r="AJ722" s="376"/>
      <c r="AK722" s="376"/>
      <c r="AL722" s="376"/>
      <c r="AM722" s="268"/>
    </row>
    <row r="723" spans="1:39" ht="30" outlineLevel="1">
      <c r="A723" s="467">
        <v>42</v>
      </c>
      <c r="B723" s="379" t="s">
        <v>134</v>
      </c>
      <c r="C723" s="253" t="s">
        <v>25</v>
      </c>
      <c r="D723" s="257"/>
      <c r="E723" s="257"/>
      <c r="F723" s="257"/>
      <c r="G723" s="257"/>
      <c r="H723" s="257"/>
      <c r="I723" s="257"/>
      <c r="J723" s="257"/>
      <c r="K723" s="257"/>
      <c r="L723" s="257"/>
      <c r="M723" s="257"/>
      <c r="N723" s="253"/>
      <c r="O723" s="257"/>
      <c r="P723" s="257"/>
      <c r="Q723" s="257"/>
      <c r="R723" s="257"/>
      <c r="S723" s="257"/>
      <c r="T723" s="257"/>
      <c r="U723" s="257"/>
      <c r="V723" s="257"/>
      <c r="W723" s="257"/>
      <c r="X723" s="257"/>
      <c r="Y723" s="377"/>
      <c r="Z723" s="363"/>
      <c r="AA723" s="363"/>
      <c r="AB723" s="363"/>
      <c r="AC723" s="363"/>
      <c r="AD723" s="363"/>
      <c r="AE723" s="363"/>
      <c r="AF723" s="368"/>
      <c r="AG723" s="368"/>
      <c r="AH723" s="368"/>
      <c r="AI723" s="368"/>
      <c r="AJ723" s="368"/>
      <c r="AK723" s="368"/>
      <c r="AL723" s="368"/>
      <c r="AM723" s="258">
        <f>SUM(Y723:AL723)</f>
        <v>0</v>
      </c>
    </row>
    <row r="724" spans="1:39" ht="15" outlineLevel="1">
      <c r="A724" s="467"/>
      <c r="B724" s="256" t="s">
        <v>310</v>
      </c>
      <c r="C724" s="253" t="s">
        <v>163</v>
      </c>
      <c r="D724" s="257"/>
      <c r="E724" s="257"/>
      <c r="F724" s="257"/>
      <c r="G724" s="257"/>
      <c r="H724" s="257"/>
      <c r="I724" s="257"/>
      <c r="J724" s="257"/>
      <c r="K724" s="257"/>
      <c r="L724" s="257"/>
      <c r="M724" s="257"/>
      <c r="N724" s="412"/>
      <c r="O724" s="257"/>
      <c r="P724" s="257"/>
      <c r="Q724" s="257"/>
      <c r="R724" s="257"/>
      <c r="S724" s="257"/>
      <c r="T724" s="257"/>
      <c r="U724" s="257"/>
      <c r="V724" s="257"/>
      <c r="W724" s="257"/>
      <c r="X724" s="257"/>
      <c r="Y724" s="364">
        <f>Y723</f>
        <v>0</v>
      </c>
      <c r="Z724" s="364">
        <f t="shared" ref="Z724:AE724" si="1339">Z723</f>
        <v>0</v>
      </c>
      <c r="AA724" s="364">
        <f t="shared" si="1339"/>
        <v>0</v>
      </c>
      <c r="AB724" s="364">
        <f t="shared" si="1339"/>
        <v>0</v>
      </c>
      <c r="AC724" s="364">
        <f t="shared" si="1339"/>
        <v>0</v>
      </c>
      <c r="AD724" s="364">
        <f t="shared" si="1339"/>
        <v>0</v>
      </c>
      <c r="AE724" s="364">
        <f t="shared" si="1339"/>
        <v>0</v>
      </c>
      <c r="AF724" s="364">
        <f t="shared" ref="AF724" si="1340">AF723</f>
        <v>0</v>
      </c>
      <c r="AG724" s="364">
        <f t="shared" ref="AG724" si="1341">AG723</f>
        <v>0</v>
      </c>
      <c r="AH724" s="364">
        <f t="shared" ref="AH724" si="1342">AH723</f>
        <v>0</v>
      </c>
      <c r="AI724" s="364">
        <f t="shared" ref="AI724" si="1343">AI723</f>
        <v>0</v>
      </c>
      <c r="AJ724" s="364">
        <f t="shared" ref="AJ724" si="1344">AJ723</f>
        <v>0</v>
      </c>
      <c r="AK724" s="364">
        <f t="shared" ref="AK724" si="1345">AK723</f>
        <v>0</v>
      </c>
      <c r="AL724" s="364">
        <f t="shared" ref="AL724" si="1346">AL723</f>
        <v>0</v>
      </c>
      <c r="AM724" s="268"/>
    </row>
    <row r="725" spans="1:39" ht="15" outlineLevel="1">
      <c r="A725" s="467"/>
      <c r="B725" s="379"/>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365"/>
      <c r="Z725" s="376"/>
      <c r="AA725" s="376"/>
      <c r="AB725" s="376"/>
      <c r="AC725" s="376"/>
      <c r="AD725" s="376"/>
      <c r="AE725" s="376"/>
      <c r="AF725" s="376"/>
      <c r="AG725" s="376"/>
      <c r="AH725" s="376"/>
      <c r="AI725" s="376"/>
      <c r="AJ725" s="376"/>
      <c r="AK725" s="376"/>
      <c r="AL725" s="376"/>
      <c r="AM725" s="268"/>
    </row>
    <row r="726" spans="1:39" ht="15" outlineLevel="1">
      <c r="A726" s="467">
        <v>43</v>
      </c>
      <c r="B726" s="379" t="s">
        <v>135</v>
      </c>
      <c r="C726" s="253" t="s">
        <v>25</v>
      </c>
      <c r="D726" s="257"/>
      <c r="E726" s="257"/>
      <c r="F726" s="257"/>
      <c r="G726" s="257"/>
      <c r="H726" s="257"/>
      <c r="I726" s="257"/>
      <c r="J726" s="257"/>
      <c r="K726" s="257"/>
      <c r="L726" s="257"/>
      <c r="M726" s="257"/>
      <c r="N726" s="257">
        <v>12</v>
      </c>
      <c r="O726" s="257"/>
      <c r="P726" s="257"/>
      <c r="Q726" s="257"/>
      <c r="R726" s="257"/>
      <c r="S726" s="257"/>
      <c r="T726" s="257"/>
      <c r="U726" s="257"/>
      <c r="V726" s="257"/>
      <c r="W726" s="257"/>
      <c r="X726" s="257"/>
      <c r="Y726" s="377"/>
      <c r="Z726" s="363"/>
      <c r="AA726" s="363"/>
      <c r="AB726" s="363"/>
      <c r="AC726" s="363"/>
      <c r="AD726" s="363"/>
      <c r="AE726" s="363"/>
      <c r="AF726" s="368"/>
      <c r="AG726" s="368"/>
      <c r="AH726" s="368"/>
      <c r="AI726" s="368"/>
      <c r="AJ726" s="368"/>
      <c r="AK726" s="368"/>
      <c r="AL726" s="368"/>
      <c r="AM726" s="258">
        <f>SUM(Y726:AL726)</f>
        <v>0</v>
      </c>
    </row>
    <row r="727" spans="1:39" ht="15" outlineLevel="1">
      <c r="A727" s="467"/>
      <c r="B727" s="256" t="s">
        <v>310</v>
      </c>
      <c r="C727" s="253" t="s">
        <v>163</v>
      </c>
      <c r="D727" s="257"/>
      <c r="E727" s="257"/>
      <c r="F727" s="257"/>
      <c r="G727" s="257"/>
      <c r="H727" s="257"/>
      <c r="I727" s="257"/>
      <c r="J727" s="257"/>
      <c r="K727" s="257"/>
      <c r="L727" s="257"/>
      <c r="M727" s="257"/>
      <c r="N727" s="257">
        <f>N726</f>
        <v>12</v>
      </c>
      <c r="O727" s="257"/>
      <c r="P727" s="257"/>
      <c r="Q727" s="257"/>
      <c r="R727" s="257"/>
      <c r="S727" s="257"/>
      <c r="T727" s="257"/>
      <c r="U727" s="257"/>
      <c r="V727" s="257"/>
      <c r="W727" s="257"/>
      <c r="X727" s="257"/>
      <c r="Y727" s="364">
        <f>Y726</f>
        <v>0</v>
      </c>
      <c r="Z727" s="364">
        <f t="shared" ref="Z727:AE727" si="1347">Z726</f>
        <v>0</v>
      </c>
      <c r="AA727" s="364">
        <f t="shared" si="1347"/>
        <v>0</v>
      </c>
      <c r="AB727" s="364">
        <f t="shared" si="1347"/>
        <v>0</v>
      </c>
      <c r="AC727" s="364">
        <f t="shared" si="1347"/>
        <v>0</v>
      </c>
      <c r="AD727" s="364">
        <f t="shared" si="1347"/>
        <v>0</v>
      </c>
      <c r="AE727" s="364">
        <f t="shared" si="1347"/>
        <v>0</v>
      </c>
      <c r="AF727" s="364">
        <f t="shared" ref="AF727" si="1348">AF726</f>
        <v>0</v>
      </c>
      <c r="AG727" s="364">
        <f t="shared" ref="AG727" si="1349">AG726</f>
        <v>0</v>
      </c>
      <c r="AH727" s="364">
        <f t="shared" ref="AH727" si="1350">AH726</f>
        <v>0</v>
      </c>
      <c r="AI727" s="364">
        <f t="shared" ref="AI727" si="1351">AI726</f>
        <v>0</v>
      </c>
      <c r="AJ727" s="364">
        <f t="shared" ref="AJ727" si="1352">AJ726</f>
        <v>0</v>
      </c>
      <c r="AK727" s="364">
        <f t="shared" ref="AK727" si="1353">AK726</f>
        <v>0</v>
      </c>
      <c r="AL727" s="364">
        <f t="shared" ref="AL727" si="1354">AL726</f>
        <v>0</v>
      </c>
      <c r="AM727" s="268"/>
    </row>
    <row r="728" spans="1:39" ht="15" outlineLevel="1">
      <c r="A728" s="467"/>
      <c r="B728" s="379"/>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365"/>
      <c r="Z728" s="376"/>
      <c r="AA728" s="376"/>
      <c r="AB728" s="376"/>
      <c r="AC728" s="376"/>
      <c r="AD728" s="376"/>
      <c r="AE728" s="376"/>
      <c r="AF728" s="376"/>
      <c r="AG728" s="376"/>
      <c r="AH728" s="376"/>
      <c r="AI728" s="376"/>
      <c r="AJ728" s="376"/>
      <c r="AK728" s="376"/>
      <c r="AL728" s="376"/>
      <c r="AM728" s="268"/>
    </row>
    <row r="729" spans="1:39" ht="45" outlineLevel="1">
      <c r="A729" s="467">
        <v>44</v>
      </c>
      <c r="B729" s="379" t="s">
        <v>136</v>
      </c>
      <c r="C729" s="253" t="s">
        <v>25</v>
      </c>
      <c r="D729" s="257"/>
      <c r="E729" s="257"/>
      <c r="F729" s="257"/>
      <c r="G729" s="257"/>
      <c r="H729" s="257"/>
      <c r="I729" s="257"/>
      <c r="J729" s="257"/>
      <c r="K729" s="257"/>
      <c r="L729" s="257"/>
      <c r="M729" s="257"/>
      <c r="N729" s="257">
        <v>12</v>
      </c>
      <c r="O729" s="257"/>
      <c r="P729" s="257"/>
      <c r="Q729" s="257"/>
      <c r="R729" s="257"/>
      <c r="S729" s="257"/>
      <c r="T729" s="257"/>
      <c r="U729" s="257"/>
      <c r="V729" s="257"/>
      <c r="W729" s="257"/>
      <c r="X729" s="257"/>
      <c r="Y729" s="377"/>
      <c r="Z729" s="363"/>
      <c r="AA729" s="363"/>
      <c r="AB729" s="363"/>
      <c r="AC729" s="363"/>
      <c r="AD729" s="363"/>
      <c r="AE729" s="363"/>
      <c r="AF729" s="368"/>
      <c r="AG729" s="368"/>
      <c r="AH729" s="368"/>
      <c r="AI729" s="368"/>
      <c r="AJ729" s="368"/>
      <c r="AK729" s="368"/>
      <c r="AL729" s="368"/>
      <c r="AM729" s="258">
        <f>SUM(Y729:AL729)</f>
        <v>0</v>
      </c>
    </row>
    <row r="730" spans="1:39" ht="15" outlineLevel="1">
      <c r="A730" s="467"/>
      <c r="B730" s="256" t="s">
        <v>310</v>
      </c>
      <c r="C730" s="253" t="s">
        <v>163</v>
      </c>
      <c r="D730" s="257"/>
      <c r="E730" s="257"/>
      <c r="F730" s="257"/>
      <c r="G730" s="257"/>
      <c r="H730" s="257"/>
      <c r="I730" s="257"/>
      <c r="J730" s="257"/>
      <c r="K730" s="257"/>
      <c r="L730" s="257"/>
      <c r="M730" s="257"/>
      <c r="N730" s="257">
        <f>N729</f>
        <v>12</v>
      </c>
      <c r="O730" s="257"/>
      <c r="P730" s="257"/>
      <c r="Q730" s="257"/>
      <c r="R730" s="257"/>
      <c r="S730" s="257"/>
      <c r="T730" s="257"/>
      <c r="U730" s="257"/>
      <c r="V730" s="257"/>
      <c r="W730" s="257"/>
      <c r="X730" s="257"/>
      <c r="Y730" s="364">
        <f>Y729</f>
        <v>0</v>
      </c>
      <c r="Z730" s="364">
        <f t="shared" ref="Z730:AE730" si="1355">Z729</f>
        <v>0</v>
      </c>
      <c r="AA730" s="364">
        <f t="shared" si="1355"/>
        <v>0</v>
      </c>
      <c r="AB730" s="364">
        <f t="shared" si="1355"/>
        <v>0</v>
      </c>
      <c r="AC730" s="364">
        <f t="shared" si="1355"/>
        <v>0</v>
      </c>
      <c r="AD730" s="364">
        <f t="shared" si="1355"/>
        <v>0</v>
      </c>
      <c r="AE730" s="364">
        <f t="shared" si="1355"/>
        <v>0</v>
      </c>
      <c r="AF730" s="364">
        <f t="shared" ref="AF730" si="1356">AF729</f>
        <v>0</v>
      </c>
      <c r="AG730" s="364">
        <f t="shared" ref="AG730" si="1357">AG729</f>
        <v>0</v>
      </c>
      <c r="AH730" s="364">
        <f t="shared" ref="AH730" si="1358">AH729</f>
        <v>0</v>
      </c>
      <c r="AI730" s="364">
        <f t="shared" ref="AI730" si="1359">AI729</f>
        <v>0</v>
      </c>
      <c r="AJ730" s="364">
        <f t="shared" ref="AJ730" si="1360">AJ729</f>
        <v>0</v>
      </c>
      <c r="AK730" s="364">
        <f t="shared" ref="AK730" si="1361">AK729</f>
        <v>0</v>
      </c>
      <c r="AL730" s="364">
        <f t="shared" ref="AL730" si="1362">AL729</f>
        <v>0</v>
      </c>
      <c r="AM730" s="268"/>
    </row>
    <row r="731" spans="1:39" ht="15" outlineLevel="1">
      <c r="A731" s="467"/>
      <c r="B731" s="379"/>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365"/>
      <c r="Z731" s="376"/>
      <c r="AA731" s="376"/>
      <c r="AB731" s="376"/>
      <c r="AC731" s="376"/>
      <c r="AD731" s="376"/>
      <c r="AE731" s="376"/>
      <c r="AF731" s="376"/>
      <c r="AG731" s="376"/>
      <c r="AH731" s="376"/>
      <c r="AI731" s="376"/>
      <c r="AJ731" s="376"/>
      <c r="AK731" s="376"/>
      <c r="AL731" s="376"/>
      <c r="AM731" s="268"/>
    </row>
    <row r="732" spans="1:39" ht="30" outlineLevel="1">
      <c r="A732" s="467">
        <v>45</v>
      </c>
      <c r="B732" s="379" t="s">
        <v>137</v>
      </c>
      <c r="C732" s="253" t="s">
        <v>25</v>
      </c>
      <c r="D732" s="257"/>
      <c r="E732" s="257"/>
      <c r="F732" s="257"/>
      <c r="G732" s="257"/>
      <c r="H732" s="257"/>
      <c r="I732" s="257"/>
      <c r="J732" s="257"/>
      <c r="K732" s="257"/>
      <c r="L732" s="257"/>
      <c r="M732" s="257"/>
      <c r="N732" s="257">
        <v>12</v>
      </c>
      <c r="O732" s="257"/>
      <c r="P732" s="257"/>
      <c r="Q732" s="257"/>
      <c r="R732" s="257"/>
      <c r="S732" s="257"/>
      <c r="T732" s="257"/>
      <c r="U732" s="257"/>
      <c r="V732" s="257"/>
      <c r="W732" s="257"/>
      <c r="X732" s="257"/>
      <c r="Y732" s="377"/>
      <c r="Z732" s="363"/>
      <c r="AA732" s="363"/>
      <c r="AB732" s="363"/>
      <c r="AC732" s="363"/>
      <c r="AD732" s="363"/>
      <c r="AE732" s="363"/>
      <c r="AF732" s="368"/>
      <c r="AG732" s="368"/>
      <c r="AH732" s="368"/>
      <c r="AI732" s="368"/>
      <c r="AJ732" s="368"/>
      <c r="AK732" s="368"/>
      <c r="AL732" s="368"/>
      <c r="AM732" s="258">
        <f>SUM(Y732:AL732)</f>
        <v>0</v>
      </c>
    </row>
    <row r="733" spans="1:39" ht="15" outlineLevel="1">
      <c r="A733" s="467"/>
      <c r="B733" s="256" t="s">
        <v>310</v>
      </c>
      <c r="C733" s="253" t="s">
        <v>163</v>
      </c>
      <c r="D733" s="257"/>
      <c r="E733" s="257"/>
      <c r="F733" s="257"/>
      <c r="G733" s="257"/>
      <c r="H733" s="257"/>
      <c r="I733" s="257"/>
      <c r="J733" s="257"/>
      <c r="K733" s="257"/>
      <c r="L733" s="257"/>
      <c r="M733" s="257"/>
      <c r="N733" s="257">
        <f>N732</f>
        <v>12</v>
      </c>
      <c r="O733" s="257"/>
      <c r="P733" s="257"/>
      <c r="Q733" s="257"/>
      <c r="R733" s="257"/>
      <c r="S733" s="257"/>
      <c r="T733" s="257"/>
      <c r="U733" s="257"/>
      <c r="V733" s="257"/>
      <c r="W733" s="257"/>
      <c r="X733" s="257"/>
      <c r="Y733" s="364">
        <f>Y732</f>
        <v>0</v>
      </c>
      <c r="Z733" s="364">
        <f t="shared" ref="Z733:AE733" si="1363">Z732</f>
        <v>0</v>
      </c>
      <c r="AA733" s="364">
        <f t="shared" si="1363"/>
        <v>0</v>
      </c>
      <c r="AB733" s="364">
        <f t="shared" si="1363"/>
        <v>0</v>
      </c>
      <c r="AC733" s="364">
        <f t="shared" si="1363"/>
        <v>0</v>
      </c>
      <c r="AD733" s="364">
        <f t="shared" si="1363"/>
        <v>0</v>
      </c>
      <c r="AE733" s="364">
        <f t="shared" si="1363"/>
        <v>0</v>
      </c>
      <c r="AF733" s="364">
        <f t="shared" ref="AF733" si="1364">AF732</f>
        <v>0</v>
      </c>
      <c r="AG733" s="364">
        <f t="shared" ref="AG733" si="1365">AG732</f>
        <v>0</v>
      </c>
      <c r="AH733" s="364">
        <f t="shared" ref="AH733" si="1366">AH732</f>
        <v>0</v>
      </c>
      <c r="AI733" s="364">
        <f t="shared" ref="AI733" si="1367">AI732</f>
        <v>0</v>
      </c>
      <c r="AJ733" s="364">
        <f t="shared" ref="AJ733" si="1368">AJ732</f>
        <v>0</v>
      </c>
      <c r="AK733" s="364">
        <f t="shared" ref="AK733" si="1369">AK732</f>
        <v>0</v>
      </c>
      <c r="AL733" s="364">
        <f t="shared" ref="AL733" si="1370">AL732</f>
        <v>0</v>
      </c>
      <c r="AM733" s="268"/>
    </row>
    <row r="734" spans="1:39" ht="15" outlineLevel="1">
      <c r="A734" s="467"/>
      <c r="B734" s="379"/>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365"/>
      <c r="Z734" s="376"/>
      <c r="AA734" s="376"/>
      <c r="AB734" s="376"/>
      <c r="AC734" s="376"/>
      <c r="AD734" s="376"/>
      <c r="AE734" s="376"/>
      <c r="AF734" s="376"/>
      <c r="AG734" s="376"/>
      <c r="AH734" s="376"/>
      <c r="AI734" s="376"/>
      <c r="AJ734" s="376"/>
      <c r="AK734" s="376"/>
      <c r="AL734" s="376"/>
      <c r="AM734" s="268"/>
    </row>
    <row r="735" spans="1:39" ht="30" outlineLevel="1">
      <c r="A735" s="467">
        <v>46</v>
      </c>
      <c r="B735" s="379" t="s">
        <v>138</v>
      </c>
      <c r="C735" s="253" t="s">
        <v>25</v>
      </c>
      <c r="D735" s="257"/>
      <c r="E735" s="257"/>
      <c r="F735" s="257"/>
      <c r="G735" s="257"/>
      <c r="H735" s="257"/>
      <c r="I735" s="257"/>
      <c r="J735" s="257"/>
      <c r="K735" s="257"/>
      <c r="L735" s="257"/>
      <c r="M735" s="257"/>
      <c r="N735" s="257">
        <v>12</v>
      </c>
      <c r="O735" s="257"/>
      <c r="P735" s="257"/>
      <c r="Q735" s="257"/>
      <c r="R735" s="257"/>
      <c r="S735" s="257"/>
      <c r="T735" s="257"/>
      <c r="U735" s="257"/>
      <c r="V735" s="257"/>
      <c r="W735" s="257"/>
      <c r="X735" s="257"/>
      <c r="Y735" s="377"/>
      <c r="Z735" s="363"/>
      <c r="AA735" s="363"/>
      <c r="AB735" s="363"/>
      <c r="AC735" s="363"/>
      <c r="AD735" s="363"/>
      <c r="AE735" s="363"/>
      <c r="AF735" s="368"/>
      <c r="AG735" s="368"/>
      <c r="AH735" s="368"/>
      <c r="AI735" s="368"/>
      <c r="AJ735" s="368"/>
      <c r="AK735" s="368"/>
      <c r="AL735" s="368"/>
      <c r="AM735" s="258">
        <f>SUM(Y735:AL735)</f>
        <v>0</v>
      </c>
    </row>
    <row r="736" spans="1:39" ht="15" outlineLevel="1">
      <c r="A736" s="467"/>
      <c r="B736" s="256" t="s">
        <v>310</v>
      </c>
      <c r="C736" s="253" t="s">
        <v>163</v>
      </c>
      <c r="D736" s="257"/>
      <c r="E736" s="257"/>
      <c r="F736" s="257"/>
      <c r="G736" s="257"/>
      <c r="H736" s="257"/>
      <c r="I736" s="257"/>
      <c r="J736" s="257"/>
      <c r="K736" s="257"/>
      <c r="L736" s="257"/>
      <c r="M736" s="257"/>
      <c r="N736" s="257">
        <f>N735</f>
        <v>12</v>
      </c>
      <c r="O736" s="257"/>
      <c r="P736" s="257"/>
      <c r="Q736" s="257"/>
      <c r="R736" s="257"/>
      <c r="S736" s="257"/>
      <c r="T736" s="257"/>
      <c r="U736" s="257"/>
      <c r="V736" s="257"/>
      <c r="W736" s="257"/>
      <c r="X736" s="257"/>
      <c r="Y736" s="364">
        <f>Y735</f>
        <v>0</v>
      </c>
      <c r="Z736" s="364">
        <f t="shared" ref="Z736:AE736" si="1371">Z735</f>
        <v>0</v>
      </c>
      <c r="AA736" s="364">
        <f t="shared" si="1371"/>
        <v>0</v>
      </c>
      <c r="AB736" s="364">
        <f t="shared" si="1371"/>
        <v>0</v>
      </c>
      <c r="AC736" s="364">
        <f t="shared" si="1371"/>
        <v>0</v>
      </c>
      <c r="AD736" s="364">
        <f t="shared" si="1371"/>
        <v>0</v>
      </c>
      <c r="AE736" s="364">
        <f t="shared" si="1371"/>
        <v>0</v>
      </c>
      <c r="AF736" s="364">
        <f t="shared" ref="AF736" si="1372">AF735</f>
        <v>0</v>
      </c>
      <c r="AG736" s="364">
        <f t="shared" ref="AG736" si="1373">AG735</f>
        <v>0</v>
      </c>
      <c r="AH736" s="364">
        <f t="shared" ref="AH736" si="1374">AH735</f>
        <v>0</v>
      </c>
      <c r="AI736" s="364">
        <f t="shared" ref="AI736" si="1375">AI735</f>
        <v>0</v>
      </c>
      <c r="AJ736" s="364">
        <f t="shared" ref="AJ736" si="1376">AJ735</f>
        <v>0</v>
      </c>
      <c r="AK736" s="364">
        <f t="shared" ref="AK736" si="1377">AK735</f>
        <v>0</v>
      </c>
      <c r="AL736" s="364">
        <f t="shared" ref="AL736" si="1378">AL735</f>
        <v>0</v>
      </c>
      <c r="AM736" s="268"/>
    </row>
    <row r="737" spans="1:40" ht="15" outlineLevel="1">
      <c r="A737" s="467"/>
      <c r="B737" s="379"/>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365"/>
      <c r="Z737" s="376"/>
      <c r="AA737" s="376"/>
      <c r="AB737" s="376"/>
      <c r="AC737" s="376"/>
      <c r="AD737" s="376"/>
      <c r="AE737" s="376"/>
      <c r="AF737" s="376"/>
      <c r="AG737" s="376"/>
      <c r="AH737" s="376"/>
      <c r="AI737" s="376"/>
      <c r="AJ737" s="376"/>
      <c r="AK737" s="376"/>
      <c r="AL737" s="376"/>
      <c r="AM737" s="268"/>
    </row>
    <row r="738" spans="1:40" ht="30" outlineLevel="1">
      <c r="A738" s="467">
        <v>47</v>
      </c>
      <c r="B738" s="379" t="s">
        <v>139</v>
      </c>
      <c r="C738" s="253" t="s">
        <v>25</v>
      </c>
      <c r="D738" s="257"/>
      <c r="E738" s="257"/>
      <c r="F738" s="257"/>
      <c r="G738" s="257"/>
      <c r="H738" s="257"/>
      <c r="I738" s="257"/>
      <c r="J738" s="257"/>
      <c r="K738" s="257"/>
      <c r="L738" s="257"/>
      <c r="M738" s="257"/>
      <c r="N738" s="257">
        <v>12</v>
      </c>
      <c r="O738" s="257"/>
      <c r="P738" s="257"/>
      <c r="Q738" s="257"/>
      <c r="R738" s="257"/>
      <c r="S738" s="257"/>
      <c r="T738" s="257"/>
      <c r="U738" s="257"/>
      <c r="V738" s="257"/>
      <c r="W738" s="257"/>
      <c r="X738" s="257"/>
      <c r="Y738" s="377"/>
      <c r="Z738" s="363"/>
      <c r="AA738" s="363"/>
      <c r="AB738" s="363"/>
      <c r="AC738" s="363"/>
      <c r="AD738" s="363"/>
      <c r="AE738" s="363"/>
      <c r="AF738" s="368"/>
      <c r="AG738" s="368"/>
      <c r="AH738" s="368"/>
      <c r="AI738" s="368"/>
      <c r="AJ738" s="368"/>
      <c r="AK738" s="368"/>
      <c r="AL738" s="368"/>
      <c r="AM738" s="258">
        <f>SUM(Y738:AL738)</f>
        <v>0</v>
      </c>
    </row>
    <row r="739" spans="1:40" ht="15" outlineLevel="1">
      <c r="A739" s="467"/>
      <c r="B739" s="256" t="s">
        <v>310</v>
      </c>
      <c r="C739" s="253" t="s">
        <v>163</v>
      </c>
      <c r="D739" s="257"/>
      <c r="E739" s="257"/>
      <c r="F739" s="257"/>
      <c r="G739" s="257"/>
      <c r="H739" s="257"/>
      <c r="I739" s="257"/>
      <c r="J739" s="257"/>
      <c r="K739" s="257"/>
      <c r="L739" s="257"/>
      <c r="M739" s="257"/>
      <c r="N739" s="257">
        <f>N738</f>
        <v>12</v>
      </c>
      <c r="O739" s="257"/>
      <c r="P739" s="257"/>
      <c r="Q739" s="257"/>
      <c r="R739" s="257"/>
      <c r="S739" s="257"/>
      <c r="T739" s="257"/>
      <c r="U739" s="257"/>
      <c r="V739" s="257"/>
      <c r="W739" s="257"/>
      <c r="X739" s="257"/>
      <c r="Y739" s="364">
        <f>Y738</f>
        <v>0</v>
      </c>
      <c r="Z739" s="364">
        <f t="shared" ref="Z739:AE739" si="1379">Z738</f>
        <v>0</v>
      </c>
      <c r="AA739" s="364">
        <f t="shared" si="1379"/>
        <v>0</v>
      </c>
      <c r="AB739" s="364">
        <f t="shared" si="1379"/>
        <v>0</v>
      </c>
      <c r="AC739" s="364">
        <f t="shared" si="1379"/>
        <v>0</v>
      </c>
      <c r="AD739" s="364">
        <f t="shared" si="1379"/>
        <v>0</v>
      </c>
      <c r="AE739" s="364">
        <f t="shared" si="1379"/>
        <v>0</v>
      </c>
      <c r="AF739" s="364">
        <f t="shared" ref="AF739" si="1380">AF738</f>
        <v>0</v>
      </c>
      <c r="AG739" s="364">
        <f t="shared" ref="AG739" si="1381">AG738</f>
        <v>0</v>
      </c>
      <c r="AH739" s="364">
        <f t="shared" ref="AH739" si="1382">AH738</f>
        <v>0</v>
      </c>
      <c r="AI739" s="364">
        <f t="shared" ref="AI739" si="1383">AI738</f>
        <v>0</v>
      </c>
      <c r="AJ739" s="364">
        <f t="shared" ref="AJ739" si="1384">AJ738</f>
        <v>0</v>
      </c>
      <c r="AK739" s="364">
        <f t="shared" ref="AK739" si="1385">AK738</f>
        <v>0</v>
      </c>
      <c r="AL739" s="364">
        <f t="shared" ref="AL739" si="1386">AL738</f>
        <v>0</v>
      </c>
      <c r="AM739" s="268"/>
    </row>
    <row r="740" spans="1:40" ht="15" outlineLevel="1">
      <c r="A740" s="467"/>
      <c r="B740" s="379"/>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365"/>
      <c r="Z740" s="376"/>
      <c r="AA740" s="376"/>
      <c r="AB740" s="376"/>
      <c r="AC740" s="376"/>
      <c r="AD740" s="376"/>
      <c r="AE740" s="376"/>
      <c r="AF740" s="376"/>
      <c r="AG740" s="376"/>
      <c r="AH740" s="376"/>
      <c r="AI740" s="376"/>
      <c r="AJ740" s="376"/>
      <c r="AK740" s="376"/>
      <c r="AL740" s="376"/>
      <c r="AM740" s="268"/>
    </row>
    <row r="741" spans="1:40" ht="30" outlineLevel="1">
      <c r="A741" s="467">
        <v>48</v>
      </c>
      <c r="B741" s="379" t="s">
        <v>140</v>
      </c>
      <c r="C741" s="253" t="s">
        <v>25</v>
      </c>
      <c r="D741" s="257"/>
      <c r="E741" s="257"/>
      <c r="F741" s="257"/>
      <c r="G741" s="257"/>
      <c r="H741" s="257"/>
      <c r="I741" s="257"/>
      <c r="J741" s="257"/>
      <c r="K741" s="257"/>
      <c r="L741" s="257"/>
      <c r="M741" s="257"/>
      <c r="N741" s="257">
        <v>12</v>
      </c>
      <c r="O741" s="257"/>
      <c r="P741" s="257"/>
      <c r="Q741" s="257"/>
      <c r="R741" s="257"/>
      <c r="S741" s="257"/>
      <c r="T741" s="257"/>
      <c r="U741" s="257"/>
      <c r="V741" s="257"/>
      <c r="W741" s="257"/>
      <c r="X741" s="257"/>
      <c r="Y741" s="377"/>
      <c r="Z741" s="363"/>
      <c r="AA741" s="363"/>
      <c r="AB741" s="363"/>
      <c r="AC741" s="363"/>
      <c r="AD741" s="363"/>
      <c r="AE741" s="363"/>
      <c r="AF741" s="368"/>
      <c r="AG741" s="368"/>
      <c r="AH741" s="368"/>
      <c r="AI741" s="368"/>
      <c r="AJ741" s="368"/>
      <c r="AK741" s="368"/>
      <c r="AL741" s="368"/>
      <c r="AM741" s="258">
        <f>SUM(Y741:AL741)</f>
        <v>0</v>
      </c>
    </row>
    <row r="742" spans="1:40" ht="15" outlineLevel="1">
      <c r="A742" s="467"/>
      <c r="B742" s="256" t="s">
        <v>310</v>
      </c>
      <c r="C742" s="253" t="s">
        <v>163</v>
      </c>
      <c r="D742" s="257"/>
      <c r="E742" s="257"/>
      <c r="F742" s="257"/>
      <c r="G742" s="257"/>
      <c r="H742" s="257"/>
      <c r="I742" s="257"/>
      <c r="J742" s="257"/>
      <c r="K742" s="257"/>
      <c r="L742" s="257"/>
      <c r="M742" s="257"/>
      <c r="N742" s="257">
        <f>N741</f>
        <v>12</v>
      </c>
      <c r="O742" s="257"/>
      <c r="P742" s="257"/>
      <c r="Q742" s="257"/>
      <c r="R742" s="257"/>
      <c r="S742" s="257"/>
      <c r="T742" s="257"/>
      <c r="U742" s="257"/>
      <c r="V742" s="257"/>
      <c r="W742" s="257"/>
      <c r="X742" s="257"/>
      <c r="Y742" s="364">
        <f>Y741</f>
        <v>0</v>
      </c>
      <c r="Z742" s="364">
        <f t="shared" ref="Z742:AE742" si="1387">Z741</f>
        <v>0</v>
      </c>
      <c r="AA742" s="364">
        <f t="shared" si="1387"/>
        <v>0</v>
      </c>
      <c r="AB742" s="364">
        <f t="shared" si="1387"/>
        <v>0</v>
      </c>
      <c r="AC742" s="364">
        <f t="shared" si="1387"/>
        <v>0</v>
      </c>
      <c r="AD742" s="364">
        <f t="shared" si="1387"/>
        <v>0</v>
      </c>
      <c r="AE742" s="364">
        <f t="shared" si="1387"/>
        <v>0</v>
      </c>
      <c r="AF742" s="364">
        <f t="shared" ref="AF742" si="1388">AF741</f>
        <v>0</v>
      </c>
      <c r="AG742" s="364">
        <f t="shared" ref="AG742" si="1389">AG741</f>
        <v>0</v>
      </c>
      <c r="AH742" s="364">
        <f t="shared" ref="AH742" si="1390">AH741</f>
        <v>0</v>
      </c>
      <c r="AI742" s="364">
        <f t="shared" ref="AI742" si="1391">AI741</f>
        <v>0</v>
      </c>
      <c r="AJ742" s="364">
        <f t="shared" ref="AJ742" si="1392">AJ741</f>
        <v>0</v>
      </c>
      <c r="AK742" s="364">
        <f t="shared" ref="AK742" si="1393">AK741</f>
        <v>0</v>
      </c>
      <c r="AL742" s="364">
        <f t="shared" ref="AL742" si="1394">AL741</f>
        <v>0</v>
      </c>
      <c r="AM742" s="268"/>
    </row>
    <row r="743" spans="1:40" ht="15" outlineLevel="1">
      <c r="A743" s="467"/>
      <c r="B743" s="379"/>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365"/>
      <c r="Z743" s="376"/>
      <c r="AA743" s="376"/>
      <c r="AB743" s="376"/>
      <c r="AC743" s="376"/>
      <c r="AD743" s="376"/>
      <c r="AE743" s="376"/>
      <c r="AF743" s="376"/>
      <c r="AG743" s="376"/>
      <c r="AH743" s="376"/>
      <c r="AI743" s="376"/>
      <c r="AJ743" s="376"/>
      <c r="AK743" s="376"/>
      <c r="AL743" s="376"/>
      <c r="AM743" s="268"/>
    </row>
    <row r="744" spans="1:40" ht="30" outlineLevel="1">
      <c r="A744" s="467">
        <v>49</v>
      </c>
      <c r="B744" s="379" t="s">
        <v>141</v>
      </c>
      <c r="C744" s="253" t="s">
        <v>25</v>
      </c>
      <c r="D744" s="257"/>
      <c r="E744" s="257"/>
      <c r="F744" s="257"/>
      <c r="G744" s="257"/>
      <c r="H744" s="257"/>
      <c r="I744" s="257"/>
      <c r="J744" s="257"/>
      <c r="K744" s="257"/>
      <c r="L744" s="257"/>
      <c r="M744" s="257"/>
      <c r="N744" s="257">
        <v>12</v>
      </c>
      <c r="O744" s="257"/>
      <c r="P744" s="257"/>
      <c r="Q744" s="257"/>
      <c r="R744" s="257"/>
      <c r="S744" s="257"/>
      <c r="T744" s="257"/>
      <c r="U744" s="257"/>
      <c r="V744" s="257"/>
      <c r="W744" s="257"/>
      <c r="X744" s="257"/>
      <c r="Y744" s="377"/>
      <c r="Z744" s="363"/>
      <c r="AA744" s="363"/>
      <c r="AB744" s="363"/>
      <c r="AC744" s="363"/>
      <c r="AD744" s="363"/>
      <c r="AE744" s="363"/>
      <c r="AF744" s="368"/>
      <c r="AG744" s="368"/>
      <c r="AH744" s="368"/>
      <c r="AI744" s="368"/>
      <c r="AJ744" s="368"/>
      <c r="AK744" s="368"/>
      <c r="AL744" s="368"/>
      <c r="AM744" s="258">
        <f>SUM(Y744:AL744)</f>
        <v>0</v>
      </c>
    </row>
    <row r="745" spans="1:40" ht="15" outlineLevel="1">
      <c r="A745" s="467"/>
      <c r="B745" s="256" t="s">
        <v>310</v>
      </c>
      <c r="C745" s="253" t="s">
        <v>163</v>
      </c>
      <c r="D745" s="257"/>
      <c r="E745" s="257"/>
      <c r="F745" s="257"/>
      <c r="G745" s="257"/>
      <c r="H745" s="257"/>
      <c r="I745" s="257"/>
      <c r="J745" s="257"/>
      <c r="K745" s="257"/>
      <c r="L745" s="257"/>
      <c r="M745" s="257"/>
      <c r="N745" s="257">
        <f>N744</f>
        <v>12</v>
      </c>
      <c r="O745" s="257"/>
      <c r="P745" s="257"/>
      <c r="Q745" s="257"/>
      <c r="R745" s="257"/>
      <c r="S745" s="257"/>
      <c r="T745" s="257"/>
      <c r="U745" s="257"/>
      <c r="V745" s="257"/>
      <c r="W745" s="257"/>
      <c r="X745" s="257"/>
      <c r="Y745" s="364">
        <f>Y744</f>
        <v>0</v>
      </c>
      <c r="Z745" s="364">
        <f t="shared" ref="Z745" si="1395">Z744</f>
        <v>0</v>
      </c>
      <c r="AA745" s="364">
        <f t="shared" ref="AA745" si="1396">AA744</f>
        <v>0</v>
      </c>
      <c r="AB745" s="364">
        <f t="shared" ref="AB745" si="1397">AB744</f>
        <v>0</v>
      </c>
      <c r="AC745" s="364">
        <f t="shared" ref="AC745" si="1398">AC744</f>
        <v>0</v>
      </c>
      <c r="AD745" s="364">
        <f t="shared" ref="AD745" si="1399">AD744</f>
        <v>0</v>
      </c>
      <c r="AE745" s="364">
        <f t="shared" ref="AE745" si="1400">AE744</f>
        <v>0</v>
      </c>
      <c r="AF745" s="364">
        <f t="shared" ref="AF745" si="1401">AF744</f>
        <v>0</v>
      </c>
      <c r="AG745" s="364">
        <f t="shared" ref="AG745" si="1402">AG744</f>
        <v>0</v>
      </c>
      <c r="AH745" s="364">
        <f t="shared" ref="AH745" si="1403">AH744</f>
        <v>0</v>
      </c>
      <c r="AI745" s="364">
        <f t="shared" ref="AI745" si="1404">AI744</f>
        <v>0</v>
      </c>
      <c r="AJ745" s="364">
        <f t="shared" ref="AJ745" si="1405">AJ744</f>
        <v>0</v>
      </c>
      <c r="AK745" s="364">
        <f t="shared" ref="AK745" si="1406">AK744</f>
        <v>0</v>
      </c>
      <c r="AL745" s="364">
        <f t="shared" ref="AL745" si="1407">AL744</f>
        <v>0</v>
      </c>
      <c r="AM745" s="268"/>
    </row>
    <row r="746" spans="1:40" ht="15" outlineLevel="1">
      <c r="A746" s="467"/>
      <c r="B746" s="256"/>
      <c r="C746" s="267"/>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365"/>
      <c r="Z746" s="365"/>
      <c r="AA746" s="365"/>
      <c r="AB746" s="365"/>
      <c r="AC746" s="365"/>
      <c r="AD746" s="365"/>
      <c r="AE746" s="365"/>
      <c r="AF746" s="365"/>
      <c r="AG746" s="365"/>
      <c r="AH746" s="365"/>
      <c r="AI746" s="365"/>
      <c r="AJ746" s="365"/>
      <c r="AK746" s="365"/>
      <c r="AL746" s="365"/>
      <c r="AM746" s="268"/>
    </row>
    <row r="747" spans="1:40" ht="15.6">
      <c r="B747" s="287" t="s">
        <v>311</v>
      </c>
      <c r="C747" s="289"/>
      <c r="D747" s="289">
        <f>SUM(D590:D745)</f>
        <v>3287635.7720774077</v>
      </c>
      <c r="E747" s="289"/>
      <c r="F747" s="289"/>
      <c r="G747" s="289"/>
      <c r="H747" s="289"/>
      <c r="I747" s="289"/>
      <c r="J747" s="289"/>
      <c r="K747" s="289"/>
      <c r="L747" s="289"/>
      <c r="M747" s="289"/>
      <c r="N747" s="289"/>
      <c r="O747" s="289">
        <f>SUM(O590:O745)</f>
        <v>416.63298821731615</v>
      </c>
      <c r="P747" s="289"/>
      <c r="Q747" s="289"/>
      <c r="R747" s="289"/>
      <c r="S747" s="289"/>
      <c r="T747" s="289"/>
      <c r="U747" s="289"/>
      <c r="V747" s="289"/>
      <c r="W747" s="289"/>
      <c r="X747" s="289"/>
      <c r="Y747" s="289">
        <f>IF(Y588="kWh",SUMPRODUCT(D590:D745,Y590:Y745))</f>
        <v>1483285.17652239</v>
      </c>
      <c r="Z747" s="289">
        <f>IF(Z588="kWh",SUMPRODUCT(D590:D745,Z590:Z745))</f>
        <v>321273.11745681294</v>
      </c>
      <c r="AA747" s="289">
        <f>IF(AA588="kw",SUMPRODUCT(N590:N745,O590:O745,AA590:AA745),SUMPRODUCT(D590:D745,AA590:AA745))</f>
        <v>1223.2056445283501</v>
      </c>
      <c r="AB747" s="289">
        <f>IF(AB588="kw",SUMPRODUCT(N590:N745,O590:O745,AB590:AB745),SUMPRODUCT(D590:D745,AB590:AB745))</f>
        <v>1033.8362841440796</v>
      </c>
      <c r="AC747" s="289">
        <f>IF(AC588="kw",SUMPRODUCT(N590:N745,O590:O745,AC590:AC745),SUMPRODUCT(D590:D745,AC590:AC745))</f>
        <v>0</v>
      </c>
      <c r="AD747" s="289">
        <f>IF(AD588="kw",SUMPRODUCT(N590:N745,O590:O745,AD590:AD745),SUMPRODUCT(D590:D745,AD590:AD745))</f>
        <v>0</v>
      </c>
      <c r="AE747" s="694">
        <f>-'8.  Streetlighting'!G108</f>
        <v>0</v>
      </c>
      <c r="AF747" s="289">
        <f>IF(AF588="kw",SUMPRODUCT(N590:N745,O590:O745,AF590:AF745),SUMPRODUCT(D590:D745,AF590:AF745))</f>
        <v>0</v>
      </c>
      <c r="AG747" s="289">
        <f>IF(AG588="kw",SUMPRODUCT(N590:N745,O590:O745,AG590:AG745),SUMPRODUCT(D590:D745,AG590:AG745))</f>
        <v>0</v>
      </c>
      <c r="AH747" s="289">
        <f>IF(AH588="kw",SUMPRODUCT(N590:N745,O590:O745,AH590:AH745),SUMPRODUCT(D590:D745,AH590:AH745))</f>
        <v>0</v>
      </c>
      <c r="AI747" s="289">
        <f>IF(AI588="kw",SUMPRODUCT(N590:N745,O590:O745,AI590:AI745),SUMPRODUCT(D590:D745,AI590:AI745))</f>
        <v>0</v>
      </c>
      <c r="AJ747" s="289">
        <f>IF(AJ588="kw",SUMPRODUCT(N590:N745,O590:O745,AJ590:AJ745),SUMPRODUCT(D590:D745,AJ590:AJ745))</f>
        <v>0</v>
      </c>
      <c r="AK747" s="289">
        <f>IF(AK588="kw",SUMPRODUCT(N590:N745,O590:O745,AK590:AK745),SUMPRODUCT(D590:D745,AK590:AK745))</f>
        <v>0</v>
      </c>
      <c r="AL747" s="289">
        <f>IF(AL588="kw",SUMPRODUCT(N590:N745,O590:O745,AL590:AL745),SUMPRODUCT(D590:D745,AL590:AL745))</f>
        <v>0</v>
      </c>
      <c r="AM747" s="290"/>
    </row>
    <row r="748" spans="1:40" ht="15.6">
      <c r="B748" s="345" t="s">
        <v>312</v>
      </c>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f>HLOOKUP(Y403,'2. LRAMVA Threshold'!$B$42:$Q$53,10,FALSE)</f>
        <v>691161</v>
      </c>
      <c r="Z748" s="346">
        <f>HLOOKUP(Z403,'2. LRAMVA Threshold'!$B$42:$Q$53,10,FALSE)</f>
        <v>74889</v>
      </c>
      <c r="AA748" s="346">
        <f>HLOOKUP(AA403,'2. LRAMVA Threshold'!$B$42:$Q$53,10,FALSE)</f>
        <v>3272</v>
      </c>
      <c r="AB748" s="346">
        <f>HLOOKUP(AB403,'2. LRAMVA Threshold'!$B$42:$Q$53,10,FALSE)</f>
        <v>2873</v>
      </c>
      <c r="AC748" s="346">
        <f>HLOOKUP(AC403,'2. LRAMVA Threshold'!$B$42:$Q$53,10,FALSE)</f>
        <v>0</v>
      </c>
      <c r="AD748" s="346">
        <f>HLOOKUP(AD403,'2. LRAMVA Threshold'!$B$42:$Q$53,10,FALSE)</f>
        <v>0</v>
      </c>
      <c r="AE748" s="346">
        <f>HLOOKUP(AE403,'2. LRAMVA Threshold'!$B$42:$Q$53,10,FALSE)</f>
        <v>3777</v>
      </c>
      <c r="AF748" s="346">
        <f>HLOOKUP(AF403,'2. LRAMVA Threshold'!$B$42:$Q$53,10,FALSE)</f>
        <v>0</v>
      </c>
      <c r="AG748" s="346">
        <f>HLOOKUP(AG403,'2. LRAMVA Threshold'!$B$42:$Q$53,10,FALSE)</f>
        <v>0</v>
      </c>
      <c r="AH748" s="346">
        <f>HLOOKUP(AH403,'2. LRAMVA Threshold'!$B$42:$Q$53,10,FALSE)</f>
        <v>0</v>
      </c>
      <c r="AI748" s="346">
        <f>HLOOKUP(AI403,'2. LRAMVA Threshold'!$B$42:$Q$53,10,FALSE)</f>
        <v>0</v>
      </c>
      <c r="AJ748" s="346">
        <f>HLOOKUP(AJ403,'2. LRAMVA Threshold'!$B$42:$Q$53,10,FALSE)</f>
        <v>0</v>
      </c>
      <c r="AK748" s="346">
        <f>HLOOKUP(AK403,'2. LRAMVA Threshold'!$B$42:$Q$53,10,FALSE)</f>
        <v>0</v>
      </c>
      <c r="AL748" s="346">
        <f>HLOOKUP(AL403,'2. LRAMVA Threshold'!$B$42:$Q$53,10,FALSE)</f>
        <v>0</v>
      </c>
      <c r="AM748" s="392"/>
    </row>
    <row r="749" spans="1:40" ht="15">
      <c r="B749" s="348"/>
      <c r="C749" s="383"/>
      <c r="D749" s="384"/>
      <c r="E749" s="384"/>
      <c r="F749" s="384"/>
      <c r="G749" s="384"/>
      <c r="H749" s="384"/>
      <c r="I749" s="384"/>
      <c r="J749" s="384"/>
      <c r="K749" s="384"/>
      <c r="L749" s="384"/>
      <c r="M749" s="384"/>
      <c r="N749" s="384"/>
      <c r="O749" s="385"/>
      <c r="P749" s="384"/>
      <c r="Q749" s="384"/>
      <c r="R749" s="384"/>
      <c r="S749" s="386"/>
      <c r="T749" s="386"/>
      <c r="U749" s="386"/>
      <c r="V749" s="386"/>
      <c r="W749" s="384"/>
      <c r="X749" s="384"/>
      <c r="Y749" s="387"/>
      <c r="Z749" s="387"/>
      <c r="AA749" s="387"/>
      <c r="AB749" s="387"/>
      <c r="AC749" s="387"/>
      <c r="AD749" s="387"/>
      <c r="AE749" s="387"/>
      <c r="AF749" s="353"/>
      <c r="AG749" s="353"/>
      <c r="AH749" s="353"/>
      <c r="AI749" s="353"/>
      <c r="AJ749" s="353"/>
      <c r="AK749" s="353"/>
      <c r="AL749" s="353"/>
      <c r="AM749" s="354"/>
    </row>
    <row r="750" spans="1:40" ht="15">
      <c r="B750" s="284" t="s">
        <v>313</v>
      </c>
      <c r="C750" s="297"/>
      <c r="D750" s="297"/>
      <c r="E750" s="331"/>
      <c r="F750" s="331"/>
      <c r="G750" s="331"/>
      <c r="H750" s="331"/>
      <c r="I750" s="331"/>
      <c r="J750" s="331"/>
      <c r="K750" s="331"/>
      <c r="L750" s="331"/>
      <c r="M750" s="331"/>
      <c r="N750" s="331"/>
      <c r="O750" s="253"/>
      <c r="P750" s="299"/>
      <c r="Q750" s="299"/>
      <c r="R750" s="299"/>
      <c r="S750" s="298"/>
      <c r="T750" s="298"/>
      <c r="U750" s="298"/>
      <c r="V750" s="298"/>
      <c r="W750" s="299"/>
      <c r="X750" s="299"/>
      <c r="Y750" s="300"/>
      <c r="Z750" s="300"/>
      <c r="AA750" s="300"/>
      <c r="AB750" s="300"/>
      <c r="AC750" s="300"/>
      <c r="AD750" s="300"/>
      <c r="AE750" s="300"/>
      <c r="AF750" s="300"/>
      <c r="AG750" s="300"/>
      <c r="AH750" s="300"/>
      <c r="AI750" s="300"/>
      <c r="AJ750" s="300"/>
      <c r="AK750" s="300"/>
      <c r="AL750" s="300"/>
      <c r="AM750" s="305"/>
      <c r="AN750" s="393"/>
    </row>
    <row r="751" spans="1:40" ht="15">
      <c r="B751" s="284" t="s">
        <v>314</v>
      </c>
      <c r="C751" s="302"/>
      <c r="D751" s="245"/>
      <c r="E751" s="242"/>
      <c r="F751" s="242"/>
      <c r="G751" s="242"/>
      <c r="H751" s="242"/>
      <c r="I751" s="242"/>
      <c r="J751" s="242"/>
      <c r="K751" s="242"/>
      <c r="L751" s="242"/>
      <c r="M751" s="242"/>
      <c r="N751" s="242"/>
      <c r="O751" s="253"/>
      <c r="P751" s="242"/>
      <c r="Q751" s="242"/>
      <c r="R751" s="242"/>
      <c r="S751" s="245"/>
      <c r="T751" s="245"/>
      <c r="U751" s="245"/>
      <c r="V751" s="245"/>
      <c r="W751" s="242"/>
      <c r="X751" s="242"/>
      <c r="Y751" s="333">
        <f>'4.  2011-2014 LRAM'!Y141*Y750</f>
        <v>0</v>
      </c>
      <c r="Z751" s="333">
        <f>'4.  2011-2014 LRAM'!Z141*Z750</f>
        <v>0</v>
      </c>
      <c r="AA751" s="333">
        <f>'4.  2011-2014 LRAM'!AA141*AA750</f>
        <v>0</v>
      </c>
      <c r="AB751" s="333">
        <f>'4.  2011-2014 LRAM'!AB141*AB750</f>
        <v>0</v>
      </c>
      <c r="AC751" s="333">
        <f>'4.  2011-2014 LRAM'!AC141*AC750</f>
        <v>0</v>
      </c>
      <c r="AD751" s="333">
        <f>'4.  2011-2014 LRAM'!AD141*AD750</f>
        <v>0</v>
      </c>
      <c r="AE751" s="333">
        <f>'4.  2011-2014 LRAM'!AE141*AE750</f>
        <v>0</v>
      </c>
      <c r="AF751" s="333">
        <f>'4.  2011-2014 LRAM'!AF141*AF750</f>
        <v>0</v>
      </c>
      <c r="AG751" s="333">
        <f>'4.  2011-2014 LRAM'!AG141*AG750</f>
        <v>0</v>
      </c>
      <c r="AH751" s="333">
        <f>'4.  2011-2014 LRAM'!AH141*AH750</f>
        <v>0</v>
      </c>
      <c r="AI751" s="333">
        <f>'4.  2011-2014 LRAM'!AI141*AI750</f>
        <v>0</v>
      </c>
      <c r="AJ751" s="333">
        <f>'4.  2011-2014 LRAM'!AJ141*AJ750</f>
        <v>0</v>
      </c>
      <c r="AK751" s="333">
        <f>'4.  2011-2014 LRAM'!AK141*AK750</f>
        <v>0</v>
      </c>
      <c r="AL751" s="333">
        <f>'4.  2011-2014 LRAM'!AL141*AL750</f>
        <v>0</v>
      </c>
      <c r="AM751" s="547">
        <f t="shared" ref="AM751:AM758" si="1408">SUM(Y751:AL751)</f>
        <v>0</v>
      </c>
      <c r="AN751" s="393"/>
    </row>
    <row r="752" spans="1:40" ht="15">
      <c r="B752" s="284" t="s">
        <v>315</v>
      </c>
      <c r="C752" s="302"/>
      <c r="D752" s="245"/>
      <c r="E752" s="242"/>
      <c r="F752" s="242"/>
      <c r="G752" s="242"/>
      <c r="H752" s="242"/>
      <c r="I752" s="242"/>
      <c r="J752" s="242"/>
      <c r="K752" s="242"/>
      <c r="L752" s="242"/>
      <c r="M752" s="242"/>
      <c r="N752" s="242"/>
      <c r="O752" s="253"/>
      <c r="P752" s="242"/>
      <c r="Q752" s="242"/>
      <c r="R752" s="242"/>
      <c r="S752" s="245"/>
      <c r="T752" s="245"/>
      <c r="U752" s="245"/>
      <c r="V752" s="245"/>
      <c r="W752" s="242"/>
      <c r="X752" s="242"/>
      <c r="Y752" s="333">
        <f>'4.  2011-2014 LRAM'!Y270*Y750</f>
        <v>0</v>
      </c>
      <c r="Z752" s="333">
        <f>'4.  2011-2014 LRAM'!Z270*Z750</f>
        <v>0</v>
      </c>
      <c r="AA752" s="333">
        <f>'4.  2011-2014 LRAM'!AA270*AA750</f>
        <v>0</v>
      </c>
      <c r="AB752" s="333">
        <f>'4.  2011-2014 LRAM'!AB270*AB750</f>
        <v>0</v>
      </c>
      <c r="AC752" s="333">
        <f>'4.  2011-2014 LRAM'!AC270*AC750</f>
        <v>0</v>
      </c>
      <c r="AD752" s="333">
        <f>'4.  2011-2014 LRAM'!AD270*AD750</f>
        <v>0</v>
      </c>
      <c r="AE752" s="333">
        <f>'4.  2011-2014 LRAM'!AE270*AE750</f>
        <v>0</v>
      </c>
      <c r="AF752" s="333">
        <f>'4.  2011-2014 LRAM'!AF270*AF750</f>
        <v>0</v>
      </c>
      <c r="AG752" s="333">
        <f>'4.  2011-2014 LRAM'!AG270*AG750</f>
        <v>0</v>
      </c>
      <c r="AH752" s="333">
        <f>'4.  2011-2014 LRAM'!AH270*AH750</f>
        <v>0</v>
      </c>
      <c r="AI752" s="333">
        <f>'4.  2011-2014 LRAM'!AI270*AI750</f>
        <v>0</v>
      </c>
      <c r="AJ752" s="333">
        <f>'4.  2011-2014 LRAM'!AJ270*AJ750</f>
        <v>0</v>
      </c>
      <c r="AK752" s="333">
        <f>'4.  2011-2014 LRAM'!AK270*AK750</f>
        <v>0</v>
      </c>
      <c r="AL752" s="333">
        <f>'4.  2011-2014 LRAM'!AL270*AL750</f>
        <v>0</v>
      </c>
      <c r="AM752" s="547">
        <f t="shared" si="1408"/>
        <v>0</v>
      </c>
      <c r="AN752" s="393"/>
    </row>
    <row r="753" spans="2:40" ht="15">
      <c r="B753" s="284" t="s">
        <v>316</v>
      </c>
      <c r="C753" s="302"/>
      <c r="D753" s="245"/>
      <c r="E753" s="242"/>
      <c r="F753" s="242"/>
      <c r="G753" s="242"/>
      <c r="H753" s="242"/>
      <c r="I753" s="242"/>
      <c r="J753" s="242"/>
      <c r="K753" s="242"/>
      <c r="L753" s="242"/>
      <c r="M753" s="242"/>
      <c r="N753" s="242"/>
      <c r="O753" s="253"/>
      <c r="P753" s="242"/>
      <c r="Q753" s="242"/>
      <c r="R753" s="242"/>
      <c r="S753" s="245"/>
      <c r="T753" s="245"/>
      <c r="U753" s="245"/>
      <c r="V753" s="245"/>
      <c r="W753" s="242"/>
      <c r="X753" s="242"/>
      <c r="Y753" s="333">
        <f>'4.  2011-2014 LRAM'!Y399*Y750</f>
        <v>0</v>
      </c>
      <c r="Z753" s="333">
        <f>'4.  2011-2014 LRAM'!Z399*Z750</f>
        <v>0</v>
      </c>
      <c r="AA753" s="333">
        <f>'4.  2011-2014 LRAM'!AA399*AA750</f>
        <v>0</v>
      </c>
      <c r="AB753" s="333">
        <f>'4.  2011-2014 LRAM'!AB399*AB750</f>
        <v>0</v>
      </c>
      <c r="AC753" s="333">
        <f>'4.  2011-2014 LRAM'!AC399*AC750</f>
        <v>0</v>
      </c>
      <c r="AD753" s="333">
        <f>'4.  2011-2014 LRAM'!AD399*AD750</f>
        <v>0</v>
      </c>
      <c r="AE753" s="333">
        <f>'4.  2011-2014 LRAM'!AE399*AE750</f>
        <v>0</v>
      </c>
      <c r="AF753" s="333">
        <f>'4.  2011-2014 LRAM'!AF399*AF750</f>
        <v>0</v>
      </c>
      <c r="AG753" s="333">
        <f>'4.  2011-2014 LRAM'!AG399*AG750</f>
        <v>0</v>
      </c>
      <c r="AH753" s="333">
        <f>'4.  2011-2014 LRAM'!AH399*AH750</f>
        <v>0</v>
      </c>
      <c r="AI753" s="333">
        <f>'4.  2011-2014 LRAM'!AI399*AI750</f>
        <v>0</v>
      </c>
      <c r="AJ753" s="333">
        <f>'4.  2011-2014 LRAM'!AJ399*AJ750</f>
        <v>0</v>
      </c>
      <c r="AK753" s="333">
        <f>'4.  2011-2014 LRAM'!AK399*AK750</f>
        <v>0</v>
      </c>
      <c r="AL753" s="333">
        <f>'4.  2011-2014 LRAM'!AL399*AL750</f>
        <v>0</v>
      </c>
      <c r="AM753" s="547">
        <f t="shared" si="1408"/>
        <v>0</v>
      </c>
      <c r="AN753" s="393"/>
    </row>
    <row r="754" spans="2:40" ht="15">
      <c r="B754" s="284" t="s">
        <v>317</v>
      </c>
      <c r="C754" s="302"/>
      <c r="D754" s="245"/>
      <c r="E754" s="242"/>
      <c r="F754" s="242"/>
      <c r="G754" s="242"/>
      <c r="H754" s="242"/>
      <c r="I754" s="242"/>
      <c r="J754" s="242"/>
      <c r="K754" s="242"/>
      <c r="L754" s="242"/>
      <c r="M754" s="242"/>
      <c r="N754" s="242"/>
      <c r="O754" s="253"/>
      <c r="P754" s="242"/>
      <c r="Q754" s="242"/>
      <c r="R754" s="242"/>
      <c r="S754" s="245"/>
      <c r="T754" s="245"/>
      <c r="U754" s="245"/>
      <c r="V754" s="245"/>
      <c r="W754" s="242"/>
      <c r="X754" s="242"/>
      <c r="Y754" s="333">
        <f>'4.  2011-2014 LRAM'!Y529*Y750</f>
        <v>0</v>
      </c>
      <c r="Z754" s="333">
        <f>'4.  2011-2014 LRAM'!Z529*Z750</f>
        <v>0</v>
      </c>
      <c r="AA754" s="333">
        <f>'4.  2011-2014 LRAM'!AA529*AA750</f>
        <v>0</v>
      </c>
      <c r="AB754" s="333">
        <f>'4.  2011-2014 LRAM'!AB529*AB750</f>
        <v>0</v>
      </c>
      <c r="AC754" s="333">
        <f>'4.  2011-2014 LRAM'!AC529*AC750</f>
        <v>0</v>
      </c>
      <c r="AD754" s="333">
        <f>'4.  2011-2014 LRAM'!AD529*AD750</f>
        <v>0</v>
      </c>
      <c r="AE754" s="333">
        <f>'4.  2011-2014 LRAM'!AE529*AE750</f>
        <v>0</v>
      </c>
      <c r="AF754" s="333">
        <f>'4.  2011-2014 LRAM'!AF529*AF750</f>
        <v>0</v>
      </c>
      <c r="AG754" s="333">
        <f>'4.  2011-2014 LRAM'!AG529*AG750</f>
        <v>0</v>
      </c>
      <c r="AH754" s="333">
        <f>'4.  2011-2014 LRAM'!AH529*AH750</f>
        <v>0</v>
      </c>
      <c r="AI754" s="333">
        <f>'4.  2011-2014 LRAM'!AI529*AI750</f>
        <v>0</v>
      </c>
      <c r="AJ754" s="333">
        <f>'4.  2011-2014 LRAM'!AJ529*AJ750</f>
        <v>0</v>
      </c>
      <c r="AK754" s="333">
        <f>'4.  2011-2014 LRAM'!AK529*AK750</f>
        <v>0</v>
      </c>
      <c r="AL754" s="333">
        <f>'4.  2011-2014 LRAM'!AL529*AL750</f>
        <v>0</v>
      </c>
      <c r="AM754" s="547">
        <f t="shared" si="1408"/>
        <v>0</v>
      </c>
      <c r="AN754" s="393"/>
    </row>
    <row r="755" spans="2:40" ht="15">
      <c r="B755" s="284" t="s">
        <v>318</v>
      </c>
      <c r="C755" s="302"/>
      <c r="D755" s="245"/>
      <c r="E755" s="242"/>
      <c r="F755" s="242"/>
      <c r="G755" s="242"/>
      <c r="H755" s="242"/>
      <c r="I755" s="242"/>
      <c r="J755" s="242"/>
      <c r="K755" s="242"/>
      <c r="L755" s="242"/>
      <c r="M755" s="242"/>
      <c r="N755" s="242"/>
      <c r="O755" s="253"/>
      <c r="P755" s="242"/>
      <c r="Q755" s="242"/>
      <c r="R755" s="242"/>
      <c r="S755" s="245"/>
      <c r="T755" s="245"/>
      <c r="U755" s="245"/>
      <c r="V755" s="245"/>
      <c r="W755" s="242"/>
      <c r="X755" s="242"/>
      <c r="Y755" s="333">
        <f t="shared" ref="Y755:AL755" si="1409">Y210*Y750</f>
        <v>0</v>
      </c>
      <c r="Z755" s="333">
        <f t="shared" si="1409"/>
        <v>0</v>
      </c>
      <c r="AA755" s="333">
        <f t="shared" si="1409"/>
        <v>0</v>
      </c>
      <c r="AB755" s="333">
        <f t="shared" si="1409"/>
        <v>0</v>
      </c>
      <c r="AC755" s="333">
        <f t="shared" si="1409"/>
        <v>0</v>
      </c>
      <c r="AD755" s="333">
        <f t="shared" si="1409"/>
        <v>0</v>
      </c>
      <c r="AE755" s="333">
        <f t="shared" si="1409"/>
        <v>0</v>
      </c>
      <c r="AF755" s="333">
        <f t="shared" si="1409"/>
        <v>0</v>
      </c>
      <c r="AG755" s="333">
        <f t="shared" si="1409"/>
        <v>0</v>
      </c>
      <c r="AH755" s="333">
        <f t="shared" si="1409"/>
        <v>0</v>
      </c>
      <c r="AI755" s="333">
        <f t="shared" si="1409"/>
        <v>0</v>
      </c>
      <c r="AJ755" s="333">
        <f t="shared" si="1409"/>
        <v>0</v>
      </c>
      <c r="AK755" s="333">
        <f t="shared" si="1409"/>
        <v>0</v>
      </c>
      <c r="AL755" s="333">
        <f t="shared" si="1409"/>
        <v>0</v>
      </c>
      <c r="AM755" s="547">
        <f t="shared" si="1408"/>
        <v>0</v>
      </c>
      <c r="AN755" s="393"/>
    </row>
    <row r="756" spans="2:40" ht="15">
      <c r="B756" s="284" t="s">
        <v>319</v>
      </c>
      <c r="C756" s="302"/>
      <c r="D756" s="245"/>
      <c r="E756" s="242"/>
      <c r="F756" s="242"/>
      <c r="G756" s="242"/>
      <c r="H756" s="242"/>
      <c r="I756" s="242"/>
      <c r="J756" s="242"/>
      <c r="K756" s="242"/>
      <c r="L756" s="242"/>
      <c r="M756" s="242"/>
      <c r="N756" s="242"/>
      <c r="O756" s="253"/>
      <c r="P756" s="242"/>
      <c r="Q756" s="242"/>
      <c r="R756" s="242"/>
      <c r="S756" s="245"/>
      <c r="T756" s="245"/>
      <c r="U756" s="245"/>
      <c r="V756" s="245"/>
      <c r="W756" s="242"/>
      <c r="X756" s="242"/>
      <c r="Y756" s="333">
        <f t="shared" ref="Y756:AL756" si="1410">Y394*Y750</f>
        <v>0</v>
      </c>
      <c r="Z756" s="333">
        <f t="shared" si="1410"/>
        <v>0</v>
      </c>
      <c r="AA756" s="333">
        <f t="shared" si="1410"/>
        <v>0</v>
      </c>
      <c r="AB756" s="333">
        <f t="shared" si="1410"/>
        <v>0</v>
      </c>
      <c r="AC756" s="333">
        <f t="shared" si="1410"/>
        <v>0</v>
      </c>
      <c r="AD756" s="333">
        <f t="shared" si="1410"/>
        <v>0</v>
      </c>
      <c r="AE756" s="333">
        <f t="shared" si="1410"/>
        <v>0</v>
      </c>
      <c r="AF756" s="333">
        <f t="shared" si="1410"/>
        <v>0</v>
      </c>
      <c r="AG756" s="333">
        <f t="shared" si="1410"/>
        <v>0</v>
      </c>
      <c r="AH756" s="333">
        <f t="shared" si="1410"/>
        <v>0</v>
      </c>
      <c r="AI756" s="333">
        <f t="shared" si="1410"/>
        <v>0</v>
      </c>
      <c r="AJ756" s="333">
        <f t="shared" si="1410"/>
        <v>0</v>
      </c>
      <c r="AK756" s="333">
        <f t="shared" si="1410"/>
        <v>0</v>
      </c>
      <c r="AL756" s="333">
        <f t="shared" si="1410"/>
        <v>0</v>
      </c>
      <c r="AM756" s="547">
        <f t="shared" si="1408"/>
        <v>0</v>
      </c>
      <c r="AN756" s="393"/>
    </row>
    <row r="757" spans="2:40" ht="15">
      <c r="B757" s="284" t="s">
        <v>320</v>
      </c>
      <c r="C757" s="302"/>
      <c r="D757" s="245"/>
      <c r="E757" s="242"/>
      <c r="F757" s="242"/>
      <c r="G757" s="242"/>
      <c r="H757" s="242"/>
      <c r="I757" s="242"/>
      <c r="J757" s="242"/>
      <c r="K757" s="242"/>
      <c r="L757" s="242"/>
      <c r="M757" s="242"/>
      <c r="N757" s="242"/>
      <c r="O757" s="253"/>
      <c r="P757" s="242"/>
      <c r="Q757" s="242"/>
      <c r="R757" s="242"/>
      <c r="S757" s="245"/>
      <c r="T757" s="245"/>
      <c r="U757" s="245"/>
      <c r="V757" s="245"/>
      <c r="W757" s="242"/>
      <c r="X757" s="242"/>
      <c r="Y757" s="333">
        <f t="shared" ref="Y757:AL757" si="1411">Y578*Y750</f>
        <v>0</v>
      </c>
      <c r="Z757" s="333">
        <f t="shared" si="1411"/>
        <v>0</v>
      </c>
      <c r="AA757" s="333">
        <f t="shared" si="1411"/>
        <v>0</v>
      </c>
      <c r="AB757" s="333">
        <f t="shared" si="1411"/>
        <v>0</v>
      </c>
      <c r="AC757" s="333">
        <f t="shared" si="1411"/>
        <v>0</v>
      </c>
      <c r="AD757" s="333">
        <f t="shared" si="1411"/>
        <v>0</v>
      </c>
      <c r="AE757" s="333">
        <f t="shared" si="1411"/>
        <v>0</v>
      </c>
      <c r="AF757" s="333">
        <f t="shared" si="1411"/>
        <v>0</v>
      </c>
      <c r="AG757" s="333">
        <f t="shared" si="1411"/>
        <v>0</v>
      </c>
      <c r="AH757" s="333">
        <f t="shared" si="1411"/>
        <v>0</v>
      </c>
      <c r="AI757" s="333">
        <f t="shared" si="1411"/>
        <v>0</v>
      </c>
      <c r="AJ757" s="333">
        <f t="shared" si="1411"/>
        <v>0</v>
      </c>
      <c r="AK757" s="333">
        <f t="shared" si="1411"/>
        <v>0</v>
      </c>
      <c r="AL757" s="333">
        <f t="shared" si="1411"/>
        <v>0</v>
      </c>
      <c r="AM757" s="547">
        <f t="shared" si="1408"/>
        <v>0</v>
      </c>
      <c r="AN757" s="393"/>
    </row>
    <row r="758" spans="2:40" ht="15">
      <c r="B758" s="284" t="s">
        <v>321</v>
      </c>
      <c r="C758" s="302"/>
      <c r="D758" s="245"/>
      <c r="E758" s="242"/>
      <c r="F758" s="242"/>
      <c r="G758" s="242"/>
      <c r="H758" s="242"/>
      <c r="I758" s="242"/>
      <c r="J758" s="242"/>
      <c r="K758" s="242"/>
      <c r="L758" s="242"/>
      <c r="M758" s="242"/>
      <c r="N758" s="242"/>
      <c r="O758" s="253"/>
      <c r="P758" s="242"/>
      <c r="Q758" s="242"/>
      <c r="R758" s="242"/>
      <c r="S758" s="245"/>
      <c r="T758" s="245"/>
      <c r="U758" s="245"/>
      <c r="V758" s="245"/>
      <c r="W758" s="242"/>
      <c r="X758" s="242"/>
      <c r="Y758" s="333">
        <f>Y747*Y750</f>
        <v>0</v>
      </c>
      <c r="Z758" s="333">
        <f t="shared" ref="Z758:AL758" si="1412">Z747*Z750</f>
        <v>0</v>
      </c>
      <c r="AA758" s="333">
        <f t="shared" si="1412"/>
        <v>0</v>
      </c>
      <c r="AB758" s="333">
        <f t="shared" si="1412"/>
        <v>0</v>
      </c>
      <c r="AC758" s="333">
        <f t="shared" si="1412"/>
        <v>0</v>
      </c>
      <c r="AD758" s="333">
        <f t="shared" si="1412"/>
        <v>0</v>
      </c>
      <c r="AE758" s="333">
        <f t="shared" si="1412"/>
        <v>0</v>
      </c>
      <c r="AF758" s="333">
        <f t="shared" si="1412"/>
        <v>0</v>
      </c>
      <c r="AG758" s="333">
        <f t="shared" si="1412"/>
        <v>0</v>
      </c>
      <c r="AH758" s="333">
        <f t="shared" si="1412"/>
        <v>0</v>
      </c>
      <c r="AI758" s="333">
        <f t="shared" si="1412"/>
        <v>0</v>
      </c>
      <c r="AJ758" s="333">
        <f t="shared" si="1412"/>
        <v>0</v>
      </c>
      <c r="AK758" s="333">
        <f t="shared" si="1412"/>
        <v>0</v>
      </c>
      <c r="AL758" s="333">
        <f t="shared" si="1412"/>
        <v>0</v>
      </c>
      <c r="AM758" s="547">
        <f t="shared" si="1408"/>
        <v>0</v>
      </c>
      <c r="AN758" s="393"/>
    </row>
    <row r="759" spans="2:40" ht="15.6">
      <c r="B759" s="306" t="s">
        <v>322</v>
      </c>
      <c r="C759" s="302"/>
      <c r="D759" s="265"/>
      <c r="E759" s="294"/>
      <c r="F759" s="294"/>
      <c r="G759" s="294"/>
      <c r="H759" s="294"/>
      <c r="I759" s="294"/>
      <c r="J759" s="294"/>
      <c r="K759" s="294"/>
      <c r="L759" s="294"/>
      <c r="M759" s="294"/>
      <c r="N759" s="294"/>
      <c r="O759" s="262"/>
      <c r="P759" s="294"/>
      <c r="Q759" s="294"/>
      <c r="R759" s="294"/>
      <c r="S759" s="265"/>
      <c r="T759" s="265"/>
      <c r="U759" s="265"/>
      <c r="V759" s="265"/>
      <c r="W759" s="294"/>
      <c r="X759" s="294"/>
      <c r="Y759" s="303">
        <f>SUM(Y751:Y758)</f>
        <v>0</v>
      </c>
      <c r="Z759" s="303">
        <f>SUM(Z751:Z758)</f>
        <v>0</v>
      </c>
      <c r="AA759" s="303">
        <f t="shared" ref="AA759:AE759" si="1413">SUM(AA751:AA758)</f>
        <v>0</v>
      </c>
      <c r="AB759" s="303">
        <f t="shared" si="1413"/>
        <v>0</v>
      </c>
      <c r="AC759" s="303">
        <f t="shared" si="1413"/>
        <v>0</v>
      </c>
      <c r="AD759" s="303">
        <f t="shared" si="1413"/>
        <v>0</v>
      </c>
      <c r="AE759" s="303">
        <f t="shared" si="1413"/>
        <v>0</v>
      </c>
      <c r="AF759" s="303">
        <f t="shared" ref="AF759:AL759" si="1414">SUM(AF751:AF758)</f>
        <v>0</v>
      </c>
      <c r="AG759" s="303">
        <f t="shared" si="1414"/>
        <v>0</v>
      </c>
      <c r="AH759" s="303">
        <f t="shared" si="1414"/>
        <v>0</v>
      </c>
      <c r="AI759" s="303">
        <f t="shared" si="1414"/>
        <v>0</v>
      </c>
      <c r="AJ759" s="303">
        <f t="shared" si="1414"/>
        <v>0</v>
      </c>
      <c r="AK759" s="303">
        <f t="shared" si="1414"/>
        <v>0</v>
      </c>
      <c r="AL759" s="303">
        <f t="shared" si="1414"/>
        <v>0</v>
      </c>
      <c r="AM759" s="361">
        <f>SUM(AM751:AM758)</f>
        <v>0</v>
      </c>
      <c r="AN759" s="393"/>
    </row>
    <row r="760" spans="2:40" ht="15.6">
      <c r="B760" s="306" t="s">
        <v>323</v>
      </c>
      <c r="C760" s="302"/>
      <c r="D760" s="307"/>
      <c r="E760" s="294"/>
      <c r="F760" s="294"/>
      <c r="G760" s="294"/>
      <c r="H760" s="294"/>
      <c r="I760" s="294"/>
      <c r="J760" s="294"/>
      <c r="K760" s="294"/>
      <c r="L760" s="294"/>
      <c r="M760" s="294"/>
      <c r="N760" s="294"/>
      <c r="O760" s="262"/>
      <c r="P760" s="294"/>
      <c r="Q760" s="294"/>
      <c r="R760" s="294"/>
      <c r="S760" s="265"/>
      <c r="T760" s="265"/>
      <c r="U760" s="265"/>
      <c r="V760" s="265"/>
      <c r="W760" s="294"/>
      <c r="X760" s="294"/>
      <c r="Y760" s="304">
        <f>Y748*Y750</f>
        <v>0</v>
      </c>
      <c r="Z760" s="304">
        <f t="shared" ref="Z760:AE760" si="1415">Z748*Z750</f>
        <v>0</v>
      </c>
      <c r="AA760" s="304">
        <f t="shared" si="1415"/>
        <v>0</v>
      </c>
      <c r="AB760" s="304">
        <f t="shared" si="1415"/>
        <v>0</v>
      </c>
      <c r="AC760" s="304">
        <f t="shared" si="1415"/>
        <v>0</v>
      </c>
      <c r="AD760" s="304">
        <f t="shared" si="1415"/>
        <v>0</v>
      </c>
      <c r="AE760" s="304">
        <f t="shared" si="1415"/>
        <v>0</v>
      </c>
      <c r="AF760" s="304">
        <f t="shared" ref="AF760:AL760" si="1416">AF748*AF750</f>
        <v>0</v>
      </c>
      <c r="AG760" s="304">
        <f t="shared" si="1416"/>
        <v>0</v>
      </c>
      <c r="AH760" s="304">
        <f t="shared" si="1416"/>
        <v>0</v>
      </c>
      <c r="AI760" s="304">
        <f t="shared" si="1416"/>
        <v>0</v>
      </c>
      <c r="AJ760" s="304">
        <f t="shared" si="1416"/>
        <v>0</v>
      </c>
      <c r="AK760" s="304">
        <f t="shared" si="1416"/>
        <v>0</v>
      </c>
      <c r="AL760" s="304">
        <f t="shared" si="1416"/>
        <v>0</v>
      </c>
      <c r="AM760" s="361">
        <f>SUM(Y760:AL760)</f>
        <v>0</v>
      </c>
      <c r="AN760" s="393"/>
    </row>
    <row r="761" spans="2:40" ht="15.6">
      <c r="B761" s="306" t="s">
        <v>324</v>
      </c>
      <c r="C761" s="302"/>
      <c r="D761" s="307"/>
      <c r="E761" s="294"/>
      <c r="F761" s="294"/>
      <c r="G761" s="294"/>
      <c r="H761" s="294"/>
      <c r="I761" s="294"/>
      <c r="J761" s="294"/>
      <c r="K761" s="294"/>
      <c r="L761" s="294"/>
      <c r="M761" s="294"/>
      <c r="N761" s="294"/>
      <c r="O761" s="262"/>
      <c r="P761" s="294"/>
      <c r="Q761" s="294"/>
      <c r="R761" s="294"/>
      <c r="S761" s="307"/>
      <c r="T761" s="307"/>
      <c r="U761" s="307"/>
      <c r="V761" s="307"/>
      <c r="W761" s="294"/>
      <c r="X761" s="294"/>
      <c r="Y761" s="308"/>
      <c r="Z761" s="308"/>
      <c r="AA761" s="308"/>
      <c r="AB761" s="308"/>
      <c r="AC761" s="308"/>
      <c r="AD761" s="308"/>
      <c r="AE761" s="308"/>
      <c r="AF761" s="308"/>
      <c r="AG761" s="308"/>
      <c r="AH761" s="308"/>
      <c r="AI761" s="308"/>
      <c r="AJ761" s="308"/>
      <c r="AK761" s="308"/>
      <c r="AL761" s="308"/>
      <c r="AM761" s="361">
        <f>AM759-AM760</f>
        <v>0</v>
      </c>
      <c r="AN761" s="393"/>
    </row>
    <row r="762" spans="2:40" ht="15">
      <c r="B762" s="284"/>
      <c r="C762" s="307"/>
      <c r="D762" s="307"/>
      <c r="E762" s="294"/>
      <c r="F762" s="294"/>
      <c r="G762" s="294"/>
      <c r="H762" s="294"/>
      <c r="I762" s="294"/>
      <c r="J762" s="294"/>
      <c r="K762" s="294"/>
      <c r="L762" s="294"/>
      <c r="M762" s="294"/>
      <c r="N762" s="294"/>
      <c r="O762" s="262"/>
      <c r="P762" s="294"/>
      <c r="Q762" s="294"/>
      <c r="R762" s="294"/>
      <c r="S762" s="307"/>
      <c r="T762" s="302"/>
      <c r="U762" s="307"/>
      <c r="V762" s="307"/>
      <c r="W762" s="294"/>
      <c r="X762" s="294"/>
      <c r="Y762" s="309"/>
      <c r="Z762" s="309"/>
      <c r="AA762" s="309"/>
      <c r="AB762" s="309"/>
      <c r="AC762" s="309"/>
      <c r="AD762" s="309"/>
      <c r="AE762" s="309"/>
      <c r="AF762" s="309"/>
      <c r="AG762" s="309"/>
      <c r="AH762" s="309"/>
      <c r="AI762" s="309"/>
      <c r="AJ762" s="309"/>
      <c r="AK762" s="309"/>
      <c r="AL762" s="309"/>
      <c r="AM762" s="305"/>
      <c r="AN762" s="393"/>
    </row>
    <row r="763" spans="2:40" ht="15">
      <c r="B763" s="390" t="s">
        <v>325</v>
      </c>
      <c r="C763" s="266"/>
      <c r="D763" s="242"/>
      <c r="E763" s="242"/>
      <c r="F763" s="242"/>
      <c r="G763" s="242"/>
      <c r="H763" s="242"/>
      <c r="I763" s="242"/>
      <c r="J763" s="242"/>
      <c r="K763" s="242"/>
      <c r="L763" s="242"/>
      <c r="M763" s="242"/>
      <c r="N763" s="242"/>
      <c r="O763" s="313"/>
      <c r="P763" s="242"/>
      <c r="Q763" s="242"/>
      <c r="R763" s="242"/>
      <c r="S763" s="266"/>
      <c r="T763" s="245"/>
      <c r="U763" s="245"/>
      <c r="V763" s="242"/>
      <c r="W763" s="242"/>
      <c r="X763" s="245"/>
      <c r="Y763" s="253">
        <f>SUMPRODUCT(E590:E745,Y590:Y745)</f>
        <v>1478684.7701698598</v>
      </c>
      <c r="Z763" s="253">
        <f>SUMPRODUCT(E590:E745,Z590:Z745)</f>
        <v>319202.55321237608</v>
      </c>
      <c r="AA763" s="253">
        <f t="shared" ref="AA763:AL763" si="1417">IF(AA588="kw",SUMPRODUCT($N$590:$N$745,$P$590:$P$745,AA590:AA745),SUMPRODUCT($E$590:$E$745,AA590:AA745))</f>
        <v>1213.344694904232</v>
      </c>
      <c r="AB763" s="253">
        <f t="shared" si="1417"/>
        <v>1025.724661444523</v>
      </c>
      <c r="AC763" s="253">
        <f t="shared" si="1417"/>
        <v>0</v>
      </c>
      <c r="AD763" s="253">
        <f t="shared" si="1417"/>
        <v>0</v>
      </c>
      <c r="AE763" s="695">
        <f>'8.  Streetlighting'!G109</f>
        <v>0</v>
      </c>
      <c r="AF763" s="253">
        <f t="shared" si="1417"/>
        <v>0</v>
      </c>
      <c r="AG763" s="253">
        <f t="shared" si="1417"/>
        <v>0</v>
      </c>
      <c r="AH763" s="253">
        <f t="shared" si="1417"/>
        <v>0</v>
      </c>
      <c r="AI763" s="253">
        <f t="shared" si="1417"/>
        <v>0</v>
      </c>
      <c r="AJ763" s="253">
        <f t="shared" si="1417"/>
        <v>0</v>
      </c>
      <c r="AK763" s="253">
        <f t="shared" si="1417"/>
        <v>0</v>
      </c>
      <c r="AL763" s="253">
        <f t="shared" si="1417"/>
        <v>0</v>
      </c>
      <c r="AM763" s="296"/>
    </row>
    <row r="764" spans="2:40" ht="15">
      <c r="B764" s="256" t="s">
        <v>326</v>
      </c>
      <c r="C764" s="266"/>
      <c r="D764" s="242"/>
      <c r="E764" s="242"/>
      <c r="F764" s="242"/>
      <c r="G764" s="242"/>
      <c r="H764" s="242"/>
      <c r="I764" s="242"/>
      <c r="J764" s="242"/>
      <c r="K764" s="242"/>
      <c r="L764" s="242"/>
      <c r="M764" s="242"/>
      <c r="N764" s="242"/>
      <c r="O764" s="313"/>
      <c r="P764" s="242"/>
      <c r="Q764" s="242"/>
      <c r="R764" s="242"/>
      <c r="S764" s="266"/>
      <c r="T764" s="245"/>
      <c r="U764" s="245"/>
      <c r="V764" s="242"/>
      <c r="W764" s="242"/>
      <c r="X764" s="245"/>
      <c r="Y764" s="253">
        <f>SUMPRODUCT(F$590:F$745,$Y$590:$Y$745)</f>
        <v>1474084.3638173298</v>
      </c>
      <c r="Z764" s="253">
        <f>SUMPRODUCT(F$590:F$745,$Z$590:$Z$745)</f>
        <v>317131.98896793922</v>
      </c>
      <c r="AA764" s="253">
        <f>IF($AA$588="kw",SUMPRODUCT($N$590:$N$745,$Q$590:$Q$745,$AA$590:$AA$745),SUMPRODUCT($F$590:$F$745,$AA$590:$AA$745))</f>
        <v>1200.5891569070441</v>
      </c>
      <c r="AB764" s="253">
        <f>IF($AB$588="kw",SUMPRODUCT($N$590:$N$745,$Q$590:$Q$745,$AB$590:$AB$745),SUMPRODUCT($F$590:$F$745,$AB$590:$AB$745))</f>
        <v>1015.3365992041299</v>
      </c>
      <c r="AC764" s="253">
        <f t="shared" ref="AC764:AL765" si="1418">IF(AC588="kw",SUMPRODUCT($N$590:$N$745,$Q$590:$Q$745,AC590:AC745),SUMPRODUCT($F$590:$F$745,AC590:AC745))</f>
        <v>0</v>
      </c>
      <c r="AD764" s="253">
        <f t="shared" si="1418"/>
        <v>0</v>
      </c>
      <c r="AE764" s="695">
        <f>'8.  Streetlighting'!G110</f>
        <v>0</v>
      </c>
      <c r="AF764" s="253">
        <f t="shared" si="1418"/>
        <v>0</v>
      </c>
      <c r="AG764" s="253">
        <f t="shared" si="1418"/>
        <v>0</v>
      </c>
      <c r="AH764" s="253">
        <f t="shared" si="1418"/>
        <v>0</v>
      </c>
      <c r="AI764" s="253">
        <f t="shared" si="1418"/>
        <v>0</v>
      </c>
      <c r="AJ764" s="253">
        <f t="shared" si="1418"/>
        <v>0</v>
      </c>
      <c r="AK764" s="253">
        <f t="shared" si="1418"/>
        <v>0</v>
      </c>
      <c r="AL764" s="253">
        <f t="shared" si="1418"/>
        <v>0</v>
      </c>
      <c r="AM764" s="296"/>
    </row>
    <row r="765" spans="2:40" ht="15">
      <c r="B765" s="388" t="s">
        <v>863</v>
      </c>
      <c r="C765" s="320"/>
      <c r="D765" s="339"/>
      <c r="E765" s="339"/>
      <c r="F765" s="339"/>
      <c r="G765" s="339"/>
      <c r="H765" s="339"/>
      <c r="I765" s="339"/>
      <c r="J765" s="339"/>
      <c r="K765" s="339"/>
      <c r="L765" s="339"/>
      <c r="M765" s="339"/>
      <c r="N765" s="339"/>
      <c r="O765" s="338"/>
      <c r="P765" s="339"/>
      <c r="Q765" s="339"/>
      <c r="R765" s="339"/>
      <c r="S765" s="320"/>
      <c r="T765" s="340"/>
      <c r="U765" s="340"/>
      <c r="V765" s="339"/>
      <c r="W765" s="339"/>
      <c r="X765" s="340"/>
      <c r="Y765" s="286">
        <f>SUMPRODUCT(G$590:G$745,$Y$590:$Y$745)</f>
        <v>1474084.3638173298</v>
      </c>
      <c r="Z765" s="286">
        <f>SUMPRODUCT(G$590:G$745,$Z$590:$Z$745)</f>
        <v>317131.98896793922</v>
      </c>
      <c r="AA765" s="286">
        <f>IF($AA$588="kw",SUMPRODUCT($N$590:$N$745,$R$590:$R$745,$AA$590:$AA$745),SUMPRODUCT($G$590:$G$745,$AA$590:$AA$745))</f>
        <v>1200.5891569070441</v>
      </c>
      <c r="AB765" s="286">
        <f>IF($AB$588="kw",SUMPRODUCT($N$590:$N$745,$R$590:$R$745,$AB$590:$AB$745),SUMPRODUCT($G$590:$G$745,$AB$590:$AB$745))</f>
        <v>1015.3365992041299</v>
      </c>
      <c r="AC765" s="286">
        <f t="shared" si="1418"/>
        <v>0</v>
      </c>
      <c r="AD765" s="286">
        <f t="shared" si="1418"/>
        <v>0</v>
      </c>
      <c r="AE765" s="696">
        <f>'8.  Streetlighting'!G111</f>
        <v>0</v>
      </c>
      <c r="AF765" s="286">
        <f t="shared" si="1418"/>
        <v>0</v>
      </c>
      <c r="AG765" s="286">
        <f t="shared" si="1418"/>
        <v>0</v>
      </c>
      <c r="AH765" s="286">
        <f t="shared" si="1418"/>
        <v>0</v>
      </c>
      <c r="AI765" s="286">
        <f t="shared" si="1418"/>
        <v>0</v>
      </c>
      <c r="AJ765" s="286">
        <f t="shared" si="1418"/>
        <v>0</v>
      </c>
      <c r="AK765" s="286">
        <f t="shared" si="1418"/>
        <v>0</v>
      </c>
      <c r="AL765" s="286">
        <f t="shared" si="1418"/>
        <v>0</v>
      </c>
      <c r="AM765" s="341"/>
    </row>
    <row r="766" spans="2:40" ht="20.25" customHeight="1">
      <c r="B766" s="324" t="s">
        <v>585</v>
      </c>
      <c r="C766" s="342"/>
      <c r="D766" s="343"/>
      <c r="E766" s="343"/>
      <c r="F766" s="343"/>
      <c r="G766" s="343"/>
      <c r="H766" s="343"/>
      <c r="I766" s="343"/>
      <c r="J766" s="343"/>
      <c r="K766" s="343"/>
      <c r="L766" s="343"/>
      <c r="M766" s="343"/>
      <c r="N766" s="343"/>
      <c r="O766" s="343"/>
      <c r="P766" s="343"/>
      <c r="Q766" s="343"/>
      <c r="R766" s="343"/>
      <c r="S766" s="327"/>
      <c r="T766" s="328"/>
      <c r="U766" s="343"/>
      <c r="V766" s="343"/>
      <c r="W766" s="343"/>
      <c r="X766" s="343"/>
      <c r="Y766" s="344"/>
      <c r="Z766" s="344"/>
      <c r="AA766" s="344"/>
      <c r="AB766" s="344"/>
      <c r="AC766" s="344"/>
      <c r="AD766" s="344"/>
      <c r="AE766" s="344"/>
      <c r="AF766" s="344"/>
      <c r="AG766" s="344"/>
      <c r="AH766" s="344"/>
      <c r="AI766" s="344"/>
      <c r="AJ766" s="344"/>
      <c r="AK766" s="344"/>
      <c r="AL766" s="344"/>
      <c r="AM766" s="344"/>
    </row>
    <row r="769" spans="1:39" ht="15.6">
      <c r="B769" s="243" t="s">
        <v>327</v>
      </c>
      <c r="C769" s="244"/>
      <c r="D769" s="512" t="s">
        <v>525</v>
      </c>
      <c r="E769" s="219"/>
      <c r="F769" s="512"/>
      <c r="G769" s="219"/>
      <c r="H769" s="219"/>
      <c r="I769" s="219"/>
      <c r="J769" s="219"/>
      <c r="K769" s="219"/>
      <c r="L769" s="219"/>
      <c r="M769" s="219"/>
      <c r="N769" s="219"/>
      <c r="O769" s="244"/>
      <c r="P769" s="219"/>
      <c r="Q769" s="219"/>
      <c r="R769" s="219"/>
      <c r="S769" s="219"/>
      <c r="T769" s="219"/>
      <c r="U769" s="219"/>
      <c r="V769" s="219"/>
      <c r="W769" s="219"/>
      <c r="X769" s="219"/>
      <c r="Y769" s="233"/>
      <c r="Z769" s="231"/>
      <c r="AA769" s="231"/>
      <c r="AB769" s="231"/>
      <c r="AC769" s="231"/>
      <c r="AD769" s="231"/>
      <c r="AE769" s="231"/>
      <c r="AF769" s="231"/>
      <c r="AG769" s="231"/>
      <c r="AH769" s="231"/>
      <c r="AI769" s="231"/>
      <c r="AJ769" s="231"/>
      <c r="AK769" s="231"/>
      <c r="AL769" s="231"/>
    </row>
    <row r="770" spans="1:39" ht="33" customHeight="1">
      <c r="B770" s="866" t="s">
        <v>211</v>
      </c>
      <c r="C770" s="868" t="s">
        <v>33</v>
      </c>
      <c r="D770" s="246" t="s">
        <v>421</v>
      </c>
      <c r="E770" s="870" t="s">
        <v>209</v>
      </c>
      <c r="F770" s="871"/>
      <c r="G770" s="871"/>
      <c r="H770" s="871"/>
      <c r="I770" s="871"/>
      <c r="J770" s="871"/>
      <c r="K770" s="871"/>
      <c r="L770" s="871"/>
      <c r="M770" s="872"/>
      <c r="N770" s="876" t="s">
        <v>213</v>
      </c>
      <c r="O770" s="246" t="s">
        <v>422</v>
      </c>
      <c r="P770" s="870" t="s">
        <v>212</v>
      </c>
      <c r="Q770" s="871"/>
      <c r="R770" s="871"/>
      <c r="S770" s="871"/>
      <c r="T770" s="871"/>
      <c r="U770" s="871"/>
      <c r="V770" s="871"/>
      <c r="W770" s="871"/>
      <c r="X770" s="872"/>
      <c r="Y770" s="873" t="s">
        <v>243</v>
      </c>
      <c r="Z770" s="874"/>
      <c r="AA770" s="874"/>
      <c r="AB770" s="874"/>
      <c r="AC770" s="874"/>
      <c r="AD770" s="874"/>
      <c r="AE770" s="874"/>
      <c r="AF770" s="874"/>
      <c r="AG770" s="874"/>
      <c r="AH770" s="874"/>
      <c r="AI770" s="874"/>
      <c r="AJ770" s="874"/>
      <c r="AK770" s="874"/>
      <c r="AL770" s="874"/>
      <c r="AM770" s="875"/>
    </row>
    <row r="771" spans="1:39" ht="65.25" customHeight="1">
      <c r="B771" s="867"/>
      <c r="C771" s="869"/>
      <c r="D771" s="247">
        <v>2019</v>
      </c>
      <c r="E771" s="247">
        <v>2020</v>
      </c>
      <c r="F771" s="247">
        <v>2021</v>
      </c>
      <c r="G771" s="247">
        <v>2022</v>
      </c>
      <c r="H771" s="247">
        <v>2023</v>
      </c>
      <c r="I771" s="247">
        <v>2024</v>
      </c>
      <c r="J771" s="247">
        <v>2025</v>
      </c>
      <c r="K771" s="247">
        <v>2026</v>
      </c>
      <c r="L771" s="247">
        <v>2027</v>
      </c>
      <c r="M771" s="247">
        <v>2028</v>
      </c>
      <c r="N771" s="877"/>
      <c r="O771" s="247">
        <v>2019</v>
      </c>
      <c r="P771" s="247">
        <v>2020</v>
      </c>
      <c r="Q771" s="247">
        <v>2021</v>
      </c>
      <c r="R771" s="247">
        <v>2022</v>
      </c>
      <c r="S771" s="247">
        <v>2023</v>
      </c>
      <c r="T771" s="247">
        <v>2024</v>
      </c>
      <c r="U771" s="247">
        <v>2025</v>
      </c>
      <c r="V771" s="247">
        <v>2026</v>
      </c>
      <c r="W771" s="247">
        <v>2027</v>
      </c>
      <c r="X771" s="247">
        <v>2028</v>
      </c>
      <c r="Y771" s="247" t="str">
        <f>'1.  LRAMVA Summary'!D52</f>
        <v>Residential</v>
      </c>
      <c r="Z771" s="247" t="str">
        <f>'1.  LRAMVA Summary'!E52</f>
        <v>GS&lt;50 kW</v>
      </c>
      <c r="AA771" s="247" t="str">
        <f>'1.  LRAMVA Summary'!F52</f>
        <v>GS 50 - 999 kW</v>
      </c>
      <c r="AB771" s="247" t="str">
        <f>'1.  LRAMVA Summary'!G52</f>
        <v>GS 1,000 - 4,999 kW</v>
      </c>
      <c r="AC771" s="247" t="str">
        <f>'1.  LRAMVA Summary'!H52</f>
        <v>USL</v>
      </c>
      <c r="AD771" s="247" t="str">
        <f>'1.  LRAMVA Summary'!I52</f>
        <v>Sentinel Lighting</v>
      </c>
      <c r="AE771" s="247" t="str">
        <f>'1.  LRAMVA Summary'!J52</f>
        <v>Street Lighting</v>
      </c>
      <c r="AF771" s="247" t="str">
        <f>'1.  LRAMVA Summary'!K52</f>
        <v/>
      </c>
      <c r="AG771" s="247" t="str">
        <f>'1.  LRAMVA Summary'!L52</f>
        <v/>
      </c>
      <c r="AH771" s="247" t="str">
        <f>'1.  LRAMVA Summary'!M52</f>
        <v/>
      </c>
      <c r="AI771" s="247" t="str">
        <f>'1.  LRAMVA Summary'!N52</f>
        <v/>
      </c>
      <c r="AJ771" s="247" t="str">
        <f>'1.  LRAMVA Summary'!O52</f>
        <v/>
      </c>
      <c r="AK771" s="247" t="str">
        <f>'1.  LRAMVA Summary'!P52</f>
        <v/>
      </c>
      <c r="AL771" s="247" t="str">
        <f>'1.  LRAMVA Summary'!Q52</f>
        <v/>
      </c>
      <c r="AM771" s="249" t="str">
        <f>'1.  LRAMVA Summary'!R52</f>
        <v>Total</v>
      </c>
    </row>
    <row r="772" spans="1:39" ht="15.75" customHeight="1">
      <c r="A772" s="467"/>
      <c r="B772" s="457" t="s">
        <v>503</v>
      </c>
      <c r="C772" s="251"/>
      <c r="D772" s="251"/>
      <c r="E772" s="251"/>
      <c r="F772" s="251"/>
      <c r="G772" s="251"/>
      <c r="H772" s="251"/>
      <c r="I772" s="251"/>
      <c r="J772" s="251"/>
      <c r="K772" s="251"/>
      <c r="L772" s="251"/>
      <c r="M772" s="251"/>
      <c r="N772" s="252"/>
      <c r="O772" s="251"/>
      <c r="P772" s="251"/>
      <c r="Q772" s="251"/>
      <c r="R772" s="251"/>
      <c r="S772" s="251"/>
      <c r="T772" s="251"/>
      <c r="U772" s="251"/>
      <c r="V772" s="251"/>
      <c r="W772" s="251"/>
      <c r="X772" s="251"/>
      <c r="Y772" s="253" t="str">
        <f>'1.  LRAMVA Summary'!D53</f>
        <v>kWh</v>
      </c>
      <c r="Z772" s="253" t="str">
        <f>'1.  LRAMVA Summary'!E53</f>
        <v>kWh</v>
      </c>
      <c r="AA772" s="253" t="str">
        <f>'1.  LRAMVA Summary'!F53</f>
        <v>kW</v>
      </c>
      <c r="AB772" s="253" t="str">
        <f>'1.  LRAMVA Summary'!G53</f>
        <v>kW</v>
      </c>
      <c r="AC772" s="253" t="str">
        <f>'1.  LRAMVA Summary'!H53</f>
        <v>kWh</v>
      </c>
      <c r="AD772" s="253" t="str">
        <f>'1.  LRAMVA Summary'!I53</f>
        <v>kW</v>
      </c>
      <c r="AE772" s="253" t="str">
        <f>'1.  LRAMVA Summary'!J53</f>
        <v>kW</v>
      </c>
      <c r="AF772" s="253">
        <f>'1.  LRAMVA Summary'!K53</f>
        <v>0</v>
      </c>
      <c r="AG772" s="253">
        <f>'1.  LRAMVA Summary'!L53</f>
        <v>0</v>
      </c>
      <c r="AH772" s="253">
        <f>'1.  LRAMVA Summary'!M53</f>
        <v>0</v>
      </c>
      <c r="AI772" s="253">
        <f>'1.  LRAMVA Summary'!N53</f>
        <v>0</v>
      </c>
      <c r="AJ772" s="253">
        <f>'1.  LRAMVA Summary'!O53</f>
        <v>0</v>
      </c>
      <c r="AK772" s="253">
        <f>'1.  LRAMVA Summary'!P53</f>
        <v>0</v>
      </c>
      <c r="AL772" s="253">
        <f>'1.  LRAMVA Summary'!Q53</f>
        <v>0</v>
      </c>
      <c r="AM772" s="254"/>
    </row>
    <row r="773" spans="1:39" ht="15.6" outlineLevel="1">
      <c r="A773" s="467"/>
      <c r="B773" s="446" t="s">
        <v>496</v>
      </c>
      <c r="C773" s="251"/>
      <c r="D773" s="251"/>
      <c r="E773" s="251"/>
      <c r="F773" s="251"/>
      <c r="G773" s="251"/>
      <c r="H773" s="251"/>
      <c r="I773" s="251"/>
      <c r="J773" s="251"/>
      <c r="K773" s="251"/>
      <c r="L773" s="251"/>
      <c r="M773" s="251"/>
      <c r="N773" s="252"/>
      <c r="O773" s="251"/>
      <c r="P773" s="251"/>
      <c r="Q773" s="251"/>
      <c r="R773" s="251"/>
      <c r="S773" s="251"/>
      <c r="T773" s="251"/>
      <c r="U773" s="251"/>
      <c r="V773" s="251"/>
      <c r="W773" s="251"/>
      <c r="X773" s="251"/>
      <c r="Y773" s="253"/>
      <c r="Z773" s="253"/>
      <c r="AA773" s="253"/>
      <c r="AB773" s="253"/>
      <c r="AC773" s="253"/>
      <c r="AD773" s="253"/>
      <c r="AE773" s="253"/>
      <c r="AF773" s="253"/>
      <c r="AG773" s="253"/>
      <c r="AH773" s="253"/>
      <c r="AI773" s="253"/>
      <c r="AJ773" s="253"/>
      <c r="AK773" s="253"/>
      <c r="AL773" s="253"/>
      <c r="AM773" s="254"/>
    </row>
    <row r="774" spans="1:39" ht="15" outlineLevel="1">
      <c r="A774" s="467">
        <v>1</v>
      </c>
      <c r="B774" s="379" t="s">
        <v>95</v>
      </c>
      <c r="C774" s="253" t="s">
        <v>25</v>
      </c>
      <c r="D774" s="257"/>
      <c r="E774" s="257"/>
      <c r="F774" s="257"/>
      <c r="G774" s="257"/>
      <c r="H774" s="257"/>
      <c r="I774" s="257"/>
      <c r="J774" s="257"/>
      <c r="K774" s="257"/>
      <c r="L774" s="257"/>
      <c r="M774" s="257"/>
      <c r="N774" s="253"/>
      <c r="O774" s="257"/>
      <c r="P774" s="257"/>
      <c r="Q774" s="257"/>
      <c r="R774" s="257"/>
      <c r="S774" s="257"/>
      <c r="T774" s="257"/>
      <c r="U774" s="257"/>
      <c r="V774" s="257"/>
      <c r="W774" s="257"/>
      <c r="X774" s="257"/>
      <c r="Y774" s="363"/>
      <c r="Z774" s="363"/>
      <c r="AA774" s="363"/>
      <c r="AB774" s="363"/>
      <c r="AC774" s="363"/>
      <c r="AD774" s="363"/>
      <c r="AE774" s="363"/>
      <c r="AF774" s="363"/>
      <c r="AG774" s="363"/>
      <c r="AH774" s="363"/>
      <c r="AI774" s="363"/>
      <c r="AJ774" s="363"/>
      <c r="AK774" s="363"/>
      <c r="AL774" s="363"/>
      <c r="AM774" s="258">
        <f>SUM(Y774:AL774)</f>
        <v>0</v>
      </c>
    </row>
    <row r="775" spans="1:39" ht="15" outlineLevel="1">
      <c r="A775" s="467"/>
      <c r="B775" s="256" t="s">
        <v>342</v>
      </c>
      <c r="C775" s="253" t="s">
        <v>163</v>
      </c>
      <c r="D775" s="257"/>
      <c r="E775" s="257"/>
      <c r="F775" s="257"/>
      <c r="G775" s="257"/>
      <c r="H775" s="257"/>
      <c r="I775" s="257"/>
      <c r="J775" s="257"/>
      <c r="K775" s="257"/>
      <c r="L775" s="257"/>
      <c r="M775" s="257"/>
      <c r="N775" s="412"/>
      <c r="O775" s="257"/>
      <c r="P775" s="257"/>
      <c r="Q775" s="257"/>
      <c r="R775" s="257"/>
      <c r="S775" s="257"/>
      <c r="T775" s="257"/>
      <c r="U775" s="257"/>
      <c r="V775" s="257"/>
      <c r="W775" s="257"/>
      <c r="X775" s="257"/>
      <c r="Y775" s="364">
        <f>Y774</f>
        <v>0</v>
      </c>
      <c r="Z775" s="364">
        <f t="shared" ref="Z775" si="1419">Z774</f>
        <v>0</v>
      </c>
      <c r="AA775" s="364">
        <f t="shared" ref="AA775" si="1420">AA774</f>
        <v>0</v>
      </c>
      <c r="AB775" s="364">
        <f t="shared" ref="AB775" si="1421">AB774</f>
        <v>0</v>
      </c>
      <c r="AC775" s="364">
        <f t="shared" ref="AC775" si="1422">AC774</f>
        <v>0</v>
      </c>
      <c r="AD775" s="364">
        <f t="shared" ref="AD775" si="1423">AD774</f>
        <v>0</v>
      </c>
      <c r="AE775" s="364">
        <f t="shared" ref="AE775" si="1424">AE774</f>
        <v>0</v>
      </c>
      <c r="AF775" s="364">
        <f t="shared" ref="AF775" si="1425">AF774</f>
        <v>0</v>
      </c>
      <c r="AG775" s="364">
        <f t="shared" ref="AG775" si="1426">AG774</f>
        <v>0</v>
      </c>
      <c r="AH775" s="364">
        <f t="shared" ref="AH775" si="1427">AH774</f>
        <v>0</v>
      </c>
      <c r="AI775" s="364">
        <f t="shared" ref="AI775" si="1428">AI774</f>
        <v>0</v>
      </c>
      <c r="AJ775" s="364">
        <f t="shared" ref="AJ775" si="1429">AJ774</f>
        <v>0</v>
      </c>
      <c r="AK775" s="364">
        <f t="shared" ref="AK775" si="1430">AK774</f>
        <v>0</v>
      </c>
      <c r="AL775" s="364">
        <f t="shared" ref="AL775" si="1431">AL774</f>
        <v>0</v>
      </c>
      <c r="AM775" s="259"/>
    </row>
    <row r="776" spans="1:39" ht="15.6" outlineLevel="1">
      <c r="A776" s="467"/>
      <c r="B776" s="260"/>
      <c r="C776" s="261"/>
      <c r="D776" s="261"/>
      <c r="E776" s="261"/>
      <c r="F776" s="261"/>
      <c r="G776" s="261"/>
      <c r="H776" s="261"/>
      <c r="I776" s="261"/>
      <c r="J776" s="261"/>
      <c r="K776" s="261"/>
      <c r="L776" s="261"/>
      <c r="M776" s="261"/>
      <c r="N776" s="262"/>
      <c r="O776" s="261"/>
      <c r="P776" s="261"/>
      <c r="Q776" s="261"/>
      <c r="R776" s="261"/>
      <c r="S776" s="261"/>
      <c r="T776" s="261"/>
      <c r="U776" s="261"/>
      <c r="V776" s="261"/>
      <c r="W776" s="261"/>
      <c r="X776" s="261"/>
      <c r="Y776" s="365"/>
      <c r="Z776" s="366"/>
      <c r="AA776" s="366"/>
      <c r="AB776" s="366"/>
      <c r="AC776" s="366"/>
      <c r="AD776" s="366"/>
      <c r="AE776" s="366"/>
      <c r="AF776" s="366"/>
      <c r="AG776" s="366"/>
      <c r="AH776" s="366"/>
      <c r="AI776" s="366"/>
      <c r="AJ776" s="366"/>
      <c r="AK776" s="366"/>
      <c r="AL776" s="366"/>
      <c r="AM776" s="264"/>
    </row>
    <row r="777" spans="1:39" ht="15" outlineLevel="1">
      <c r="A777" s="467">
        <v>2</v>
      </c>
      <c r="B777" s="379" t="s">
        <v>96</v>
      </c>
      <c r="C777" s="253" t="s">
        <v>25</v>
      </c>
      <c r="D777" s="257"/>
      <c r="E777" s="257"/>
      <c r="F777" s="257"/>
      <c r="G777" s="257"/>
      <c r="H777" s="257"/>
      <c r="I777" s="257"/>
      <c r="J777" s="257"/>
      <c r="K777" s="257"/>
      <c r="L777" s="257"/>
      <c r="M777" s="257"/>
      <c r="N777" s="253"/>
      <c r="O777" s="257"/>
      <c r="P777" s="257"/>
      <c r="Q777" s="257"/>
      <c r="R777" s="257"/>
      <c r="S777" s="257"/>
      <c r="T777" s="257"/>
      <c r="U777" s="257"/>
      <c r="V777" s="257"/>
      <c r="W777" s="257"/>
      <c r="X777" s="257"/>
      <c r="Y777" s="363"/>
      <c r="Z777" s="363"/>
      <c r="AA777" s="363"/>
      <c r="AB777" s="363"/>
      <c r="AC777" s="363"/>
      <c r="AD777" s="363"/>
      <c r="AE777" s="363"/>
      <c r="AF777" s="363"/>
      <c r="AG777" s="363"/>
      <c r="AH777" s="363"/>
      <c r="AI777" s="363"/>
      <c r="AJ777" s="363"/>
      <c r="AK777" s="363"/>
      <c r="AL777" s="363"/>
      <c r="AM777" s="258">
        <f>SUM(Y777:AL777)</f>
        <v>0</v>
      </c>
    </row>
    <row r="778" spans="1:39" ht="15" outlineLevel="1">
      <c r="A778" s="467"/>
      <c r="B778" s="256" t="s">
        <v>342</v>
      </c>
      <c r="C778" s="253" t="s">
        <v>163</v>
      </c>
      <c r="D778" s="257"/>
      <c r="E778" s="257"/>
      <c r="F778" s="257"/>
      <c r="G778" s="257"/>
      <c r="H778" s="257"/>
      <c r="I778" s="257"/>
      <c r="J778" s="257"/>
      <c r="K778" s="257"/>
      <c r="L778" s="257"/>
      <c r="M778" s="257"/>
      <c r="N778" s="412"/>
      <c r="O778" s="257"/>
      <c r="P778" s="257"/>
      <c r="Q778" s="257"/>
      <c r="R778" s="257"/>
      <c r="S778" s="257"/>
      <c r="T778" s="257"/>
      <c r="U778" s="257"/>
      <c r="V778" s="257"/>
      <c r="W778" s="257"/>
      <c r="X778" s="257"/>
      <c r="Y778" s="364">
        <f>Y777</f>
        <v>0</v>
      </c>
      <c r="Z778" s="364">
        <f t="shared" ref="Z778" si="1432">Z777</f>
        <v>0</v>
      </c>
      <c r="AA778" s="364">
        <f t="shared" ref="AA778" si="1433">AA777</f>
        <v>0</v>
      </c>
      <c r="AB778" s="364">
        <f t="shared" ref="AB778" si="1434">AB777</f>
        <v>0</v>
      </c>
      <c r="AC778" s="364">
        <f t="shared" ref="AC778" si="1435">AC777</f>
        <v>0</v>
      </c>
      <c r="AD778" s="364">
        <f t="shared" ref="AD778" si="1436">AD777</f>
        <v>0</v>
      </c>
      <c r="AE778" s="364">
        <f t="shared" ref="AE778" si="1437">AE777</f>
        <v>0</v>
      </c>
      <c r="AF778" s="364">
        <f t="shared" ref="AF778" si="1438">AF777</f>
        <v>0</v>
      </c>
      <c r="AG778" s="364">
        <f t="shared" ref="AG778" si="1439">AG777</f>
        <v>0</v>
      </c>
      <c r="AH778" s="364">
        <f t="shared" ref="AH778" si="1440">AH777</f>
        <v>0</v>
      </c>
      <c r="AI778" s="364">
        <f t="shared" ref="AI778" si="1441">AI777</f>
        <v>0</v>
      </c>
      <c r="AJ778" s="364">
        <f t="shared" ref="AJ778" si="1442">AJ777</f>
        <v>0</v>
      </c>
      <c r="AK778" s="364">
        <f t="shared" ref="AK778" si="1443">AK777</f>
        <v>0</v>
      </c>
      <c r="AL778" s="364">
        <f t="shared" ref="AL778" si="1444">AL777</f>
        <v>0</v>
      </c>
      <c r="AM778" s="259"/>
    </row>
    <row r="779" spans="1:39" ht="15.6" outlineLevel="1">
      <c r="A779" s="467"/>
      <c r="B779" s="260"/>
      <c r="C779" s="261"/>
      <c r="D779" s="266"/>
      <c r="E779" s="266"/>
      <c r="F779" s="266"/>
      <c r="G779" s="266"/>
      <c r="H779" s="266"/>
      <c r="I779" s="266"/>
      <c r="J779" s="266"/>
      <c r="K779" s="266"/>
      <c r="L779" s="266"/>
      <c r="M779" s="266"/>
      <c r="N779" s="262"/>
      <c r="O779" s="266"/>
      <c r="P779" s="266"/>
      <c r="Q779" s="266"/>
      <c r="R779" s="266"/>
      <c r="S779" s="266"/>
      <c r="T779" s="266"/>
      <c r="U779" s="266"/>
      <c r="V779" s="266"/>
      <c r="W779" s="266"/>
      <c r="X779" s="266"/>
      <c r="Y779" s="365"/>
      <c r="Z779" s="366"/>
      <c r="AA779" s="366"/>
      <c r="AB779" s="366"/>
      <c r="AC779" s="366"/>
      <c r="AD779" s="366"/>
      <c r="AE779" s="366"/>
      <c r="AF779" s="366"/>
      <c r="AG779" s="366"/>
      <c r="AH779" s="366"/>
      <c r="AI779" s="366"/>
      <c r="AJ779" s="366"/>
      <c r="AK779" s="366"/>
      <c r="AL779" s="366"/>
      <c r="AM779" s="264"/>
    </row>
    <row r="780" spans="1:39" ht="15" outlineLevel="1">
      <c r="A780" s="467">
        <v>3</v>
      </c>
      <c r="B780" s="379" t="s">
        <v>97</v>
      </c>
      <c r="C780" s="253" t="s">
        <v>25</v>
      </c>
      <c r="D780" s="257"/>
      <c r="E780" s="257"/>
      <c r="F780" s="257"/>
      <c r="G780" s="257"/>
      <c r="H780" s="257"/>
      <c r="I780" s="257"/>
      <c r="J780" s="257"/>
      <c r="K780" s="257"/>
      <c r="L780" s="257"/>
      <c r="M780" s="257"/>
      <c r="N780" s="253"/>
      <c r="O780" s="257"/>
      <c r="P780" s="257"/>
      <c r="Q780" s="257"/>
      <c r="R780" s="257"/>
      <c r="S780" s="257"/>
      <c r="T780" s="257"/>
      <c r="U780" s="257"/>
      <c r="V780" s="257"/>
      <c r="W780" s="257"/>
      <c r="X780" s="257"/>
      <c r="Y780" s="363"/>
      <c r="Z780" s="363"/>
      <c r="AA780" s="363"/>
      <c r="AB780" s="363"/>
      <c r="AC780" s="363"/>
      <c r="AD780" s="363"/>
      <c r="AE780" s="363"/>
      <c r="AF780" s="363"/>
      <c r="AG780" s="363"/>
      <c r="AH780" s="363"/>
      <c r="AI780" s="363"/>
      <c r="AJ780" s="363"/>
      <c r="AK780" s="363"/>
      <c r="AL780" s="363"/>
      <c r="AM780" s="258">
        <f>SUM(Y780:AL780)</f>
        <v>0</v>
      </c>
    </row>
    <row r="781" spans="1:39" ht="15" outlineLevel="1">
      <c r="A781" s="467"/>
      <c r="B781" s="256" t="s">
        <v>342</v>
      </c>
      <c r="C781" s="253" t="s">
        <v>163</v>
      </c>
      <c r="D781" s="257"/>
      <c r="E781" s="257"/>
      <c r="F781" s="257"/>
      <c r="G781" s="257"/>
      <c r="H781" s="257"/>
      <c r="I781" s="257"/>
      <c r="J781" s="257"/>
      <c r="K781" s="257"/>
      <c r="L781" s="257"/>
      <c r="M781" s="257"/>
      <c r="N781" s="412"/>
      <c r="O781" s="257"/>
      <c r="P781" s="257"/>
      <c r="Q781" s="257"/>
      <c r="R781" s="257"/>
      <c r="S781" s="257"/>
      <c r="T781" s="257"/>
      <c r="U781" s="257"/>
      <c r="V781" s="257"/>
      <c r="W781" s="257"/>
      <c r="X781" s="257"/>
      <c r="Y781" s="364">
        <f>Y780</f>
        <v>0</v>
      </c>
      <c r="Z781" s="364">
        <f t="shared" ref="Z781" si="1445">Z780</f>
        <v>0</v>
      </c>
      <c r="AA781" s="364">
        <f t="shared" ref="AA781" si="1446">AA780</f>
        <v>0</v>
      </c>
      <c r="AB781" s="364">
        <f t="shared" ref="AB781" si="1447">AB780</f>
        <v>0</v>
      </c>
      <c r="AC781" s="364">
        <f t="shared" ref="AC781" si="1448">AC780</f>
        <v>0</v>
      </c>
      <c r="AD781" s="364">
        <f t="shared" ref="AD781" si="1449">AD780</f>
        <v>0</v>
      </c>
      <c r="AE781" s="364">
        <f t="shared" ref="AE781" si="1450">AE780</f>
        <v>0</v>
      </c>
      <c r="AF781" s="364">
        <f t="shared" ref="AF781" si="1451">AF780</f>
        <v>0</v>
      </c>
      <c r="AG781" s="364">
        <f t="shared" ref="AG781" si="1452">AG780</f>
        <v>0</v>
      </c>
      <c r="AH781" s="364">
        <f t="shared" ref="AH781" si="1453">AH780</f>
        <v>0</v>
      </c>
      <c r="AI781" s="364">
        <f t="shared" ref="AI781" si="1454">AI780</f>
        <v>0</v>
      </c>
      <c r="AJ781" s="364">
        <f t="shared" ref="AJ781" si="1455">AJ780</f>
        <v>0</v>
      </c>
      <c r="AK781" s="364">
        <f t="shared" ref="AK781" si="1456">AK780</f>
        <v>0</v>
      </c>
      <c r="AL781" s="364">
        <f t="shared" ref="AL781" si="1457">AL780</f>
        <v>0</v>
      </c>
      <c r="AM781" s="259"/>
    </row>
    <row r="782" spans="1:39" ht="15" outlineLevel="1">
      <c r="A782" s="467"/>
      <c r="B782" s="256"/>
      <c r="C782" s="267"/>
      <c r="D782" s="253"/>
      <c r="E782" s="253"/>
      <c r="F782" s="253"/>
      <c r="G782" s="253"/>
      <c r="H782" s="253"/>
      <c r="I782" s="253"/>
      <c r="J782" s="253"/>
      <c r="K782" s="253"/>
      <c r="L782" s="253"/>
      <c r="M782" s="253"/>
      <c r="N782" s="253"/>
      <c r="O782" s="253"/>
      <c r="P782" s="253"/>
      <c r="Q782" s="253"/>
      <c r="R782" s="253"/>
      <c r="S782" s="253"/>
      <c r="T782" s="253"/>
      <c r="U782" s="253"/>
      <c r="V782" s="253"/>
      <c r="W782" s="253"/>
      <c r="X782" s="253"/>
      <c r="Y782" s="365"/>
      <c r="Z782" s="365"/>
      <c r="AA782" s="365"/>
      <c r="AB782" s="365"/>
      <c r="AC782" s="365"/>
      <c r="AD782" s="365"/>
      <c r="AE782" s="365"/>
      <c r="AF782" s="365"/>
      <c r="AG782" s="365"/>
      <c r="AH782" s="365"/>
      <c r="AI782" s="365"/>
      <c r="AJ782" s="365"/>
      <c r="AK782" s="365"/>
      <c r="AL782" s="365"/>
      <c r="AM782" s="268"/>
    </row>
    <row r="783" spans="1:39" ht="15" outlineLevel="1">
      <c r="A783" s="467">
        <v>4</v>
      </c>
      <c r="B783" s="275" t="s">
        <v>675</v>
      </c>
      <c r="C783" s="253" t="s">
        <v>25</v>
      </c>
      <c r="D783" s="257"/>
      <c r="E783" s="257"/>
      <c r="F783" s="257"/>
      <c r="G783" s="257"/>
      <c r="H783" s="257"/>
      <c r="I783" s="257"/>
      <c r="J783" s="257"/>
      <c r="K783" s="257"/>
      <c r="L783" s="257"/>
      <c r="M783" s="257"/>
      <c r="N783" s="253"/>
      <c r="O783" s="257"/>
      <c r="P783" s="257"/>
      <c r="Q783" s="257"/>
      <c r="R783" s="257"/>
      <c r="S783" s="257"/>
      <c r="T783" s="257"/>
      <c r="U783" s="257"/>
      <c r="V783" s="257"/>
      <c r="W783" s="257"/>
      <c r="X783" s="257"/>
      <c r="Y783" s="368"/>
      <c r="Z783" s="368"/>
      <c r="AA783" s="368"/>
      <c r="AB783" s="368"/>
      <c r="AC783" s="368"/>
      <c r="AD783" s="368"/>
      <c r="AE783" s="368"/>
      <c r="AF783" s="363"/>
      <c r="AG783" s="363"/>
      <c r="AH783" s="363"/>
      <c r="AI783" s="363"/>
      <c r="AJ783" s="363"/>
      <c r="AK783" s="363"/>
      <c r="AL783" s="363"/>
      <c r="AM783" s="258">
        <f>SUM(Y783:AL783)</f>
        <v>0</v>
      </c>
    </row>
    <row r="784" spans="1:39" ht="15" outlineLevel="1">
      <c r="A784" s="467"/>
      <c r="B784" s="256" t="s">
        <v>342</v>
      </c>
      <c r="C784" s="253" t="s">
        <v>163</v>
      </c>
      <c r="D784" s="257"/>
      <c r="E784" s="257"/>
      <c r="F784" s="257"/>
      <c r="G784" s="257"/>
      <c r="H784" s="257"/>
      <c r="I784" s="257"/>
      <c r="J784" s="257"/>
      <c r="K784" s="257"/>
      <c r="L784" s="257"/>
      <c r="M784" s="257"/>
      <c r="N784" s="412"/>
      <c r="O784" s="257"/>
      <c r="P784" s="257"/>
      <c r="Q784" s="257"/>
      <c r="R784" s="257"/>
      <c r="S784" s="257"/>
      <c r="T784" s="257"/>
      <c r="U784" s="257"/>
      <c r="V784" s="257"/>
      <c r="W784" s="257"/>
      <c r="X784" s="257"/>
      <c r="Y784" s="364">
        <f>Y783</f>
        <v>0</v>
      </c>
      <c r="Z784" s="364">
        <f t="shared" ref="Z784" si="1458">Z783</f>
        <v>0</v>
      </c>
      <c r="AA784" s="364">
        <f t="shared" ref="AA784" si="1459">AA783</f>
        <v>0</v>
      </c>
      <c r="AB784" s="364">
        <f t="shared" ref="AB784" si="1460">AB783</f>
        <v>0</v>
      </c>
      <c r="AC784" s="364">
        <f t="shared" ref="AC784" si="1461">AC783</f>
        <v>0</v>
      </c>
      <c r="AD784" s="364">
        <f t="shared" ref="AD784" si="1462">AD783</f>
        <v>0</v>
      </c>
      <c r="AE784" s="364">
        <f t="shared" ref="AE784" si="1463">AE783</f>
        <v>0</v>
      </c>
      <c r="AF784" s="364">
        <f t="shared" ref="AF784" si="1464">AF783</f>
        <v>0</v>
      </c>
      <c r="AG784" s="364">
        <f t="shared" ref="AG784" si="1465">AG783</f>
        <v>0</v>
      </c>
      <c r="AH784" s="364">
        <f t="shared" ref="AH784" si="1466">AH783</f>
        <v>0</v>
      </c>
      <c r="AI784" s="364">
        <f t="shared" ref="AI784" si="1467">AI783</f>
        <v>0</v>
      </c>
      <c r="AJ784" s="364">
        <f t="shared" ref="AJ784" si="1468">AJ783</f>
        <v>0</v>
      </c>
      <c r="AK784" s="364">
        <f t="shared" ref="AK784" si="1469">AK783</f>
        <v>0</v>
      </c>
      <c r="AL784" s="364">
        <f t="shared" ref="AL784" si="1470">AL783</f>
        <v>0</v>
      </c>
      <c r="AM784" s="259"/>
    </row>
    <row r="785" spans="1:39" ht="15" outlineLevel="1">
      <c r="A785" s="467"/>
      <c r="B785" s="256"/>
      <c r="C785" s="267"/>
      <c r="D785" s="266"/>
      <c r="E785" s="266"/>
      <c r="F785" s="266"/>
      <c r="G785" s="266"/>
      <c r="H785" s="266"/>
      <c r="I785" s="266"/>
      <c r="J785" s="266"/>
      <c r="K785" s="266"/>
      <c r="L785" s="266"/>
      <c r="M785" s="266"/>
      <c r="N785" s="253"/>
      <c r="O785" s="266"/>
      <c r="P785" s="266"/>
      <c r="Q785" s="266"/>
      <c r="R785" s="266"/>
      <c r="S785" s="266"/>
      <c r="T785" s="266"/>
      <c r="U785" s="266"/>
      <c r="V785" s="266"/>
      <c r="W785" s="266"/>
      <c r="X785" s="266"/>
      <c r="Y785" s="365"/>
      <c r="Z785" s="365"/>
      <c r="AA785" s="365"/>
      <c r="AB785" s="365"/>
      <c r="AC785" s="365"/>
      <c r="AD785" s="365"/>
      <c r="AE785" s="365"/>
      <c r="AF785" s="365"/>
      <c r="AG785" s="365"/>
      <c r="AH785" s="365"/>
      <c r="AI785" s="365"/>
      <c r="AJ785" s="365"/>
      <c r="AK785" s="365"/>
      <c r="AL785" s="365"/>
      <c r="AM785" s="268"/>
    </row>
    <row r="786" spans="1:39" ht="15.75" customHeight="1" outlineLevel="1">
      <c r="A786" s="467">
        <v>5</v>
      </c>
      <c r="B786" s="379" t="s">
        <v>98</v>
      </c>
      <c r="C786" s="253" t="s">
        <v>25</v>
      </c>
      <c r="D786" s="257"/>
      <c r="E786" s="257"/>
      <c r="F786" s="257"/>
      <c r="G786" s="257"/>
      <c r="H786" s="257"/>
      <c r="I786" s="257"/>
      <c r="J786" s="257"/>
      <c r="K786" s="257"/>
      <c r="L786" s="257"/>
      <c r="M786" s="257"/>
      <c r="N786" s="253"/>
      <c r="O786" s="257"/>
      <c r="P786" s="257"/>
      <c r="Q786" s="257"/>
      <c r="R786" s="257"/>
      <c r="S786" s="257"/>
      <c r="T786" s="257"/>
      <c r="U786" s="257"/>
      <c r="V786" s="257"/>
      <c r="W786" s="257"/>
      <c r="X786" s="257"/>
      <c r="Y786" s="368"/>
      <c r="Z786" s="368"/>
      <c r="AA786" s="368"/>
      <c r="AB786" s="368"/>
      <c r="AC786" s="368"/>
      <c r="AD786" s="368"/>
      <c r="AE786" s="368"/>
      <c r="AF786" s="363"/>
      <c r="AG786" s="363"/>
      <c r="AH786" s="363"/>
      <c r="AI786" s="363"/>
      <c r="AJ786" s="363"/>
      <c r="AK786" s="363"/>
      <c r="AL786" s="363"/>
      <c r="AM786" s="258">
        <f>SUM(Y786:AL786)</f>
        <v>0</v>
      </c>
    </row>
    <row r="787" spans="1:39" ht="20.25" customHeight="1" outlineLevel="1">
      <c r="A787" s="467"/>
      <c r="B787" s="256" t="s">
        <v>342</v>
      </c>
      <c r="C787" s="253" t="s">
        <v>163</v>
      </c>
      <c r="D787" s="257"/>
      <c r="E787" s="257"/>
      <c r="F787" s="257"/>
      <c r="G787" s="257"/>
      <c r="H787" s="257"/>
      <c r="I787" s="257"/>
      <c r="J787" s="257"/>
      <c r="K787" s="257"/>
      <c r="L787" s="257"/>
      <c r="M787" s="257"/>
      <c r="N787" s="412"/>
      <c r="O787" s="257"/>
      <c r="P787" s="257"/>
      <c r="Q787" s="257"/>
      <c r="R787" s="257"/>
      <c r="S787" s="257"/>
      <c r="T787" s="257"/>
      <c r="U787" s="257"/>
      <c r="V787" s="257"/>
      <c r="W787" s="257"/>
      <c r="X787" s="257"/>
      <c r="Y787" s="364">
        <f>Y786</f>
        <v>0</v>
      </c>
      <c r="Z787" s="364">
        <f t="shared" ref="Z787" si="1471">Z786</f>
        <v>0</v>
      </c>
      <c r="AA787" s="364">
        <f t="shared" ref="AA787" si="1472">AA786</f>
        <v>0</v>
      </c>
      <c r="AB787" s="364">
        <f t="shared" ref="AB787" si="1473">AB786</f>
        <v>0</v>
      </c>
      <c r="AC787" s="364">
        <f t="shared" ref="AC787" si="1474">AC786</f>
        <v>0</v>
      </c>
      <c r="AD787" s="364">
        <f t="shared" ref="AD787" si="1475">AD786</f>
        <v>0</v>
      </c>
      <c r="AE787" s="364">
        <f t="shared" ref="AE787" si="1476">AE786</f>
        <v>0</v>
      </c>
      <c r="AF787" s="364">
        <f t="shared" ref="AF787" si="1477">AF786</f>
        <v>0</v>
      </c>
      <c r="AG787" s="364">
        <f t="shared" ref="AG787" si="1478">AG786</f>
        <v>0</v>
      </c>
      <c r="AH787" s="364">
        <f t="shared" ref="AH787" si="1479">AH786</f>
        <v>0</v>
      </c>
      <c r="AI787" s="364">
        <f t="shared" ref="AI787" si="1480">AI786</f>
        <v>0</v>
      </c>
      <c r="AJ787" s="364">
        <f t="shared" ref="AJ787" si="1481">AJ786</f>
        <v>0</v>
      </c>
      <c r="AK787" s="364">
        <f t="shared" ref="AK787" si="1482">AK786</f>
        <v>0</v>
      </c>
      <c r="AL787" s="364">
        <f t="shared" ref="AL787" si="1483">AL786</f>
        <v>0</v>
      </c>
      <c r="AM787" s="259"/>
    </row>
    <row r="788" spans="1:39" ht="15" outlineLevel="1">
      <c r="A788" s="467"/>
      <c r="B788" s="256"/>
      <c r="C788" s="253"/>
      <c r="D788" s="253"/>
      <c r="E788" s="253"/>
      <c r="F788" s="253"/>
      <c r="G788" s="253"/>
      <c r="H788" s="253"/>
      <c r="I788" s="253"/>
      <c r="J788" s="253"/>
      <c r="K788" s="253"/>
      <c r="L788" s="253"/>
      <c r="M788" s="253"/>
      <c r="N788" s="253"/>
      <c r="O788" s="253"/>
      <c r="P788" s="253"/>
      <c r="Q788" s="253"/>
      <c r="R788" s="253"/>
      <c r="S788" s="253"/>
      <c r="T788" s="253"/>
      <c r="U788" s="253"/>
      <c r="V788" s="253"/>
      <c r="W788" s="253"/>
      <c r="X788" s="253"/>
      <c r="Y788" s="373"/>
      <c r="Z788" s="374"/>
      <c r="AA788" s="374"/>
      <c r="AB788" s="374"/>
      <c r="AC788" s="374"/>
      <c r="AD788" s="374"/>
      <c r="AE788" s="374"/>
      <c r="AF788" s="374"/>
      <c r="AG788" s="374"/>
      <c r="AH788" s="374"/>
      <c r="AI788" s="374"/>
      <c r="AJ788" s="374"/>
      <c r="AK788" s="374"/>
      <c r="AL788" s="374"/>
      <c r="AM788" s="259"/>
    </row>
    <row r="789" spans="1:39" ht="15.6" outlineLevel="1">
      <c r="A789" s="467"/>
      <c r="B789" s="279" t="s">
        <v>497</v>
      </c>
      <c r="C789" s="251"/>
      <c r="D789" s="251"/>
      <c r="E789" s="251"/>
      <c r="F789" s="251"/>
      <c r="G789" s="251"/>
      <c r="H789" s="251"/>
      <c r="I789" s="251"/>
      <c r="J789" s="251"/>
      <c r="K789" s="251"/>
      <c r="L789" s="251"/>
      <c r="M789" s="251"/>
      <c r="N789" s="252"/>
      <c r="O789" s="251"/>
      <c r="P789" s="251"/>
      <c r="Q789" s="251"/>
      <c r="R789" s="251"/>
      <c r="S789" s="251"/>
      <c r="T789" s="251"/>
      <c r="U789" s="251"/>
      <c r="V789" s="251"/>
      <c r="W789" s="251"/>
      <c r="X789" s="251"/>
      <c r="Y789" s="367"/>
      <c r="Z789" s="367"/>
      <c r="AA789" s="367"/>
      <c r="AB789" s="367"/>
      <c r="AC789" s="367"/>
      <c r="AD789" s="367"/>
      <c r="AE789" s="367"/>
      <c r="AF789" s="367"/>
      <c r="AG789" s="367"/>
      <c r="AH789" s="367"/>
      <c r="AI789" s="367"/>
      <c r="AJ789" s="367"/>
      <c r="AK789" s="367"/>
      <c r="AL789" s="367"/>
      <c r="AM789" s="254"/>
    </row>
    <row r="790" spans="1:39" ht="15" outlineLevel="1">
      <c r="A790" s="467">
        <v>6</v>
      </c>
      <c r="B790" s="379" t="s">
        <v>99</v>
      </c>
      <c r="C790" s="253" t="s">
        <v>25</v>
      </c>
      <c r="D790" s="257"/>
      <c r="E790" s="257"/>
      <c r="F790" s="257"/>
      <c r="G790" s="257"/>
      <c r="H790" s="257"/>
      <c r="I790" s="257"/>
      <c r="J790" s="257"/>
      <c r="K790" s="257"/>
      <c r="L790" s="257"/>
      <c r="M790" s="257"/>
      <c r="N790" s="257">
        <v>12</v>
      </c>
      <c r="O790" s="257"/>
      <c r="P790" s="257"/>
      <c r="Q790" s="257"/>
      <c r="R790" s="257"/>
      <c r="S790" s="257"/>
      <c r="T790" s="257"/>
      <c r="U790" s="257"/>
      <c r="V790" s="257"/>
      <c r="W790" s="257"/>
      <c r="X790" s="257"/>
      <c r="Y790" s="368"/>
      <c r="Z790" s="368"/>
      <c r="AA790" s="368"/>
      <c r="AB790" s="368"/>
      <c r="AC790" s="368"/>
      <c r="AD790" s="368"/>
      <c r="AE790" s="368"/>
      <c r="AF790" s="368"/>
      <c r="AG790" s="368"/>
      <c r="AH790" s="368"/>
      <c r="AI790" s="368"/>
      <c r="AJ790" s="368"/>
      <c r="AK790" s="368"/>
      <c r="AL790" s="368"/>
      <c r="AM790" s="258">
        <f>SUM(Y790:AL790)</f>
        <v>0</v>
      </c>
    </row>
    <row r="791" spans="1:39" ht="15" outlineLevel="1">
      <c r="A791" s="467"/>
      <c r="B791" s="256" t="s">
        <v>342</v>
      </c>
      <c r="C791" s="253" t="s">
        <v>163</v>
      </c>
      <c r="D791" s="257"/>
      <c r="E791" s="257"/>
      <c r="F791" s="257"/>
      <c r="G791" s="257"/>
      <c r="H791" s="257"/>
      <c r="I791" s="257"/>
      <c r="J791" s="257"/>
      <c r="K791" s="257"/>
      <c r="L791" s="257"/>
      <c r="M791" s="257"/>
      <c r="N791" s="257">
        <f>N790</f>
        <v>12</v>
      </c>
      <c r="O791" s="257"/>
      <c r="P791" s="257"/>
      <c r="Q791" s="257"/>
      <c r="R791" s="257"/>
      <c r="S791" s="257"/>
      <c r="T791" s="257"/>
      <c r="U791" s="257"/>
      <c r="V791" s="257"/>
      <c r="W791" s="257"/>
      <c r="X791" s="257"/>
      <c r="Y791" s="364">
        <f>Y790</f>
        <v>0</v>
      </c>
      <c r="Z791" s="364">
        <f t="shared" ref="Z791" si="1484">Z790</f>
        <v>0</v>
      </c>
      <c r="AA791" s="364">
        <f t="shared" ref="AA791" si="1485">AA790</f>
        <v>0</v>
      </c>
      <c r="AB791" s="364">
        <f t="shared" ref="AB791" si="1486">AB790</f>
        <v>0</v>
      </c>
      <c r="AC791" s="364">
        <f t="shared" ref="AC791" si="1487">AC790</f>
        <v>0</v>
      </c>
      <c r="AD791" s="364">
        <f t="shared" ref="AD791" si="1488">AD790</f>
        <v>0</v>
      </c>
      <c r="AE791" s="364">
        <f t="shared" ref="AE791" si="1489">AE790</f>
        <v>0</v>
      </c>
      <c r="AF791" s="364">
        <f t="shared" ref="AF791" si="1490">AF790</f>
        <v>0</v>
      </c>
      <c r="AG791" s="364">
        <f t="shared" ref="AG791" si="1491">AG790</f>
        <v>0</v>
      </c>
      <c r="AH791" s="364">
        <f t="shared" ref="AH791" si="1492">AH790</f>
        <v>0</v>
      </c>
      <c r="AI791" s="364">
        <f t="shared" ref="AI791" si="1493">AI790</f>
        <v>0</v>
      </c>
      <c r="AJ791" s="364">
        <f t="shared" ref="AJ791" si="1494">AJ790</f>
        <v>0</v>
      </c>
      <c r="AK791" s="364">
        <f t="shared" ref="AK791" si="1495">AK790</f>
        <v>0</v>
      </c>
      <c r="AL791" s="364">
        <f t="shared" ref="AL791" si="1496">AL790</f>
        <v>0</v>
      </c>
      <c r="AM791" s="272"/>
    </row>
    <row r="792" spans="1:39" ht="15" outlineLevel="1">
      <c r="A792" s="467"/>
      <c r="B792" s="271"/>
      <c r="C792" s="273"/>
      <c r="D792" s="253"/>
      <c r="E792" s="253"/>
      <c r="F792" s="253"/>
      <c r="G792" s="253"/>
      <c r="H792" s="253"/>
      <c r="I792" s="253"/>
      <c r="J792" s="253"/>
      <c r="K792" s="253"/>
      <c r="L792" s="253"/>
      <c r="M792" s="253"/>
      <c r="N792" s="253"/>
      <c r="O792" s="253"/>
      <c r="P792" s="253"/>
      <c r="Q792" s="253"/>
      <c r="R792" s="253"/>
      <c r="S792" s="253"/>
      <c r="T792" s="253"/>
      <c r="U792" s="253"/>
      <c r="V792" s="253"/>
      <c r="W792" s="253"/>
      <c r="X792" s="253"/>
      <c r="Y792" s="369"/>
      <c r="Z792" s="369"/>
      <c r="AA792" s="369"/>
      <c r="AB792" s="369"/>
      <c r="AC792" s="369"/>
      <c r="AD792" s="369"/>
      <c r="AE792" s="369"/>
      <c r="AF792" s="369"/>
      <c r="AG792" s="369"/>
      <c r="AH792" s="369"/>
      <c r="AI792" s="369"/>
      <c r="AJ792" s="369"/>
      <c r="AK792" s="369"/>
      <c r="AL792" s="369"/>
      <c r="AM792" s="274"/>
    </row>
    <row r="793" spans="1:39" ht="30" outlineLevel="1">
      <c r="A793" s="467">
        <v>7</v>
      </c>
      <c r="B793" s="379" t="s">
        <v>100</v>
      </c>
      <c r="C793" s="253" t="s">
        <v>25</v>
      </c>
      <c r="D793" s="257"/>
      <c r="E793" s="257"/>
      <c r="F793" s="257"/>
      <c r="G793" s="257"/>
      <c r="H793" s="257"/>
      <c r="I793" s="257"/>
      <c r="J793" s="257"/>
      <c r="K793" s="257"/>
      <c r="L793" s="257"/>
      <c r="M793" s="257"/>
      <c r="N793" s="257">
        <v>12</v>
      </c>
      <c r="O793" s="257"/>
      <c r="P793" s="257"/>
      <c r="Q793" s="257"/>
      <c r="R793" s="257"/>
      <c r="S793" s="257"/>
      <c r="T793" s="257"/>
      <c r="U793" s="257"/>
      <c r="V793" s="257"/>
      <c r="W793" s="257"/>
      <c r="X793" s="257"/>
      <c r="Y793" s="368"/>
      <c r="Z793" s="368"/>
      <c r="AA793" s="368"/>
      <c r="AB793" s="368"/>
      <c r="AC793" s="368"/>
      <c r="AD793" s="368"/>
      <c r="AE793" s="368"/>
      <c r="AF793" s="368"/>
      <c r="AG793" s="368"/>
      <c r="AH793" s="368"/>
      <c r="AI793" s="368"/>
      <c r="AJ793" s="368"/>
      <c r="AK793" s="368"/>
      <c r="AL793" s="368"/>
      <c r="AM793" s="258">
        <f>SUM(Y793:AL793)</f>
        <v>0</v>
      </c>
    </row>
    <row r="794" spans="1:39" ht="15" outlineLevel="1">
      <c r="A794" s="467"/>
      <c r="B794" s="256" t="s">
        <v>342</v>
      </c>
      <c r="C794" s="253" t="s">
        <v>163</v>
      </c>
      <c r="D794" s="257"/>
      <c r="E794" s="257"/>
      <c r="F794" s="257"/>
      <c r="G794" s="257"/>
      <c r="H794" s="257"/>
      <c r="I794" s="257"/>
      <c r="J794" s="257"/>
      <c r="K794" s="257"/>
      <c r="L794" s="257"/>
      <c r="M794" s="257"/>
      <c r="N794" s="257">
        <f>N793</f>
        <v>12</v>
      </c>
      <c r="O794" s="257"/>
      <c r="P794" s="257"/>
      <c r="Q794" s="257"/>
      <c r="R794" s="257"/>
      <c r="S794" s="257"/>
      <c r="T794" s="257"/>
      <c r="U794" s="257"/>
      <c r="V794" s="257"/>
      <c r="W794" s="257"/>
      <c r="X794" s="257"/>
      <c r="Y794" s="364">
        <f>Y793</f>
        <v>0</v>
      </c>
      <c r="Z794" s="364">
        <f t="shared" ref="Z794" si="1497">Z793</f>
        <v>0</v>
      </c>
      <c r="AA794" s="364">
        <f t="shared" ref="AA794" si="1498">AA793</f>
        <v>0</v>
      </c>
      <c r="AB794" s="364">
        <f t="shared" ref="AB794" si="1499">AB793</f>
        <v>0</v>
      </c>
      <c r="AC794" s="364">
        <f t="shared" ref="AC794" si="1500">AC793</f>
        <v>0</v>
      </c>
      <c r="AD794" s="364">
        <f t="shared" ref="AD794" si="1501">AD793</f>
        <v>0</v>
      </c>
      <c r="AE794" s="364">
        <f t="shared" ref="AE794" si="1502">AE793</f>
        <v>0</v>
      </c>
      <c r="AF794" s="364">
        <f t="shared" ref="AF794" si="1503">AF793</f>
        <v>0</v>
      </c>
      <c r="AG794" s="364">
        <f t="shared" ref="AG794" si="1504">AG793</f>
        <v>0</v>
      </c>
      <c r="AH794" s="364">
        <f t="shared" ref="AH794" si="1505">AH793</f>
        <v>0</v>
      </c>
      <c r="AI794" s="364">
        <f t="shared" ref="AI794" si="1506">AI793</f>
        <v>0</v>
      </c>
      <c r="AJ794" s="364">
        <f t="shared" ref="AJ794" si="1507">AJ793</f>
        <v>0</v>
      </c>
      <c r="AK794" s="364">
        <f t="shared" ref="AK794" si="1508">AK793</f>
        <v>0</v>
      </c>
      <c r="AL794" s="364">
        <f t="shared" ref="AL794" si="1509">AL793</f>
        <v>0</v>
      </c>
      <c r="AM794" s="272"/>
    </row>
    <row r="795" spans="1:39" ht="15" outlineLevel="1">
      <c r="A795" s="467"/>
      <c r="B795" s="275"/>
      <c r="C795" s="273"/>
      <c r="D795" s="253"/>
      <c r="E795" s="253"/>
      <c r="F795" s="253"/>
      <c r="G795" s="253"/>
      <c r="H795" s="253"/>
      <c r="I795" s="253"/>
      <c r="J795" s="253"/>
      <c r="K795" s="253"/>
      <c r="L795" s="253"/>
      <c r="M795" s="253"/>
      <c r="N795" s="253"/>
      <c r="O795" s="253"/>
      <c r="P795" s="253"/>
      <c r="Q795" s="253"/>
      <c r="R795" s="253"/>
      <c r="S795" s="253"/>
      <c r="T795" s="253"/>
      <c r="U795" s="253"/>
      <c r="V795" s="253"/>
      <c r="W795" s="253"/>
      <c r="X795" s="253"/>
      <c r="Y795" s="369"/>
      <c r="Z795" s="370"/>
      <c r="AA795" s="369"/>
      <c r="AB795" s="369"/>
      <c r="AC795" s="369"/>
      <c r="AD795" s="369"/>
      <c r="AE795" s="369"/>
      <c r="AF795" s="369"/>
      <c r="AG795" s="369"/>
      <c r="AH795" s="369"/>
      <c r="AI795" s="369"/>
      <c r="AJ795" s="369"/>
      <c r="AK795" s="369"/>
      <c r="AL795" s="369"/>
      <c r="AM795" s="274"/>
    </row>
    <row r="796" spans="1:39" ht="30" outlineLevel="1">
      <c r="A796" s="467">
        <v>8</v>
      </c>
      <c r="B796" s="379" t="s">
        <v>101</v>
      </c>
      <c r="C796" s="253" t="s">
        <v>25</v>
      </c>
      <c r="D796" s="257"/>
      <c r="E796" s="257"/>
      <c r="F796" s="257"/>
      <c r="G796" s="257"/>
      <c r="H796" s="257"/>
      <c r="I796" s="257"/>
      <c r="J796" s="257"/>
      <c r="K796" s="257"/>
      <c r="L796" s="257"/>
      <c r="M796" s="257"/>
      <c r="N796" s="257">
        <v>12</v>
      </c>
      <c r="O796" s="257"/>
      <c r="P796" s="257"/>
      <c r="Q796" s="257"/>
      <c r="R796" s="257"/>
      <c r="S796" s="257"/>
      <c r="T796" s="257"/>
      <c r="U796" s="257"/>
      <c r="V796" s="257"/>
      <c r="W796" s="257"/>
      <c r="X796" s="257"/>
      <c r="Y796" s="368"/>
      <c r="Z796" s="368"/>
      <c r="AA796" s="368"/>
      <c r="AB796" s="368"/>
      <c r="AC796" s="368"/>
      <c r="AD796" s="368"/>
      <c r="AE796" s="368"/>
      <c r="AF796" s="368"/>
      <c r="AG796" s="368"/>
      <c r="AH796" s="368"/>
      <c r="AI796" s="368"/>
      <c r="AJ796" s="368"/>
      <c r="AK796" s="368"/>
      <c r="AL796" s="368"/>
      <c r="AM796" s="258">
        <f>SUM(Y796:AL796)</f>
        <v>0</v>
      </c>
    </row>
    <row r="797" spans="1:39" ht="15" outlineLevel="1">
      <c r="A797" s="467"/>
      <c r="B797" s="256" t="s">
        <v>342</v>
      </c>
      <c r="C797" s="253" t="s">
        <v>163</v>
      </c>
      <c r="D797" s="257"/>
      <c r="E797" s="257"/>
      <c r="F797" s="257"/>
      <c r="G797" s="257"/>
      <c r="H797" s="257"/>
      <c r="I797" s="257"/>
      <c r="J797" s="257"/>
      <c r="K797" s="257"/>
      <c r="L797" s="257"/>
      <c r="M797" s="257"/>
      <c r="N797" s="257">
        <f>N796</f>
        <v>12</v>
      </c>
      <c r="O797" s="257"/>
      <c r="P797" s="257"/>
      <c r="Q797" s="257"/>
      <c r="R797" s="257"/>
      <c r="S797" s="257"/>
      <c r="T797" s="257"/>
      <c r="U797" s="257"/>
      <c r="V797" s="257"/>
      <c r="W797" s="257"/>
      <c r="X797" s="257"/>
      <c r="Y797" s="364">
        <f>Y796</f>
        <v>0</v>
      </c>
      <c r="Z797" s="364">
        <f t="shared" ref="Z797" si="1510">Z796</f>
        <v>0</v>
      </c>
      <c r="AA797" s="364">
        <f t="shared" ref="AA797" si="1511">AA796</f>
        <v>0</v>
      </c>
      <c r="AB797" s="364">
        <f t="shared" ref="AB797" si="1512">AB796</f>
        <v>0</v>
      </c>
      <c r="AC797" s="364">
        <f t="shared" ref="AC797" si="1513">AC796</f>
        <v>0</v>
      </c>
      <c r="AD797" s="364">
        <f t="shared" ref="AD797" si="1514">AD796</f>
        <v>0</v>
      </c>
      <c r="AE797" s="364">
        <f t="shared" ref="AE797" si="1515">AE796</f>
        <v>0</v>
      </c>
      <c r="AF797" s="364">
        <f t="shared" ref="AF797" si="1516">AF796</f>
        <v>0</v>
      </c>
      <c r="AG797" s="364">
        <f t="shared" ref="AG797" si="1517">AG796</f>
        <v>0</v>
      </c>
      <c r="AH797" s="364">
        <f t="shared" ref="AH797" si="1518">AH796</f>
        <v>0</v>
      </c>
      <c r="AI797" s="364">
        <f t="shared" ref="AI797" si="1519">AI796</f>
        <v>0</v>
      </c>
      <c r="AJ797" s="364">
        <f t="shared" ref="AJ797" si="1520">AJ796</f>
        <v>0</v>
      </c>
      <c r="AK797" s="364">
        <f t="shared" ref="AK797" si="1521">AK796</f>
        <v>0</v>
      </c>
      <c r="AL797" s="364">
        <f t="shared" ref="AL797" si="1522">AL796</f>
        <v>0</v>
      </c>
      <c r="AM797" s="272"/>
    </row>
    <row r="798" spans="1:39" ht="15" outlineLevel="1">
      <c r="A798" s="467"/>
      <c r="B798" s="275"/>
      <c r="C798" s="273"/>
      <c r="D798" s="277"/>
      <c r="E798" s="277"/>
      <c r="F798" s="277"/>
      <c r="G798" s="277"/>
      <c r="H798" s="277"/>
      <c r="I798" s="277"/>
      <c r="J798" s="277"/>
      <c r="K798" s="277"/>
      <c r="L798" s="277"/>
      <c r="M798" s="277"/>
      <c r="N798" s="253"/>
      <c r="O798" s="277"/>
      <c r="P798" s="277"/>
      <c r="Q798" s="277"/>
      <c r="R798" s="277"/>
      <c r="S798" s="277"/>
      <c r="T798" s="277"/>
      <c r="U798" s="277"/>
      <c r="V798" s="277"/>
      <c r="W798" s="277"/>
      <c r="X798" s="277"/>
      <c r="Y798" s="369"/>
      <c r="Z798" s="370"/>
      <c r="AA798" s="369"/>
      <c r="AB798" s="369"/>
      <c r="AC798" s="369"/>
      <c r="AD798" s="369"/>
      <c r="AE798" s="369"/>
      <c r="AF798" s="369"/>
      <c r="AG798" s="369"/>
      <c r="AH798" s="369"/>
      <c r="AI798" s="369"/>
      <c r="AJ798" s="369"/>
      <c r="AK798" s="369"/>
      <c r="AL798" s="369"/>
      <c r="AM798" s="274"/>
    </row>
    <row r="799" spans="1:39" ht="30" outlineLevel="1">
      <c r="A799" s="467">
        <v>9</v>
      </c>
      <c r="B799" s="379" t="s">
        <v>102</v>
      </c>
      <c r="C799" s="253" t="s">
        <v>25</v>
      </c>
      <c r="D799" s="257"/>
      <c r="E799" s="257"/>
      <c r="F799" s="257"/>
      <c r="G799" s="257"/>
      <c r="H799" s="257"/>
      <c r="I799" s="257"/>
      <c r="J799" s="257"/>
      <c r="K799" s="257"/>
      <c r="L799" s="257"/>
      <c r="M799" s="257"/>
      <c r="N799" s="257">
        <v>12</v>
      </c>
      <c r="O799" s="257"/>
      <c r="P799" s="257"/>
      <c r="Q799" s="257"/>
      <c r="R799" s="257"/>
      <c r="S799" s="257"/>
      <c r="T799" s="257"/>
      <c r="U799" s="257"/>
      <c r="V799" s="257"/>
      <c r="W799" s="257"/>
      <c r="X799" s="257"/>
      <c r="Y799" s="368"/>
      <c r="Z799" s="368"/>
      <c r="AA799" s="368"/>
      <c r="AB799" s="368"/>
      <c r="AC799" s="368"/>
      <c r="AD799" s="368"/>
      <c r="AE799" s="368"/>
      <c r="AF799" s="368"/>
      <c r="AG799" s="368"/>
      <c r="AH799" s="368"/>
      <c r="AI799" s="368"/>
      <c r="AJ799" s="368"/>
      <c r="AK799" s="368"/>
      <c r="AL799" s="368"/>
      <c r="AM799" s="258">
        <f>SUM(Y799:AL799)</f>
        <v>0</v>
      </c>
    </row>
    <row r="800" spans="1:39" ht="15" outlineLevel="1">
      <c r="A800" s="467"/>
      <c r="B800" s="256" t="s">
        <v>342</v>
      </c>
      <c r="C800" s="253" t="s">
        <v>163</v>
      </c>
      <c r="D800" s="257"/>
      <c r="E800" s="257"/>
      <c r="F800" s="257"/>
      <c r="G800" s="257"/>
      <c r="H800" s="257"/>
      <c r="I800" s="257"/>
      <c r="J800" s="257"/>
      <c r="K800" s="257"/>
      <c r="L800" s="257"/>
      <c r="M800" s="257"/>
      <c r="N800" s="257">
        <f>N799</f>
        <v>12</v>
      </c>
      <c r="O800" s="257"/>
      <c r="P800" s="257"/>
      <c r="Q800" s="257"/>
      <c r="R800" s="257"/>
      <c r="S800" s="257"/>
      <c r="T800" s="257"/>
      <c r="U800" s="257"/>
      <c r="V800" s="257"/>
      <c r="W800" s="257"/>
      <c r="X800" s="257"/>
      <c r="Y800" s="364">
        <f>Y799</f>
        <v>0</v>
      </c>
      <c r="Z800" s="364">
        <f t="shared" ref="Z800" si="1523">Z799</f>
        <v>0</v>
      </c>
      <c r="AA800" s="364">
        <f t="shared" ref="AA800" si="1524">AA799</f>
        <v>0</v>
      </c>
      <c r="AB800" s="364">
        <f t="shared" ref="AB800" si="1525">AB799</f>
        <v>0</v>
      </c>
      <c r="AC800" s="364">
        <f t="shared" ref="AC800" si="1526">AC799</f>
        <v>0</v>
      </c>
      <c r="AD800" s="364">
        <f t="shared" ref="AD800" si="1527">AD799</f>
        <v>0</v>
      </c>
      <c r="AE800" s="364">
        <f t="shared" ref="AE800" si="1528">AE799</f>
        <v>0</v>
      </c>
      <c r="AF800" s="364">
        <f t="shared" ref="AF800" si="1529">AF799</f>
        <v>0</v>
      </c>
      <c r="AG800" s="364">
        <f t="shared" ref="AG800" si="1530">AG799</f>
        <v>0</v>
      </c>
      <c r="AH800" s="364">
        <f t="shared" ref="AH800" si="1531">AH799</f>
        <v>0</v>
      </c>
      <c r="AI800" s="364">
        <f t="shared" ref="AI800" si="1532">AI799</f>
        <v>0</v>
      </c>
      <c r="AJ800" s="364">
        <f t="shared" ref="AJ800" si="1533">AJ799</f>
        <v>0</v>
      </c>
      <c r="AK800" s="364">
        <f t="shared" ref="AK800" si="1534">AK799</f>
        <v>0</v>
      </c>
      <c r="AL800" s="364">
        <f t="shared" ref="AL800" si="1535">AL799</f>
        <v>0</v>
      </c>
      <c r="AM800" s="272"/>
    </row>
    <row r="801" spans="1:39" ht="15" outlineLevel="1">
      <c r="A801" s="467"/>
      <c r="B801" s="275"/>
      <c r="C801" s="273"/>
      <c r="D801" s="277"/>
      <c r="E801" s="277"/>
      <c r="F801" s="277"/>
      <c r="G801" s="277"/>
      <c r="H801" s="277"/>
      <c r="I801" s="277"/>
      <c r="J801" s="277"/>
      <c r="K801" s="277"/>
      <c r="L801" s="277"/>
      <c r="M801" s="277"/>
      <c r="N801" s="253"/>
      <c r="O801" s="277"/>
      <c r="P801" s="277"/>
      <c r="Q801" s="277"/>
      <c r="R801" s="277"/>
      <c r="S801" s="277"/>
      <c r="T801" s="277"/>
      <c r="U801" s="277"/>
      <c r="V801" s="277"/>
      <c r="W801" s="277"/>
      <c r="X801" s="277"/>
      <c r="Y801" s="369"/>
      <c r="Z801" s="369"/>
      <c r="AA801" s="369"/>
      <c r="AB801" s="369"/>
      <c r="AC801" s="369"/>
      <c r="AD801" s="369"/>
      <c r="AE801" s="369"/>
      <c r="AF801" s="369"/>
      <c r="AG801" s="369"/>
      <c r="AH801" s="369"/>
      <c r="AI801" s="369"/>
      <c r="AJ801" s="369"/>
      <c r="AK801" s="369"/>
      <c r="AL801" s="369"/>
      <c r="AM801" s="274"/>
    </row>
    <row r="802" spans="1:39" ht="30" outlineLevel="1">
      <c r="A802" s="467">
        <v>10</v>
      </c>
      <c r="B802" s="379" t="s">
        <v>103</v>
      </c>
      <c r="C802" s="253" t="s">
        <v>25</v>
      </c>
      <c r="D802" s="257"/>
      <c r="E802" s="257"/>
      <c r="F802" s="257"/>
      <c r="G802" s="257"/>
      <c r="H802" s="257"/>
      <c r="I802" s="257"/>
      <c r="J802" s="257"/>
      <c r="K802" s="257"/>
      <c r="L802" s="257"/>
      <c r="M802" s="257"/>
      <c r="N802" s="257">
        <v>3</v>
      </c>
      <c r="O802" s="257"/>
      <c r="P802" s="257"/>
      <c r="Q802" s="257"/>
      <c r="R802" s="257"/>
      <c r="S802" s="257"/>
      <c r="T802" s="257"/>
      <c r="U802" s="257"/>
      <c r="V802" s="257"/>
      <c r="W802" s="257"/>
      <c r="X802" s="257"/>
      <c r="Y802" s="368"/>
      <c r="Z802" s="368"/>
      <c r="AA802" s="368"/>
      <c r="AB802" s="368"/>
      <c r="AC802" s="368"/>
      <c r="AD802" s="368"/>
      <c r="AE802" s="368"/>
      <c r="AF802" s="368"/>
      <c r="AG802" s="368"/>
      <c r="AH802" s="368"/>
      <c r="AI802" s="368"/>
      <c r="AJ802" s="368"/>
      <c r="AK802" s="368"/>
      <c r="AL802" s="368"/>
      <c r="AM802" s="258">
        <f>SUM(Y802:AL802)</f>
        <v>0</v>
      </c>
    </row>
    <row r="803" spans="1:39" ht="15" outlineLevel="1">
      <c r="A803" s="467"/>
      <c r="B803" s="256" t="s">
        <v>342</v>
      </c>
      <c r="C803" s="253" t="s">
        <v>163</v>
      </c>
      <c r="D803" s="257"/>
      <c r="E803" s="257"/>
      <c r="F803" s="257"/>
      <c r="G803" s="257"/>
      <c r="H803" s="257"/>
      <c r="I803" s="257"/>
      <c r="J803" s="257"/>
      <c r="K803" s="257"/>
      <c r="L803" s="257"/>
      <c r="M803" s="257"/>
      <c r="N803" s="257">
        <f>N802</f>
        <v>3</v>
      </c>
      <c r="O803" s="257"/>
      <c r="P803" s="257"/>
      <c r="Q803" s="257"/>
      <c r="R803" s="257"/>
      <c r="S803" s="257"/>
      <c r="T803" s="257"/>
      <c r="U803" s="257"/>
      <c r="V803" s="257"/>
      <c r="W803" s="257"/>
      <c r="X803" s="257"/>
      <c r="Y803" s="364">
        <f>Y802</f>
        <v>0</v>
      </c>
      <c r="Z803" s="364">
        <f t="shared" ref="Z803" si="1536">Z802</f>
        <v>0</v>
      </c>
      <c r="AA803" s="364">
        <f t="shared" ref="AA803" si="1537">AA802</f>
        <v>0</v>
      </c>
      <c r="AB803" s="364">
        <f t="shared" ref="AB803" si="1538">AB802</f>
        <v>0</v>
      </c>
      <c r="AC803" s="364">
        <f t="shared" ref="AC803" si="1539">AC802</f>
        <v>0</v>
      </c>
      <c r="AD803" s="364">
        <f t="shared" ref="AD803" si="1540">AD802</f>
        <v>0</v>
      </c>
      <c r="AE803" s="364">
        <f t="shared" ref="AE803" si="1541">AE802</f>
        <v>0</v>
      </c>
      <c r="AF803" s="364">
        <f t="shared" ref="AF803" si="1542">AF802</f>
        <v>0</v>
      </c>
      <c r="AG803" s="364">
        <f t="shared" ref="AG803" si="1543">AG802</f>
        <v>0</v>
      </c>
      <c r="AH803" s="364">
        <f t="shared" ref="AH803" si="1544">AH802</f>
        <v>0</v>
      </c>
      <c r="AI803" s="364">
        <f t="shared" ref="AI803" si="1545">AI802</f>
        <v>0</v>
      </c>
      <c r="AJ803" s="364">
        <f t="shared" ref="AJ803" si="1546">AJ802</f>
        <v>0</v>
      </c>
      <c r="AK803" s="364">
        <f t="shared" ref="AK803" si="1547">AK802</f>
        <v>0</v>
      </c>
      <c r="AL803" s="364">
        <f t="shared" ref="AL803" si="1548">AL802</f>
        <v>0</v>
      </c>
      <c r="AM803" s="272"/>
    </row>
    <row r="804" spans="1:39" ht="15" outlineLevel="1">
      <c r="A804" s="467"/>
      <c r="B804" s="275"/>
      <c r="C804" s="273"/>
      <c r="D804" s="277"/>
      <c r="E804" s="277"/>
      <c r="F804" s="277"/>
      <c r="G804" s="277"/>
      <c r="H804" s="277"/>
      <c r="I804" s="277"/>
      <c r="J804" s="277"/>
      <c r="K804" s="277"/>
      <c r="L804" s="277"/>
      <c r="M804" s="277"/>
      <c r="N804" s="253"/>
      <c r="O804" s="277"/>
      <c r="P804" s="277"/>
      <c r="Q804" s="277"/>
      <c r="R804" s="277"/>
      <c r="S804" s="277"/>
      <c r="T804" s="277"/>
      <c r="U804" s="277"/>
      <c r="V804" s="277"/>
      <c r="W804" s="277"/>
      <c r="X804" s="277"/>
      <c r="Y804" s="369"/>
      <c r="Z804" s="370"/>
      <c r="AA804" s="369"/>
      <c r="AB804" s="369"/>
      <c r="AC804" s="369"/>
      <c r="AD804" s="369"/>
      <c r="AE804" s="369"/>
      <c r="AF804" s="369"/>
      <c r="AG804" s="369"/>
      <c r="AH804" s="369"/>
      <c r="AI804" s="369"/>
      <c r="AJ804" s="369"/>
      <c r="AK804" s="369"/>
      <c r="AL804" s="369"/>
      <c r="AM804" s="274"/>
    </row>
    <row r="805" spans="1:39" ht="15.6" outlineLevel="1">
      <c r="A805" s="467"/>
      <c r="B805" s="250" t="s">
        <v>10</v>
      </c>
      <c r="C805" s="251"/>
      <c r="D805" s="251"/>
      <c r="E805" s="251"/>
      <c r="F805" s="251"/>
      <c r="G805" s="251"/>
      <c r="H805" s="251"/>
      <c r="I805" s="251"/>
      <c r="J805" s="251"/>
      <c r="K805" s="251"/>
      <c r="L805" s="251"/>
      <c r="M805" s="251"/>
      <c r="N805" s="252"/>
      <c r="O805" s="251"/>
      <c r="P805" s="251"/>
      <c r="Q805" s="251"/>
      <c r="R805" s="251"/>
      <c r="S805" s="251"/>
      <c r="T805" s="251"/>
      <c r="U805" s="251"/>
      <c r="V805" s="251"/>
      <c r="W805" s="251"/>
      <c r="X805" s="251"/>
      <c r="Y805" s="367"/>
      <c r="Z805" s="367"/>
      <c r="AA805" s="367"/>
      <c r="AB805" s="367"/>
      <c r="AC805" s="367"/>
      <c r="AD805" s="367"/>
      <c r="AE805" s="367"/>
      <c r="AF805" s="367"/>
      <c r="AG805" s="367"/>
      <c r="AH805" s="367"/>
      <c r="AI805" s="367"/>
      <c r="AJ805" s="367"/>
      <c r="AK805" s="367"/>
      <c r="AL805" s="367"/>
      <c r="AM805" s="254"/>
    </row>
    <row r="806" spans="1:39" ht="30" outlineLevel="1">
      <c r="A806" s="467">
        <v>11</v>
      </c>
      <c r="B806" s="379" t="s">
        <v>104</v>
      </c>
      <c r="C806" s="253" t="s">
        <v>25</v>
      </c>
      <c r="D806" s="257"/>
      <c r="E806" s="257"/>
      <c r="F806" s="257"/>
      <c r="G806" s="257"/>
      <c r="H806" s="257"/>
      <c r="I806" s="257"/>
      <c r="J806" s="257"/>
      <c r="K806" s="257"/>
      <c r="L806" s="257"/>
      <c r="M806" s="257"/>
      <c r="N806" s="257">
        <v>12</v>
      </c>
      <c r="O806" s="257"/>
      <c r="P806" s="257"/>
      <c r="Q806" s="257"/>
      <c r="R806" s="257"/>
      <c r="S806" s="257"/>
      <c r="T806" s="257"/>
      <c r="U806" s="257"/>
      <c r="V806" s="257"/>
      <c r="W806" s="257"/>
      <c r="X806" s="257"/>
      <c r="Y806" s="377"/>
      <c r="Z806" s="368"/>
      <c r="AA806" s="368"/>
      <c r="AB806" s="368"/>
      <c r="AC806" s="368"/>
      <c r="AD806" s="368"/>
      <c r="AE806" s="368"/>
      <c r="AF806" s="368"/>
      <c r="AG806" s="368"/>
      <c r="AH806" s="368"/>
      <c r="AI806" s="368"/>
      <c r="AJ806" s="368"/>
      <c r="AK806" s="368"/>
      <c r="AL806" s="368"/>
      <c r="AM806" s="258">
        <f>SUM(Y806:AL806)</f>
        <v>0</v>
      </c>
    </row>
    <row r="807" spans="1:39" ht="15" outlineLevel="1">
      <c r="A807" s="467"/>
      <c r="B807" s="256" t="s">
        <v>342</v>
      </c>
      <c r="C807" s="253" t="s">
        <v>163</v>
      </c>
      <c r="D807" s="257"/>
      <c r="E807" s="257"/>
      <c r="F807" s="257"/>
      <c r="G807" s="257"/>
      <c r="H807" s="257"/>
      <c r="I807" s="257"/>
      <c r="J807" s="257"/>
      <c r="K807" s="257"/>
      <c r="L807" s="257"/>
      <c r="M807" s="257"/>
      <c r="N807" s="257">
        <f>N806</f>
        <v>12</v>
      </c>
      <c r="O807" s="257"/>
      <c r="P807" s="257"/>
      <c r="Q807" s="257"/>
      <c r="R807" s="257"/>
      <c r="S807" s="257"/>
      <c r="T807" s="257"/>
      <c r="U807" s="257"/>
      <c r="V807" s="257"/>
      <c r="W807" s="257"/>
      <c r="X807" s="257"/>
      <c r="Y807" s="364">
        <f>Y806</f>
        <v>0</v>
      </c>
      <c r="Z807" s="364">
        <f t="shared" ref="Z807" si="1549">Z806</f>
        <v>0</v>
      </c>
      <c r="AA807" s="364">
        <f t="shared" ref="AA807" si="1550">AA806</f>
        <v>0</v>
      </c>
      <c r="AB807" s="364">
        <f t="shared" ref="AB807" si="1551">AB806</f>
        <v>0</v>
      </c>
      <c r="AC807" s="364">
        <f t="shared" ref="AC807" si="1552">AC806</f>
        <v>0</v>
      </c>
      <c r="AD807" s="364">
        <f t="shared" ref="AD807" si="1553">AD806</f>
        <v>0</v>
      </c>
      <c r="AE807" s="364">
        <f t="shared" ref="AE807" si="1554">AE806</f>
        <v>0</v>
      </c>
      <c r="AF807" s="364">
        <f t="shared" ref="AF807" si="1555">AF806</f>
        <v>0</v>
      </c>
      <c r="AG807" s="364">
        <f t="shared" ref="AG807" si="1556">AG806</f>
        <v>0</v>
      </c>
      <c r="AH807" s="364">
        <f t="shared" ref="AH807" si="1557">AH806</f>
        <v>0</v>
      </c>
      <c r="AI807" s="364">
        <f t="shared" ref="AI807" si="1558">AI806</f>
        <v>0</v>
      </c>
      <c r="AJ807" s="364">
        <f t="shared" ref="AJ807" si="1559">AJ806</f>
        <v>0</v>
      </c>
      <c r="AK807" s="364">
        <f t="shared" ref="AK807" si="1560">AK806</f>
        <v>0</v>
      </c>
      <c r="AL807" s="364">
        <f t="shared" ref="AL807" si="1561">AL806</f>
        <v>0</v>
      </c>
      <c r="AM807" s="259"/>
    </row>
    <row r="808" spans="1:39" ht="15" outlineLevel="1">
      <c r="A808" s="467"/>
      <c r="B808" s="276"/>
      <c r="C808" s="267"/>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365"/>
      <c r="Z808" s="372"/>
      <c r="AA808" s="372"/>
      <c r="AB808" s="372"/>
      <c r="AC808" s="372"/>
      <c r="AD808" s="372"/>
      <c r="AE808" s="372"/>
      <c r="AF808" s="372"/>
      <c r="AG808" s="372"/>
      <c r="AH808" s="372"/>
      <c r="AI808" s="372"/>
      <c r="AJ808" s="372"/>
      <c r="AK808" s="372"/>
      <c r="AL808" s="372"/>
      <c r="AM808" s="268"/>
    </row>
    <row r="809" spans="1:39" ht="30" outlineLevel="1">
      <c r="A809" s="467">
        <v>12</v>
      </c>
      <c r="B809" s="379" t="s">
        <v>105</v>
      </c>
      <c r="C809" s="253" t="s">
        <v>25</v>
      </c>
      <c r="D809" s="257"/>
      <c r="E809" s="257"/>
      <c r="F809" s="257"/>
      <c r="G809" s="257"/>
      <c r="H809" s="257"/>
      <c r="I809" s="257"/>
      <c r="J809" s="257"/>
      <c r="K809" s="257"/>
      <c r="L809" s="257"/>
      <c r="M809" s="257"/>
      <c r="N809" s="257">
        <v>12</v>
      </c>
      <c r="O809" s="257"/>
      <c r="P809" s="257"/>
      <c r="Q809" s="257"/>
      <c r="R809" s="257"/>
      <c r="S809" s="257"/>
      <c r="T809" s="257"/>
      <c r="U809" s="257"/>
      <c r="V809" s="257"/>
      <c r="W809" s="257"/>
      <c r="X809" s="257"/>
      <c r="Y809" s="363"/>
      <c r="Z809" s="368"/>
      <c r="AA809" s="368"/>
      <c r="AB809" s="368"/>
      <c r="AC809" s="368"/>
      <c r="AD809" s="368"/>
      <c r="AE809" s="368"/>
      <c r="AF809" s="368"/>
      <c r="AG809" s="368"/>
      <c r="AH809" s="368"/>
      <c r="AI809" s="368"/>
      <c r="AJ809" s="368"/>
      <c r="AK809" s="368"/>
      <c r="AL809" s="368"/>
      <c r="AM809" s="258">
        <f>SUM(Y809:AL809)</f>
        <v>0</v>
      </c>
    </row>
    <row r="810" spans="1:39" ht="15" outlineLevel="1">
      <c r="A810" s="467"/>
      <c r="B810" s="256" t="s">
        <v>342</v>
      </c>
      <c r="C810" s="253" t="s">
        <v>163</v>
      </c>
      <c r="D810" s="257"/>
      <c r="E810" s="257"/>
      <c r="F810" s="257"/>
      <c r="G810" s="257"/>
      <c r="H810" s="257"/>
      <c r="I810" s="257"/>
      <c r="J810" s="257"/>
      <c r="K810" s="257"/>
      <c r="L810" s="257"/>
      <c r="M810" s="257"/>
      <c r="N810" s="257">
        <f>N809</f>
        <v>12</v>
      </c>
      <c r="O810" s="257"/>
      <c r="P810" s="257"/>
      <c r="Q810" s="257"/>
      <c r="R810" s="257"/>
      <c r="S810" s="257"/>
      <c r="T810" s="257"/>
      <c r="U810" s="257"/>
      <c r="V810" s="257"/>
      <c r="W810" s="257"/>
      <c r="X810" s="257"/>
      <c r="Y810" s="364">
        <f>Y809</f>
        <v>0</v>
      </c>
      <c r="Z810" s="364">
        <f t="shared" ref="Z810" si="1562">Z809</f>
        <v>0</v>
      </c>
      <c r="AA810" s="364">
        <f t="shared" ref="AA810" si="1563">AA809</f>
        <v>0</v>
      </c>
      <c r="AB810" s="364">
        <f t="shared" ref="AB810" si="1564">AB809</f>
        <v>0</v>
      </c>
      <c r="AC810" s="364">
        <f t="shared" ref="AC810" si="1565">AC809</f>
        <v>0</v>
      </c>
      <c r="AD810" s="364">
        <f t="shared" ref="AD810" si="1566">AD809</f>
        <v>0</v>
      </c>
      <c r="AE810" s="364">
        <f t="shared" ref="AE810" si="1567">AE809</f>
        <v>0</v>
      </c>
      <c r="AF810" s="364">
        <f t="shared" ref="AF810" si="1568">AF809</f>
        <v>0</v>
      </c>
      <c r="AG810" s="364">
        <f t="shared" ref="AG810" si="1569">AG809</f>
        <v>0</v>
      </c>
      <c r="AH810" s="364">
        <f t="shared" ref="AH810" si="1570">AH809</f>
        <v>0</v>
      </c>
      <c r="AI810" s="364">
        <f t="shared" ref="AI810" si="1571">AI809</f>
        <v>0</v>
      </c>
      <c r="AJ810" s="364">
        <f t="shared" ref="AJ810" si="1572">AJ809</f>
        <v>0</v>
      </c>
      <c r="AK810" s="364">
        <f t="shared" ref="AK810" si="1573">AK809</f>
        <v>0</v>
      </c>
      <c r="AL810" s="364">
        <f t="shared" ref="AL810" si="1574">AL809</f>
        <v>0</v>
      </c>
      <c r="AM810" s="259"/>
    </row>
    <row r="811" spans="1:39" ht="15" outlineLevel="1">
      <c r="A811" s="467"/>
      <c r="B811" s="276"/>
      <c r="C811" s="267"/>
      <c r="D811" s="253"/>
      <c r="E811" s="253"/>
      <c r="F811" s="253"/>
      <c r="G811" s="253"/>
      <c r="H811" s="253"/>
      <c r="I811" s="253"/>
      <c r="J811" s="253"/>
      <c r="K811" s="253"/>
      <c r="L811" s="253"/>
      <c r="M811" s="253"/>
      <c r="N811" s="253"/>
      <c r="O811" s="253"/>
      <c r="P811" s="253"/>
      <c r="Q811" s="253"/>
      <c r="R811" s="253"/>
      <c r="S811" s="253"/>
      <c r="T811" s="253"/>
      <c r="U811" s="253"/>
      <c r="V811" s="253"/>
      <c r="W811" s="253"/>
      <c r="X811" s="253"/>
      <c r="Y811" s="373"/>
      <c r="Z811" s="373"/>
      <c r="AA811" s="365"/>
      <c r="AB811" s="365"/>
      <c r="AC811" s="365"/>
      <c r="AD811" s="365"/>
      <c r="AE811" s="365"/>
      <c r="AF811" s="365"/>
      <c r="AG811" s="365"/>
      <c r="AH811" s="365"/>
      <c r="AI811" s="365"/>
      <c r="AJ811" s="365"/>
      <c r="AK811" s="365"/>
      <c r="AL811" s="365"/>
      <c r="AM811" s="268"/>
    </row>
    <row r="812" spans="1:39" ht="30" outlineLevel="1">
      <c r="A812" s="467">
        <v>13</v>
      </c>
      <c r="B812" s="379" t="s">
        <v>106</v>
      </c>
      <c r="C812" s="253" t="s">
        <v>25</v>
      </c>
      <c r="D812" s="257"/>
      <c r="E812" s="257"/>
      <c r="F812" s="257"/>
      <c r="G812" s="257"/>
      <c r="H812" s="257"/>
      <c r="I812" s="257"/>
      <c r="J812" s="257"/>
      <c r="K812" s="257"/>
      <c r="L812" s="257"/>
      <c r="M812" s="257"/>
      <c r="N812" s="257">
        <v>12</v>
      </c>
      <c r="O812" s="257"/>
      <c r="P812" s="257"/>
      <c r="Q812" s="257"/>
      <c r="R812" s="257"/>
      <c r="S812" s="257"/>
      <c r="T812" s="257"/>
      <c r="U812" s="257"/>
      <c r="V812" s="257"/>
      <c r="W812" s="257"/>
      <c r="X812" s="257"/>
      <c r="Y812" s="363"/>
      <c r="Z812" s="368"/>
      <c r="AA812" s="368"/>
      <c r="AB812" s="368"/>
      <c r="AC812" s="368"/>
      <c r="AD812" s="368"/>
      <c r="AE812" s="368"/>
      <c r="AF812" s="368"/>
      <c r="AG812" s="368"/>
      <c r="AH812" s="368"/>
      <c r="AI812" s="368"/>
      <c r="AJ812" s="368"/>
      <c r="AK812" s="368"/>
      <c r="AL812" s="368"/>
      <c r="AM812" s="258">
        <f>SUM(Y812:AL812)</f>
        <v>0</v>
      </c>
    </row>
    <row r="813" spans="1:39" ht="15" outlineLevel="1">
      <c r="A813" s="467"/>
      <c r="B813" s="256" t="s">
        <v>342</v>
      </c>
      <c r="C813" s="253" t="s">
        <v>163</v>
      </c>
      <c r="D813" s="257"/>
      <c r="E813" s="257"/>
      <c r="F813" s="257"/>
      <c r="G813" s="257"/>
      <c r="H813" s="257"/>
      <c r="I813" s="257"/>
      <c r="J813" s="257"/>
      <c r="K813" s="257"/>
      <c r="L813" s="257"/>
      <c r="M813" s="257"/>
      <c r="N813" s="257">
        <f>N812</f>
        <v>12</v>
      </c>
      <c r="O813" s="257"/>
      <c r="P813" s="257"/>
      <c r="Q813" s="257"/>
      <c r="R813" s="257"/>
      <c r="S813" s="257"/>
      <c r="T813" s="257"/>
      <c r="U813" s="257"/>
      <c r="V813" s="257"/>
      <c r="W813" s="257"/>
      <c r="X813" s="257"/>
      <c r="Y813" s="364">
        <f>Y812</f>
        <v>0</v>
      </c>
      <c r="Z813" s="364">
        <f t="shared" ref="Z813" si="1575">Z812</f>
        <v>0</v>
      </c>
      <c r="AA813" s="364">
        <f t="shared" ref="AA813" si="1576">AA812</f>
        <v>0</v>
      </c>
      <c r="AB813" s="364">
        <f t="shared" ref="AB813" si="1577">AB812</f>
        <v>0</v>
      </c>
      <c r="AC813" s="364">
        <f t="shared" ref="AC813" si="1578">AC812</f>
        <v>0</v>
      </c>
      <c r="AD813" s="364">
        <f t="shared" ref="AD813" si="1579">AD812</f>
        <v>0</v>
      </c>
      <c r="AE813" s="364">
        <f t="shared" ref="AE813" si="1580">AE812</f>
        <v>0</v>
      </c>
      <c r="AF813" s="364">
        <f t="shared" ref="AF813" si="1581">AF812</f>
        <v>0</v>
      </c>
      <c r="AG813" s="364">
        <f t="shared" ref="AG813" si="1582">AG812</f>
        <v>0</v>
      </c>
      <c r="AH813" s="364">
        <f t="shared" ref="AH813" si="1583">AH812</f>
        <v>0</v>
      </c>
      <c r="AI813" s="364">
        <f t="shared" ref="AI813" si="1584">AI812</f>
        <v>0</v>
      </c>
      <c r="AJ813" s="364">
        <f t="shared" ref="AJ813" si="1585">AJ812</f>
        <v>0</v>
      </c>
      <c r="AK813" s="364">
        <f t="shared" ref="AK813" si="1586">AK812</f>
        <v>0</v>
      </c>
      <c r="AL813" s="364">
        <f t="shared" ref="AL813" si="1587">AL812</f>
        <v>0</v>
      </c>
      <c r="AM813" s="268"/>
    </row>
    <row r="814" spans="1:39" ht="15" outlineLevel="1">
      <c r="A814" s="467"/>
      <c r="B814" s="276"/>
      <c r="C814" s="267"/>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365"/>
      <c r="Z814" s="365"/>
      <c r="AA814" s="365"/>
      <c r="AB814" s="365"/>
      <c r="AC814" s="365"/>
      <c r="AD814" s="365"/>
      <c r="AE814" s="365"/>
      <c r="AF814" s="365"/>
      <c r="AG814" s="365"/>
      <c r="AH814" s="365"/>
      <c r="AI814" s="365"/>
      <c r="AJ814" s="365"/>
      <c r="AK814" s="365"/>
      <c r="AL814" s="365"/>
      <c r="AM814" s="268"/>
    </row>
    <row r="815" spans="1:39" ht="15.6" outlineLevel="1">
      <c r="A815" s="467"/>
      <c r="B815" s="250" t="s">
        <v>107</v>
      </c>
      <c r="C815" s="251"/>
      <c r="D815" s="252"/>
      <c r="E815" s="252"/>
      <c r="F815" s="252"/>
      <c r="G815" s="252"/>
      <c r="H815" s="252"/>
      <c r="I815" s="252"/>
      <c r="J815" s="252"/>
      <c r="K815" s="252"/>
      <c r="L815" s="252"/>
      <c r="M815" s="252"/>
      <c r="N815" s="252"/>
      <c r="O815" s="252"/>
      <c r="P815" s="251"/>
      <c r="Q815" s="251"/>
      <c r="R815" s="251"/>
      <c r="S815" s="251"/>
      <c r="T815" s="251"/>
      <c r="U815" s="251"/>
      <c r="V815" s="251"/>
      <c r="W815" s="251"/>
      <c r="X815" s="251"/>
      <c r="Y815" s="367"/>
      <c r="Z815" s="367"/>
      <c r="AA815" s="367"/>
      <c r="AB815" s="367"/>
      <c r="AC815" s="367"/>
      <c r="AD815" s="367"/>
      <c r="AE815" s="367"/>
      <c r="AF815" s="367"/>
      <c r="AG815" s="367"/>
      <c r="AH815" s="367"/>
      <c r="AI815" s="367"/>
      <c r="AJ815" s="367"/>
      <c r="AK815" s="367"/>
      <c r="AL815" s="367"/>
      <c r="AM815" s="254"/>
    </row>
    <row r="816" spans="1:39" ht="15" outlineLevel="1">
      <c r="A816" s="467">
        <v>14</v>
      </c>
      <c r="B816" s="276" t="s">
        <v>108</v>
      </c>
      <c r="C816" s="253" t="s">
        <v>25</v>
      </c>
      <c r="D816" s="257"/>
      <c r="E816" s="257"/>
      <c r="F816" s="257"/>
      <c r="G816" s="257"/>
      <c r="H816" s="257"/>
      <c r="I816" s="257"/>
      <c r="J816" s="257"/>
      <c r="K816" s="257"/>
      <c r="L816" s="257"/>
      <c r="M816" s="257"/>
      <c r="N816" s="257">
        <v>12</v>
      </c>
      <c r="O816" s="257"/>
      <c r="P816" s="257"/>
      <c r="Q816" s="257"/>
      <c r="R816" s="257"/>
      <c r="S816" s="257"/>
      <c r="T816" s="257"/>
      <c r="U816" s="257"/>
      <c r="V816" s="257"/>
      <c r="W816" s="257"/>
      <c r="X816" s="257"/>
      <c r="Y816" s="368"/>
      <c r="Z816" s="368"/>
      <c r="AA816" s="368"/>
      <c r="AB816" s="368"/>
      <c r="AC816" s="368"/>
      <c r="AD816" s="368"/>
      <c r="AE816" s="368"/>
      <c r="AF816" s="363"/>
      <c r="AG816" s="363"/>
      <c r="AH816" s="363"/>
      <c r="AI816" s="363"/>
      <c r="AJ816" s="363"/>
      <c r="AK816" s="363"/>
      <c r="AL816" s="363"/>
      <c r="AM816" s="258">
        <f>SUM(Y816:AL816)</f>
        <v>0</v>
      </c>
    </row>
    <row r="817" spans="1:39" ht="15" outlineLevel="1">
      <c r="A817" s="467"/>
      <c r="B817" s="256" t="s">
        <v>342</v>
      </c>
      <c r="C817" s="253" t="s">
        <v>163</v>
      </c>
      <c r="D817" s="257"/>
      <c r="E817" s="257"/>
      <c r="F817" s="257"/>
      <c r="G817" s="257"/>
      <c r="H817" s="257"/>
      <c r="I817" s="257"/>
      <c r="J817" s="257"/>
      <c r="K817" s="257"/>
      <c r="L817" s="257"/>
      <c r="M817" s="257"/>
      <c r="N817" s="257">
        <f>N816</f>
        <v>12</v>
      </c>
      <c r="O817" s="257"/>
      <c r="P817" s="257"/>
      <c r="Q817" s="257"/>
      <c r="R817" s="257"/>
      <c r="S817" s="257"/>
      <c r="T817" s="257"/>
      <c r="U817" s="257"/>
      <c r="V817" s="257"/>
      <c r="W817" s="257"/>
      <c r="X817" s="257"/>
      <c r="Y817" s="364">
        <f>Y816</f>
        <v>0</v>
      </c>
      <c r="Z817" s="364">
        <f t="shared" ref="Z817" si="1588">Z816</f>
        <v>0</v>
      </c>
      <c r="AA817" s="364">
        <f t="shared" ref="AA817" si="1589">AA816</f>
        <v>0</v>
      </c>
      <c r="AB817" s="364">
        <f t="shared" ref="AB817" si="1590">AB816</f>
        <v>0</v>
      </c>
      <c r="AC817" s="364">
        <f t="shared" ref="AC817" si="1591">AC816</f>
        <v>0</v>
      </c>
      <c r="AD817" s="364">
        <f t="shared" ref="AD817" si="1592">AD816</f>
        <v>0</v>
      </c>
      <c r="AE817" s="364">
        <f t="shared" ref="AE817" si="1593">AE816</f>
        <v>0</v>
      </c>
      <c r="AF817" s="364">
        <f t="shared" ref="AF817" si="1594">AF816</f>
        <v>0</v>
      </c>
      <c r="AG817" s="364">
        <f t="shared" ref="AG817" si="1595">AG816</f>
        <v>0</v>
      </c>
      <c r="AH817" s="364">
        <f t="shared" ref="AH817" si="1596">AH816</f>
        <v>0</v>
      </c>
      <c r="AI817" s="364">
        <f t="shared" ref="AI817" si="1597">AI816</f>
        <v>0</v>
      </c>
      <c r="AJ817" s="364">
        <f t="shared" ref="AJ817" si="1598">AJ816</f>
        <v>0</v>
      </c>
      <c r="AK817" s="364">
        <f t="shared" ref="AK817" si="1599">AK816</f>
        <v>0</v>
      </c>
      <c r="AL817" s="364">
        <f t="shared" ref="AL817" si="1600">AL816</f>
        <v>0</v>
      </c>
      <c r="AM817" s="259"/>
    </row>
    <row r="818" spans="1:39" ht="15" outlineLevel="1">
      <c r="A818" s="467"/>
      <c r="B818" s="276"/>
      <c r="C818" s="267"/>
      <c r="D818" s="253"/>
      <c r="E818" s="253"/>
      <c r="F818" s="253"/>
      <c r="G818" s="253"/>
      <c r="H818" s="253"/>
      <c r="I818" s="253"/>
      <c r="J818" s="253"/>
      <c r="K818" s="253"/>
      <c r="L818" s="253"/>
      <c r="M818" s="253"/>
      <c r="N818" s="412"/>
      <c r="O818" s="253"/>
      <c r="P818" s="253"/>
      <c r="Q818" s="253"/>
      <c r="R818" s="253"/>
      <c r="S818" s="253"/>
      <c r="T818" s="253"/>
      <c r="U818" s="253"/>
      <c r="V818" s="253"/>
      <c r="W818" s="253"/>
      <c r="X818" s="253"/>
      <c r="Y818" s="365"/>
      <c r="Z818" s="365"/>
      <c r="AA818" s="365"/>
      <c r="AB818" s="365"/>
      <c r="AC818" s="365"/>
      <c r="AD818" s="365"/>
      <c r="AE818" s="365"/>
      <c r="AF818" s="365"/>
      <c r="AG818" s="365"/>
      <c r="AH818" s="365"/>
      <c r="AI818" s="365"/>
      <c r="AJ818" s="365"/>
      <c r="AK818" s="365"/>
      <c r="AL818" s="365"/>
      <c r="AM818" s="268"/>
    </row>
    <row r="819" spans="1:39" s="245" customFormat="1" ht="15.6" outlineLevel="1">
      <c r="A819" s="467"/>
      <c r="B819" s="250" t="s">
        <v>489</v>
      </c>
      <c r="C819" s="25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365"/>
      <c r="Z819" s="365"/>
      <c r="AA819" s="365"/>
      <c r="AB819" s="365"/>
      <c r="AC819" s="365"/>
      <c r="AD819" s="365"/>
      <c r="AE819" s="369"/>
      <c r="AF819" s="369"/>
      <c r="AG819" s="369"/>
      <c r="AH819" s="369"/>
      <c r="AI819" s="369"/>
      <c r="AJ819" s="369"/>
      <c r="AK819" s="369"/>
      <c r="AL819" s="369"/>
      <c r="AM819" s="456"/>
    </row>
    <row r="820" spans="1:39" ht="15" outlineLevel="1">
      <c r="A820" s="467">
        <v>15</v>
      </c>
      <c r="B820" s="256" t="s">
        <v>494</v>
      </c>
      <c r="C820" s="253" t="s">
        <v>25</v>
      </c>
      <c r="D820" s="257"/>
      <c r="E820" s="257"/>
      <c r="F820" s="257"/>
      <c r="G820" s="257"/>
      <c r="H820" s="257"/>
      <c r="I820" s="257"/>
      <c r="J820" s="257"/>
      <c r="K820" s="257"/>
      <c r="L820" s="257"/>
      <c r="M820" s="257"/>
      <c r="N820" s="257">
        <v>0</v>
      </c>
      <c r="O820" s="257"/>
      <c r="P820" s="257"/>
      <c r="Q820" s="257"/>
      <c r="R820" s="257"/>
      <c r="S820" s="257"/>
      <c r="T820" s="257"/>
      <c r="U820" s="257"/>
      <c r="V820" s="257"/>
      <c r="W820" s="257"/>
      <c r="X820" s="257"/>
      <c r="Y820" s="368"/>
      <c r="Z820" s="368"/>
      <c r="AA820" s="368"/>
      <c r="AB820" s="368"/>
      <c r="AC820" s="368"/>
      <c r="AD820" s="368"/>
      <c r="AE820" s="368"/>
      <c r="AF820" s="363"/>
      <c r="AG820" s="363"/>
      <c r="AH820" s="363"/>
      <c r="AI820" s="363"/>
      <c r="AJ820" s="363"/>
      <c r="AK820" s="363"/>
      <c r="AL820" s="363"/>
      <c r="AM820" s="258">
        <f>SUM(Y820:AL820)</f>
        <v>0</v>
      </c>
    </row>
    <row r="821" spans="1:39" ht="15" outlineLevel="1">
      <c r="A821" s="467"/>
      <c r="B821" s="256" t="s">
        <v>342</v>
      </c>
      <c r="C821" s="253" t="s">
        <v>163</v>
      </c>
      <c r="D821" s="257"/>
      <c r="E821" s="257"/>
      <c r="F821" s="257"/>
      <c r="G821" s="257"/>
      <c r="H821" s="257"/>
      <c r="I821" s="257"/>
      <c r="J821" s="257"/>
      <c r="K821" s="257"/>
      <c r="L821" s="257"/>
      <c r="M821" s="257"/>
      <c r="N821" s="257">
        <f>N820</f>
        <v>0</v>
      </c>
      <c r="O821" s="257"/>
      <c r="P821" s="257"/>
      <c r="Q821" s="257"/>
      <c r="R821" s="257"/>
      <c r="S821" s="257"/>
      <c r="T821" s="257"/>
      <c r="U821" s="257"/>
      <c r="V821" s="257"/>
      <c r="W821" s="257"/>
      <c r="X821" s="257"/>
      <c r="Y821" s="364">
        <f>Y820</f>
        <v>0</v>
      </c>
      <c r="Z821" s="364">
        <f t="shared" ref="Z821:AL821" si="1601">Z820</f>
        <v>0</v>
      </c>
      <c r="AA821" s="364">
        <f t="shared" si="1601"/>
        <v>0</v>
      </c>
      <c r="AB821" s="364">
        <f t="shared" si="1601"/>
        <v>0</v>
      </c>
      <c r="AC821" s="364">
        <f t="shared" si="1601"/>
        <v>0</v>
      </c>
      <c r="AD821" s="364">
        <f t="shared" si="1601"/>
        <v>0</v>
      </c>
      <c r="AE821" s="364">
        <f t="shared" si="1601"/>
        <v>0</v>
      </c>
      <c r="AF821" s="364">
        <f t="shared" si="1601"/>
        <v>0</v>
      </c>
      <c r="AG821" s="364">
        <f t="shared" si="1601"/>
        <v>0</v>
      </c>
      <c r="AH821" s="364">
        <f t="shared" si="1601"/>
        <v>0</v>
      </c>
      <c r="AI821" s="364">
        <f t="shared" si="1601"/>
        <v>0</v>
      </c>
      <c r="AJ821" s="364">
        <f t="shared" si="1601"/>
        <v>0</v>
      </c>
      <c r="AK821" s="364">
        <f t="shared" si="1601"/>
        <v>0</v>
      </c>
      <c r="AL821" s="364">
        <f t="shared" si="1601"/>
        <v>0</v>
      </c>
      <c r="AM821" s="259"/>
    </row>
    <row r="822" spans="1:39" ht="15" outlineLevel="1">
      <c r="A822" s="467"/>
      <c r="B822" s="276"/>
      <c r="C822" s="267"/>
      <c r="D822" s="253"/>
      <c r="E822" s="253"/>
      <c r="F822" s="253"/>
      <c r="G822" s="253"/>
      <c r="H822" s="253"/>
      <c r="I822" s="253"/>
      <c r="J822" s="253"/>
      <c r="K822" s="253"/>
      <c r="L822" s="253"/>
      <c r="M822" s="253"/>
      <c r="N822" s="253"/>
      <c r="O822" s="253"/>
      <c r="P822" s="253"/>
      <c r="Q822" s="253"/>
      <c r="R822" s="253"/>
      <c r="S822" s="253"/>
      <c r="T822" s="253"/>
      <c r="U822" s="253"/>
      <c r="V822" s="253"/>
      <c r="W822" s="253"/>
      <c r="X822" s="253"/>
      <c r="Y822" s="365"/>
      <c r="Z822" s="365"/>
      <c r="AA822" s="365"/>
      <c r="AB822" s="365"/>
      <c r="AC822" s="365"/>
      <c r="AD822" s="365"/>
      <c r="AE822" s="365"/>
      <c r="AF822" s="365"/>
      <c r="AG822" s="365"/>
      <c r="AH822" s="365"/>
      <c r="AI822" s="365"/>
      <c r="AJ822" s="365"/>
      <c r="AK822" s="365"/>
      <c r="AL822" s="365"/>
      <c r="AM822" s="268"/>
    </row>
    <row r="823" spans="1:39" s="245" customFormat="1" ht="15" outlineLevel="1">
      <c r="A823" s="467">
        <v>16</v>
      </c>
      <c r="B823" s="284" t="s">
        <v>490</v>
      </c>
      <c r="C823" s="253" t="s">
        <v>25</v>
      </c>
      <c r="D823" s="257"/>
      <c r="E823" s="257"/>
      <c r="F823" s="257"/>
      <c r="G823" s="257"/>
      <c r="H823" s="257"/>
      <c r="I823" s="257"/>
      <c r="J823" s="257"/>
      <c r="K823" s="257"/>
      <c r="L823" s="257"/>
      <c r="M823" s="257"/>
      <c r="N823" s="257">
        <v>0</v>
      </c>
      <c r="O823" s="257"/>
      <c r="P823" s="257"/>
      <c r="Q823" s="257"/>
      <c r="R823" s="257"/>
      <c r="S823" s="257"/>
      <c r="T823" s="257"/>
      <c r="U823" s="257"/>
      <c r="V823" s="257"/>
      <c r="W823" s="257"/>
      <c r="X823" s="257"/>
      <c r="Y823" s="368"/>
      <c r="Z823" s="368"/>
      <c r="AA823" s="368"/>
      <c r="AB823" s="368"/>
      <c r="AC823" s="368"/>
      <c r="AD823" s="368"/>
      <c r="AE823" s="368"/>
      <c r="AF823" s="363"/>
      <c r="AG823" s="363"/>
      <c r="AH823" s="363"/>
      <c r="AI823" s="363"/>
      <c r="AJ823" s="363"/>
      <c r="AK823" s="363"/>
      <c r="AL823" s="363"/>
      <c r="AM823" s="258">
        <f>SUM(Y823:AL823)</f>
        <v>0</v>
      </c>
    </row>
    <row r="824" spans="1:39" s="245" customFormat="1" ht="15" outlineLevel="1">
      <c r="A824" s="467"/>
      <c r="B824" s="256" t="s">
        <v>342</v>
      </c>
      <c r="C824" s="253" t="s">
        <v>163</v>
      </c>
      <c r="D824" s="257"/>
      <c r="E824" s="257"/>
      <c r="F824" s="257"/>
      <c r="G824" s="257"/>
      <c r="H824" s="257"/>
      <c r="I824" s="257"/>
      <c r="J824" s="257"/>
      <c r="K824" s="257"/>
      <c r="L824" s="257"/>
      <c r="M824" s="257"/>
      <c r="N824" s="257">
        <f>N823</f>
        <v>0</v>
      </c>
      <c r="O824" s="257"/>
      <c r="P824" s="257"/>
      <c r="Q824" s="257"/>
      <c r="R824" s="257"/>
      <c r="S824" s="257"/>
      <c r="T824" s="257"/>
      <c r="U824" s="257"/>
      <c r="V824" s="257"/>
      <c r="W824" s="257"/>
      <c r="X824" s="257"/>
      <c r="Y824" s="364">
        <f>Y823</f>
        <v>0</v>
      </c>
      <c r="Z824" s="364">
        <f t="shared" ref="Z824:AL824" si="1602">Z823</f>
        <v>0</v>
      </c>
      <c r="AA824" s="364">
        <f t="shared" si="1602"/>
        <v>0</v>
      </c>
      <c r="AB824" s="364">
        <f t="shared" si="1602"/>
        <v>0</v>
      </c>
      <c r="AC824" s="364">
        <f t="shared" si="1602"/>
        <v>0</v>
      </c>
      <c r="AD824" s="364">
        <f t="shared" si="1602"/>
        <v>0</v>
      </c>
      <c r="AE824" s="364">
        <f t="shared" si="1602"/>
        <v>0</v>
      </c>
      <c r="AF824" s="364">
        <f t="shared" si="1602"/>
        <v>0</v>
      </c>
      <c r="AG824" s="364">
        <f t="shared" si="1602"/>
        <v>0</v>
      </c>
      <c r="AH824" s="364">
        <f t="shared" si="1602"/>
        <v>0</v>
      </c>
      <c r="AI824" s="364">
        <f t="shared" si="1602"/>
        <v>0</v>
      </c>
      <c r="AJ824" s="364">
        <f t="shared" si="1602"/>
        <v>0</v>
      </c>
      <c r="AK824" s="364">
        <f t="shared" si="1602"/>
        <v>0</v>
      </c>
      <c r="AL824" s="364">
        <f t="shared" si="1602"/>
        <v>0</v>
      </c>
      <c r="AM824" s="259"/>
    </row>
    <row r="825" spans="1:39" s="245" customFormat="1" ht="15" outlineLevel="1">
      <c r="A825" s="467"/>
      <c r="B825" s="284"/>
      <c r="C825" s="253"/>
      <c r="D825" s="253"/>
      <c r="E825" s="253"/>
      <c r="F825" s="253"/>
      <c r="G825" s="253"/>
      <c r="H825" s="253"/>
      <c r="I825" s="253"/>
      <c r="J825" s="253"/>
      <c r="K825" s="253"/>
      <c r="L825" s="253"/>
      <c r="M825" s="253"/>
      <c r="N825" s="253"/>
      <c r="O825" s="253"/>
      <c r="P825" s="253"/>
      <c r="Q825" s="253"/>
      <c r="R825" s="253"/>
      <c r="S825" s="253"/>
      <c r="T825" s="253"/>
      <c r="U825" s="253"/>
      <c r="V825" s="253"/>
      <c r="W825" s="253"/>
      <c r="X825" s="253"/>
      <c r="Y825" s="365"/>
      <c r="Z825" s="365"/>
      <c r="AA825" s="365"/>
      <c r="AB825" s="365"/>
      <c r="AC825" s="365"/>
      <c r="AD825" s="365"/>
      <c r="AE825" s="369"/>
      <c r="AF825" s="369"/>
      <c r="AG825" s="369"/>
      <c r="AH825" s="369"/>
      <c r="AI825" s="369"/>
      <c r="AJ825" s="369"/>
      <c r="AK825" s="369"/>
      <c r="AL825" s="369"/>
      <c r="AM825" s="274"/>
    </row>
    <row r="826" spans="1:39" ht="15.6" outlineLevel="1">
      <c r="A826" s="467"/>
      <c r="B826" s="458" t="s">
        <v>495</v>
      </c>
      <c r="C826" s="280"/>
      <c r="D826" s="252"/>
      <c r="E826" s="251"/>
      <c r="F826" s="251"/>
      <c r="G826" s="251"/>
      <c r="H826" s="251"/>
      <c r="I826" s="251"/>
      <c r="J826" s="251"/>
      <c r="K826" s="251"/>
      <c r="L826" s="251"/>
      <c r="M826" s="251"/>
      <c r="N826" s="252"/>
      <c r="O826" s="251"/>
      <c r="P826" s="251"/>
      <c r="Q826" s="251"/>
      <c r="R826" s="251"/>
      <c r="S826" s="251"/>
      <c r="T826" s="251"/>
      <c r="U826" s="251"/>
      <c r="V826" s="251"/>
      <c r="W826" s="251"/>
      <c r="X826" s="251"/>
      <c r="Y826" s="367"/>
      <c r="Z826" s="367"/>
      <c r="AA826" s="367"/>
      <c r="AB826" s="367"/>
      <c r="AC826" s="367"/>
      <c r="AD826" s="367"/>
      <c r="AE826" s="367"/>
      <c r="AF826" s="367"/>
      <c r="AG826" s="367"/>
      <c r="AH826" s="367"/>
      <c r="AI826" s="367"/>
      <c r="AJ826" s="367"/>
      <c r="AK826" s="367"/>
      <c r="AL826" s="367"/>
      <c r="AM826" s="254"/>
    </row>
    <row r="827" spans="1:39" ht="15" outlineLevel="1">
      <c r="A827" s="467">
        <v>17</v>
      </c>
      <c r="B827" s="379" t="s">
        <v>112</v>
      </c>
      <c r="C827" s="253" t="s">
        <v>25</v>
      </c>
      <c r="D827" s="257"/>
      <c r="E827" s="257"/>
      <c r="F827" s="257"/>
      <c r="G827" s="257"/>
      <c r="H827" s="257"/>
      <c r="I827" s="257"/>
      <c r="J827" s="257"/>
      <c r="K827" s="257"/>
      <c r="L827" s="257"/>
      <c r="M827" s="257"/>
      <c r="N827" s="257">
        <v>12</v>
      </c>
      <c r="O827" s="257"/>
      <c r="P827" s="257"/>
      <c r="Q827" s="257"/>
      <c r="R827" s="257"/>
      <c r="S827" s="257"/>
      <c r="T827" s="257"/>
      <c r="U827" s="257"/>
      <c r="V827" s="257"/>
      <c r="W827" s="257"/>
      <c r="X827" s="257"/>
      <c r="Y827" s="377"/>
      <c r="Z827" s="363"/>
      <c r="AA827" s="363"/>
      <c r="AB827" s="363"/>
      <c r="AC827" s="363"/>
      <c r="AD827" s="363"/>
      <c r="AE827" s="363"/>
      <c r="AF827" s="368"/>
      <c r="AG827" s="368"/>
      <c r="AH827" s="368"/>
      <c r="AI827" s="368"/>
      <c r="AJ827" s="368"/>
      <c r="AK827" s="368"/>
      <c r="AL827" s="368"/>
      <c r="AM827" s="258">
        <f>SUM(Y827:AL827)</f>
        <v>0</v>
      </c>
    </row>
    <row r="828" spans="1:39" ht="15" outlineLevel="1">
      <c r="A828" s="467"/>
      <c r="B828" s="256" t="s">
        <v>342</v>
      </c>
      <c r="C828" s="253" t="s">
        <v>163</v>
      </c>
      <c r="D828" s="257"/>
      <c r="E828" s="257"/>
      <c r="F828" s="257"/>
      <c r="G828" s="257"/>
      <c r="H828" s="257"/>
      <c r="I828" s="257"/>
      <c r="J828" s="257"/>
      <c r="K828" s="257"/>
      <c r="L828" s="257"/>
      <c r="M828" s="257"/>
      <c r="N828" s="257">
        <f>N827</f>
        <v>12</v>
      </c>
      <c r="O828" s="257"/>
      <c r="P828" s="257"/>
      <c r="Q828" s="257"/>
      <c r="R828" s="257"/>
      <c r="S828" s="257"/>
      <c r="T828" s="257"/>
      <c r="U828" s="257"/>
      <c r="V828" s="257"/>
      <c r="W828" s="257"/>
      <c r="X828" s="257"/>
      <c r="Y828" s="364">
        <f>Y827</f>
        <v>0</v>
      </c>
      <c r="Z828" s="364">
        <f t="shared" ref="Z828:AL828" si="1603">Z827</f>
        <v>0</v>
      </c>
      <c r="AA828" s="364">
        <f t="shared" si="1603"/>
        <v>0</v>
      </c>
      <c r="AB828" s="364">
        <f t="shared" si="1603"/>
        <v>0</v>
      </c>
      <c r="AC828" s="364">
        <f t="shared" si="1603"/>
        <v>0</v>
      </c>
      <c r="AD828" s="364">
        <f t="shared" si="1603"/>
        <v>0</v>
      </c>
      <c r="AE828" s="364">
        <f t="shared" si="1603"/>
        <v>0</v>
      </c>
      <c r="AF828" s="364">
        <f t="shared" si="1603"/>
        <v>0</v>
      </c>
      <c r="AG828" s="364">
        <f t="shared" si="1603"/>
        <v>0</v>
      </c>
      <c r="AH828" s="364">
        <f t="shared" si="1603"/>
        <v>0</v>
      </c>
      <c r="AI828" s="364">
        <f t="shared" si="1603"/>
        <v>0</v>
      </c>
      <c r="AJ828" s="364">
        <f t="shared" si="1603"/>
        <v>0</v>
      </c>
      <c r="AK828" s="364">
        <f t="shared" si="1603"/>
        <v>0</v>
      </c>
      <c r="AL828" s="364">
        <f t="shared" si="1603"/>
        <v>0</v>
      </c>
      <c r="AM828" s="268"/>
    </row>
    <row r="829" spans="1:39" ht="15" outlineLevel="1">
      <c r="A829" s="467"/>
      <c r="B829" s="256"/>
      <c r="C829" s="253"/>
      <c r="D829" s="253"/>
      <c r="E829" s="253"/>
      <c r="F829" s="253"/>
      <c r="G829" s="253"/>
      <c r="H829" s="253"/>
      <c r="I829" s="253"/>
      <c r="J829" s="253"/>
      <c r="K829" s="253"/>
      <c r="L829" s="253"/>
      <c r="M829" s="253"/>
      <c r="N829" s="253"/>
      <c r="O829" s="253"/>
      <c r="P829" s="253"/>
      <c r="Q829" s="253"/>
      <c r="R829" s="253"/>
      <c r="S829" s="253"/>
      <c r="T829" s="253"/>
      <c r="U829" s="253"/>
      <c r="V829" s="253"/>
      <c r="W829" s="253"/>
      <c r="X829" s="253"/>
      <c r="Y829" s="373"/>
      <c r="Z829" s="376"/>
      <c r="AA829" s="376"/>
      <c r="AB829" s="376"/>
      <c r="AC829" s="376"/>
      <c r="AD829" s="376"/>
      <c r="AE829" s="376"/>
      <c r="AF829" s="376"/>
      <c r="AG829" s="376"/>
      <c r="AH829" s="376"/>
      <c r="AI829" s="376"/>
      <c r="AJ829" s="376"/>
      <c r="AK829" s="376"/>
      <c r="AL829" s="376"/>
      <c r="AM829" s="268"/>
    </row>
    <row r="830" spans="1:39" ht="15" outlineLevel="1">
      <c r="A830" s="467">
        <v>18</v>
      </c>
      <c r="B830" s="379" t="s">
        <v>109</v>
      </c>
      <c r="C830" s="253" t="s">
        <v>25</v>
      </c>
      <c r="D830" s="257"/>
      <c r="E830" s="257"/>
      <c r="F830" s="257"/>
      <c r="G830" s="257"/>
      <c r="H830" s="257"/>
      <c r="I830" s="257"/>
      <c r="J830" s="257"/>
      <c r="K830" s="257"/>
      <c r="L830" s="257"/>
      <c r="M830" s="257"/>
      <c r="N830" s="257">
        <v>12</v>
      </c>
      <c r="O830" s="257"/>
      <c r="P830" s="257"/>
      <c r="Q830" s="257"/>
      <c r="R830" s="257"/>
      <c r="S830" s="257"/>
      <c r="T830" s="257"/>
      <c r="U830" s="257"/>
      <c r="V830" s="257"/>
      <c r="W830" s="257"/>
      <c r="X830" s="257"/>
      <c r="Y830" s="377"/>
      <c r="Z830" s="363"/>
      <c r="AA830" s="363"/>
      <c r="AB830" s="363"/>
      <c r="AC830" s="363"/>
      <c r="AD830" s="363"/>
      <c r="AE830" s="363"/>
      <c r="AF830" s="368"/>
      <c r="AG830" s="368"/>
      <c r="AH830" s="368"/>
      <c r="AI830" s="368"/>
      <c r="AJ830" s="368"/>
      <c r="AK830" s="368"/>
      <c r="AL830" s="368"/>
      <c r="AM830" s="258">
        <f>SUM(Y830:AL830)</f>
        <v>0</v>
      </c>
    </row>
    <row r="831" spans="1:39" ht="15" outlineLevel="1">
      <c r="A831" s="467"/>
      <c r="B831" s="256" t="s">
        <v>342</v>
      </c>
      <c r="C831" s="253" t="s">
        <v>163</v>
      </c>
      <c r="D831" s="257"/>
      <c r="E831" s="257"/>
      <c r="F831" s="257"/>
      <c r="G831" s="257"/>
      <c r="H831" s="257"/>
      <c r="I831" s="257"/>
      <c r="J831" s="257"/>
      <c r="K831" s="257"/>
      <c r="L831" s="257"/>
      <c r="M831" s="257"/>
      <c r="N831" s="257">
        <f>N830</f>
        <v>12</v>
      </c>
      <c r="O831" s="257"/>
      <c r="P831" s="257"/>
      <c r="Q831" s="257"/>
      <c r="R831" s="257"/>
      <c r="S831" s="257"/>
      <c r="T831" s="257"/>
      <c r="U831" s="257"/>
      <c r="V831" s="257"/>
      <c r="W831" s="257"/>
      <c r="X831" s="257"/>
      <c r="Y831" s="364">
        <f>Y830</f>
        <v>0</v>
      </c>
      <c r="Z831" s="364">
        <f t="shared" ref="Z831:AL831" si="1604">Z830</f>
        <v>0</v>
      </c>
      <c r="AA831" s="364">
        <f t="shared" si="1604"/>
        <v>0</v>
      </c>
      <c r="AB831" s="364">
        <f t="shared" si="1604"/>
        <v>0</v>
      </c>
      <c r="AC831" s="364">
        <f t="shared" si="1604"/>
        <v>0</v>
      </c>
      <c r="AD831" s="364">
        <f t="shared" si="1604"/>
        <v>0</v>
      </c>
      <c r="AE831" s="364">
        <f t="shared" si="1604"/>
        <v>0</v>
      </c>
      <c r="AF831" s="364">
        <f t="shared" si="1604"/>
        <v>0</v>
      </c>
      <c r="AG831" s="364">
        <f t="shared" si="1604"/>
        <v>0</v>
      </c>
      <c r="AH831" s="364">
        <f t="shared" si="1604"/>
        <v>0</v>
      </c>
      <c r="AI831" s="364">
        <f t="shared" si="1604"/>
        <v>0</v>
      </c>
      <c r="AJ831" s="364">
        <f t="shared" si="1604"/>
        <v>0</v>
      </c>
      <c r="AK831" s="364">
        <f t="shared" si="1604"/>
        <v>0</v>
      </c>
      <c r="AL831" s="364">
        <f t="shared" si="1604"/>
        <v>0</v>
      </c>
      <c r="AM831" s="268"/>
    </row>
    <row r="832" spans="1:39" ht="15" outlineLevel="1">
      <c r="A832" s="467"/>
      <c r="B832" s="282"/>
      <c r="C832" s="253"/>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374"/>
      <c r="Z832" s="375"/>
      <c r="AA832" s="375"/>
      <c r="AB832" s="375"/>
      <c r="AC832" s="375"/>
      <c r="AD832" s="375"/>
      <c r="AE832" s="375"/>
      <c r="AF832" s="375"/>
      <c r="AG832" s="375"/>
      <c r="AH832" s="375"/>
      <c r="AI832" s="375"/>
      <c r="AJ832" s="375"/>
      <c r="AK832" s="375"/>
      <c r="AL832" s="375"/>
      <c r="AM832" s="259"/>
    </row>
    <row r="833" spans="1:39" ht="15" outlineLevel="1">
      <c r="A833" s="467">
        <v>19</v>
      </c>
      <c r="B833" s="379" t="s">
        <v>111</v>
      </c>
      <c r="C833" s="253" t="s">
        <v>25</v>
      </c>
      <c r="D833" s="257"/>
      <c r="E833" s="257"/>
      <c r="F833" s="257"/>
      <c r="G833" s="257"/>
      <c r="H833" s="257"/>
      <c r="I833" s="257"/>
      <c r="J833" s="257"/>
      <c r="K833" s="257"/>
      <c r="L833" s="257"/>
      <c r="M833" s="257"/>
      <c r="N833" s="257">
        <v>12</v>
      </c>
      <c r="O833" s="257"/>
      <c r="P833" s="257"/>
      <c r="Q833" s="257"/>
      <c r="R833" s="257"/>
      <c r="S833" s="257"/>
      <c r="T833" s="257"/>
      <c r="U833" s="257"/>
      <c r="V833" s="257"/>
      <c r="W833" s="257"/>
      <c r="X833" s="257"/>
      <c r="Y833" s="377"/>
      <c r="Z833" s="363"/>
      <c r="AA833" s="363"/>
      <c r="AB833" s="363"/>
      <c r="AC833" s="363"/>
      <c r="AD833" s="363"/>
      <c r="AE833" s="363"/>
      <c r="AF833" s="368"/>
      <c r="AG833" s="368"/>
      <c r="AH833" s="368"/>
      <c r="AI833" s="368"/>
      <c r="AJ833" s="368"/>
      <c r="AK833" s="368"/>
      <c r="AL833" s="368"/>
      <c r="AM833" s="258">
        <f>SUM(Y833:AL833)</f>
        <v>0</v>
      </c>
    </row>
    <row r="834" spans="1:39" ht="15" outlineLevel="1">
      <c r="A834" s="467"/>
      <c r="B834" s="256" t="s">
        <v>342</v>
      </c>
      <c r="C834" s="253" t="s">
        <v>163</v>
      </c>
      <c r="D834" s="257"/>
      <c r="E834" s="257"/>
      <c r="F834" s="257"/>
      <c r="G834" s="257"/>
      <c r="H834" s="257"/>
      <c r="I834" s="257"/>
      <c r="J834" s="257"/>
      <c r="K834" s="257"/>
      <c r="L834" s="257"/>
      <c r="M834" s="257"/>
      <c r="N834" s="257">
        <f>N833</f>
        <v>12</v>
      </c>
      <c r="O834" s="257"/>
      <c r="P834" s="257"/>
      <c r="Q834" s="257"/>
      <c r="R834" s="257"/>
      <c r="S834" s="257"/>
      <c r="T834" s="257"/>
      <c r="U834" s="257"/>
      <c r="V834" s="257"/>
      <c r="W834" s="257"/>
      <c r="X834" s="257"/>
      <c r="Y834" s="364">
        <f>Y833</f>
        <v>0</v>
      </c>
      <c r="Z834" s="364">
        <f t="shared" ref="Z834:AL834" si="1605">Z833</f>
        <v>0</v>
      </c>
      <c r="AA834" s="364">
        <f t="shared" si="1605"/>
        <v>0</v>
      </c>
      <c r="AB834" s="364">
        <f t="shared" si="1605"/>
        <v>0</v>
      </c>
      <c r="AC834" s="364">
        <f t="shared" si="1605"/>
        <v>0</v>
      </c>
      <c r="AD834" s="364">
        <f t="shared" si="1605"/>
        <v>0</v>
      </c>
      <c r="AE834" s="364">
        <f t="shared" si="1605"/>
        <v>0</v>
      </c>
      <c r="AF834" s="364">
        <f t="shared" si="1605"/>
        <v>0</v>
      </c>
      <c r="AG834" s="364">
        <f t="shared" si="1605"/>
        <v>0</v>
      </c>
      <c r="AH834" s="364">
        <f t="shared" si="1605"/>
        <v>0</v>
      </c>
      <c r="AI834" s="364">
        <f t="shared" si="1605"/>
        <v>0</v>
      </c>
      <c r="AJ834" s="364">
        <f t="shared" si="1605"/>
        <v>0</v>
      </c>
      <c r="AK834" s="364">
        <f t="shared" si="1605"/>
        <v>0</v>
      </c>
      <c r="AL834" s="364">
        <f t="shared" si="1605"/>
        <v>0</v>
      </c>
      <c r="AM834" s="259"/>
    </row>
    <row r="835" spans="1:39" ht="15" outlineLevel="1">
      <c r="A835" s="467"/>
      <c r="B835" s="282"/>
      <c r="C835" s="253"/>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365"/>
      <c r="Z835" s="365"/>
      <c r="AA835" s="365"/>
      <c r="AB835" s="365"/>
      <c r="AC835" s="365"/>
      <c r="AD835" s="365"/>
      <c r="AE835" s="365"/>
      <c r="AF835" s="365"/>
      <c r="AG835" s="365"/>
      <c r="AH835" s="365"/>
      <c r="AI835" s="365"/>
      <c r="AJ835" s="365"/>
      <c r="AK835" s="365"/>
      <c r="AL835" s="365"/>
      <c r="AM835" s="268"/>
    </row>
    <row r="836" spans="1:39" ht="15" outlineLevel="1">
      <c r="A836" s="467">
        <v>20</v>
      </c>
      <c r="B836" s="379" t="s">
        <v>110</v>
      </c>
      <c r="C836" s="253" t="s">
        <v>25</v>
      </c>
      <c r="D836" s="257"/>
      <c r="E836" s="257"/>
      <c r="F836" s="257"/>
      <c r="G836" s="257"/>
      <c r="H836" s="257"/>
      <c r="I836" s="257"/>
      <c r="J836" s="257"/>
      <c r="K836" s="257"/>
      <c r="L836" s="257"/>
      <c r="M836" s="257"/>
      <c r="N836" s="257">
        <v>12</v>
      </c>
      <c r="O836" s="257"/>
      <c r="P836" s="257"/>
      <c r="Q836" s="257"/>
      <c r="R836" s="257"/>
      <c r="S836" s="257"/>
      <c r="T836" s="257"/>
      <c r="U836" s="257"/>
      <c r="V836" s="257"/>
      <c r="W836" s="257"/>
      <c r="X836" s="257"/>
      <c r="Y836" s="377"/>
      <c r="Z836" s="363"/>
      <c r="AA836" s="363"/>
      <c r="AB836" s="363"/>
      <c r="AC836" s="363"/>
      <c r="AD836" s="363"/>
      <c r="AE836" s="363"/>
      <c r="AF836" s="368"/>
      <c r="AG836" s="368"/>
      <c r="AH836" s="368"/>
      <c r="AI836" s="368"/>
      <c r="AJ836" s="368"/>
      <c r="AK836" s="368"/>
      <c r="AL836" s="368"/>
      <c r="AM836" s="258">
        <f>SUM(Y836:AL836)</f>
        <v>0</v>
      </c>
    </row>
    <row r="837" spans="1:39" ht="15" outlineLevel="1">
      <c r="A837" s="467"/>
      <c r="B837" s="256" t="s">
        <v>342</v>
      </c>
      <c r="C837" s="253" t="s">
        <v>163</v>
      </c>
      <c r="D837" s="257"/>
      <c r="E837" s="257"/>
      <c r="F837" s="257"/>
      <c r="G837" s="257"/>
      <c r="H837" s="257"/>
      <c r="I837" s="257"/>
      <c r="J837" s="257"/>
      <c r="K837" s="257"/>
      <c r="L837" s="257"/>
      <c r="M837" s="257"/>
      <c r="N837" s="257">
        <f>N836</f>
        <v>12</v>
      </c>
      <c r="O837" s="257"/>
      <c r="P837" s="257"/>
      <c r="Q837" s="257"/>
      <c r="R837" s="257"/>
      <c r="S837" s="257"/>
      <c r="T837" s="257"/>
      <c r="U837" s="257"/>
      <c r="V837" s="257"/>
      <c r="W837" s="257"/>
      <c r="X837" s="257"/>
      <c r="Y837" s="364">
        <f>Y836</f>
        <v>0</v>
      </c>
      <c r="Z837" s="364">
        <f t="shared" ref="Z837:AL837" si="1606">Z836</f>
        <v>0</v>
      </c>
      <c r="AA837" s="364">
        <f t="shared" si="1606"/>
        <v>0</v>
      </c>
      <c r="AB837" s="364">
        <f t="shared" si="1606"/>
        <v>0</v>
      </c>
      <c r="AC837" s="364">
        <f t="shared" si="1606"/>
        <v>0</v>
      </c>
      <c r="AD837" s="364">
        <f t="shared" si="1606"/>
        <v>0</v>
      </c>
      <c r="AE837" s="364">
        <f t="shared" si="1606"/>
        <v>0</v>
      </c>
      <c r="AF837" s="364">
        <f t="shared" si="1606"/>
        <v>0</v>
      </c>
      <c r="AG837" s="364">
        <f t="shared" si="1606"/>
        <v>0</v>
      </c>
      <c r="AH837" s="364">
        <f t="shared" si="1606"/>
        <v>0</v>
      </c>
      <c r="AI837" s="364">
        <f t="shared" si="1606"/>
        <v>0</v>
      </c>
      <c r="AJ837" s="364">
        <f t="shared" si="1606"/>
        <v>0</v>
      </c>
      <c r="AK837" s="364">
        <f t="shared" si="1606"/>
        <v>0</v>
      </c>
      <c r="AL837" s="364">
        <f t="shared" si="1606"/>
        <v>0</v>
      </c>
      <c r="AM837" s="268"/>
    </row>
    <row r="838" spans="1:39" ht="15.6" outlineLevel="1">
      <c r="A838" s="467"/>
      <c r="B838" s="283"/>
      <c r="C838" s="262"/>
      <c r="D838" s="253"/>
      <c r="E838" s="253"/>
      <c r="F838" s="253"/>
      <c r="G838" s="253"/>
      <c r="H838" s="253"/>
      <c r="I838" s="253"/>
      <c r="J838" s="253"/>
      <c r="K838" s="253"/>
      <c r="L838" s="253"/>
      <c r="M838" s="253"/>
      <c r="N838" s="262"/>
      <c r="O838" s="253"/>
      <c r="P838" s="253"/>
      <c r="Q838" s="253"/>
      <c r="R838" s="253"/>
      <c r="S838" s="253"/>
      <c r="T838" s="253"/>
      <c r="U838" s="253"/>
      <c r="V838" s="253"/>
      <c r="W838" s="253"/>
      <c r="X838" s="253"/>
      <c r="Y838" s="365"/>
      <c r="Z838" s="365"/>
      <c r="AA838" s="365"/>
      <c r="AB838" s="365"/>
      <c r="AC838" s="365"/>
      <c r="AD838" s="365"/>
      <c r="AE838" s="365"/>
      <c r="AF838" s="365"/>
      <c r="AG838" s="365"/>
      <c r="AH838" s="365"/>
      <c r="AI838" s="365"/>
      <c r="AJ838" s="365"/>
      <c r="AK838" s="365"/>
      <c r="AL838" s="365"/>
      <c r="AM838" s="268"/>
    </row>
    <row r="839" spans="1:39" ht="15.6" outlineLevel="1">
      <c r="A839" s="467"/>
      <c r="B839" s="457" t="s">
        <v>502</v>
      </c>
      <c r="C839" s="253"/>
      <c r="D839" s="253"/>
      <c r="E839" s="253"/>
      <c r="F839" s="253"/>
      <c r="G839" s="253"/>
      <c r="H839" s="253"/>
      <c r="I839" s="253"/>
      <c r="J839" s="253"/>
      <c r="K839" s="253"/>
      <c r="L839" s="253"/>
      <c r="M839" s="253"/>
      <c r="N839" s="253"/>
      <c r="O839" s="253"/>
      <c r="P839" s="253"/>
      <c r="Q839" s="253"/>
      <c r="R839" s="253"/>
      <c r="S839" s="253"/>
      <c r="T839" s="253"/>
      <c r="U839" s="253"/>
      <c r="V839" s="253"/>
      <c r="W839" s="253"/>
      <c r="X839" s="253"/>
      <c r="Y839" s="373"/>
      <c r="Z839" s="376"/>
      <c r="AA839" s="376"/>
      <c r="AB839" s="376"/>
      <c r="AC839" s="376"/>
      <c r="AD839" s="376"/>
      <c r="AE839" s="376"/>
      <c r="AF839" s="376"/>
      <c r="AG839" s="376"/>
      <c r="AH839" s="376"/>
      <c r="AI839" s="376"/>
      <c r="AJ839" s="376"/>
      <c r="AK839" s="376"/>
      <c r="AL839" s="376"/>
      <c r="AM839" s="268"/>
    </row>
    <row r="840" spans="1:39" ht="15.6" outlineLevel="1">
      <c r="A840" s="467"/>
      <c r="B840" s="446" t="s">
        <v>498</v>
      </c>
      <c r="C840" s="253"/>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373"/>
      <c r="Z840" s="376"/>
      <c r="AA840" s="376"/>
      <c r="AB840" s="376"/>
      <c r="AC840" s="376"/>
      <c r="AD840" s="376"/>
      <c r="AE840" s="376"/>
      <c r="AF840" s="376"/>
      <c r="AG840" s="376"/>
      <c r="AH840" s="376"/>
      <c r="AI840" s="376"/>
      <c r="AJ840" s="376"/>
      <c r="AK840" s="376"/>
      <c r="AL840" s="376"/>
      <c r="AM840" s="268"/>
    </row>
    <row r="841" spans="1:39" ht="15" outlineLevel="1">
      <c r="A841" s="467">
        <v>21</v>
      </c>
      <c r="B841" s="379" t="s">
        <v>113</v>
      </c>
      <c r="C841" s="253" t="s">
        <v>25</v>
      </c>
      <c r="D841" s="257"/>
      <c r="E841" s="257"/>
      <c r="F841" s="257"/>
      <c r="G841" s="257"/>
      <c r="H841" s="257"/>
      <c r="I841" s="257"/>
      <c r="J841" s="257"/>
      <c r="K841" s="257"/>
      <c r="L841" s="257"/>
      <c r="M841" s="257"/>
      <c r="N841" s="253"/>
      <c r="O841" s="257"/>
      <c r="P841" s="257"/>
      <c r="Q841" s="257"/>
      <c r="R841" s="257"/>
      <c r="S841" s="257"/>
      <c r="T841" s="257"/>
      <c r="U841" s="257"/>
      <c r="V841" s="257"/>
      <c r="W841" s="257"/>
      <c r="X841" s="257"/>
      <c r="Y841" s="368"/>
      <c r="Z841" s="368"/>
      <c r="AA841" s="368"/>
      <c r="AB841" s="368"/>
      <c r="AC841" s="368"/>
      <c r="AD841" s="368"/>
      <c r="AE841" s="368"/>
      <c r="AF841" s="363"/>
      <c r="AG841" s="363"/>
      <c r="AH841" s="363"/>
      <c r="AI841" s="363"/>
      <c r="AJ841" s="363"/>
      <c r="AK841" s="363"/>
      <c r="AL841" s="363"/>
      <c r="AM841" s="258">
        <f>SUM(Y841:AL841)</f>
        <v>0</v>
      </c>
    </row>
    <row r="842" spans="1:39" ht="15" outlineLevel="1">
      <c r="A842" s="467"/>
      <c r="B842" s="256" t="s">
        <v>342</v>
      </c>
      <c r="C842" s="253" t="s">
        <v>163</v>
      </c>
      <c r="D842" s="257"/>
      <c r="E842" s="257"/>
      <c r="F842" s="257"/>
      <c r="G842" s="257"/>
      <c r="H842" s="257"/>
      <c r="I842" s="257"/>
      <c r="J842" s="257"/>
      <c r="K842" s="257"/>
      <c r="L842" s="257"/>
      <c r="M842" s="257"/>
      <c r="N842" s="253"/>
      <c r="O842" s="257"/>
      <c r="P842" s="257"/>
      <c r="Q842" s="257"/>
      <c r="R842" s="257"/>
      <c r="S842" s="257"/>
      <c r="T842" s="257"/>
      <c r="U842" s="257"/>
      <c r="V842" s="257"/>
      <c r="W842" s="257"/>
      <c r="X842" s="257"/>
      <c r="Y842" s="364">
        <f>Y841</f>
        <v>0</v>
      </c>
      <c r="Z842" s="364">
        <f t="shared" ref="Z842" si="1607">Z841</f>
        <v>0</v>
      </c>
      <c r="AA842" s="364">
        <f t="shared" ref="AA842" si="1608">AA841</f>
        <v>0</v>
      </c>
      <c r="AB842" s="364">
        <f t="shared" ref="AB842" si="1609">AB841</f>
        <v>0</v>
      </c>
      <c r="AC842" s="364">
        <f t="shared" ref="AC842" si="1610">AC841</f>
        <v>0</v>
      </c>
      <c r="AD842" s="364">
        <f t="shared" ref="AD842" si="1611">AD841</f>
        <v>0</v>
      </c>
      <c r="AE842" s="364">
        <f t="shared" ref="AE842" si="1612">AE841</f>
        <v>0</v>
      </c>
      <c r="AF842" s="364">
        <f t="shared" ref="AF842" si="1613">AF841</f>
        <v>0</v>
      </c>
      <c r="AG842" s="364">
        <f t="shared" ref="AG842" si="1614">AG841</f>
        <v>0</v>
      </c>
      <c r="AH842" s="364">
        <f t="shared" ref="AH842" si="1615">AH841</f>
        <v>0</v>
      </c>
      <c r="AI842" s="364">
        <f t="shared" ref="AI842" si="1616">AI841</f>
        <v>0</v>
      </c>
      <c r="AJ842" s="364">
        <f t="shared" ref="AJ842" si="1617">AJ841</f>
        <v>0</v>
      </c>
      <c r="AK842" s="364">
        <f t="shared" ref="AK842" si="1618">AK841</f>
        <v>0</v>
      </c>
      <c r="AL842" s="364">
        <f t="shared" ref="AL842" si="1619">AL841</f>
        <v>0</v>
      </c>
      <c r="AM842" s="268"/>
    </row>
    <row r="843" spans="1:39" ht="15" outlineLevel="1">
      <c r="A843" s="467"/>
      <c r="B843" s="256"/>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373"/>
      <c r="Z843" s="376"/>
      <c r="AA843" s="376"/>
      <c r="AB843" s="376"/>
      <c r="AC843" s="376"/>
      <c r="AD843" s="376"/>
      <c r="AE843" s="376"/>
      <c r="AF843" s="376"/>
      <c r="AG843" s="376"/>
      <c r="AH843" s="376"/>
      <c r="AI843" s="376"/>
      <c r="AJ843" s="376"/>
      <c r="AK843" s="376"/>
      <c r="AL843" s="376"/>
      <c r="AM843" s="268"/>
    </row>
    <row r="844" spans="1:39" ht="30" outlineLevel="1">
      <c r="A844" s="467">
        <v>22</v>
      </c>
      <c r="B844" s="379" t="s">
        <v>114</v>
      </c>
      <c r="C844" s="253" t="s">
        <v>25</v>
      </c>
      <c r="D844" s="257"/>
      <c r="E844" s="257"/>
      <c r="F844" s="257"/>
      <c r="G844" s="257"/>
      <c r="H844" s="257"/>
      <c r="I844" s="257"/>
      <c r="J844" s="257"/>
      <c r="K844" s="257"/>
      <c r="L844" s="257"/>
      <c r="M844" s="257"/>
      <c r="N844" s="253"/>
      <c r="O844" s="257"/>
      <c r="P844" s="257"/>
      <c r="Q844" s="257"/>
      <c r="R844" s="257"/>
      <c r="S844" s="257"/>
      <c r="T844" s="257"/>
      <c r="U844" s="257"/>
      <c r="V844" s="257"/>
      <c r="W844" s="257"/>
      <c r="X844" s="257"/>
      <c r="Y844" s="368"/>
      <c r="Z844" s="368"/>
      <c r="AA844" s="368"/>
      <c r="AB844" s="368"/>
      <c r="AC844" s="368"/>
      <c r="AD844" s="368"/>
      <c r="AE844" s="368"/>
      <c r="AF844" s="363"/>
      <c r="AG844" s="363"/>
      <c r="AH844" s="363"/>
      <c r="AI844" s="363"/>
      <c r="AJ844" s="363"/>
      <c r="AK844" s="363"/>
      <c r="AL844" s="363"/>
      <c r="AM844" s="258">
        <f>SUM(Y844:AL844)</f>
        <v>0</v>
      </c>
    </row>
    <row r="845" spans="1:39" ht="15" outlineLevel="1">
      <c r="A845" s="467"/>
      <c r="B845" s="256" t="s">
        <v>342</v>
      </c>
      <c r="C845" s="253" t="s">
        <v>163</v>
      </c>
      <c r="D845" s="257"/>
      <c r="E845" s="257"/>
      <c r="F845" s="257"/>
      <c r="G845" s="257"/>
      <c r="H845" s="257"/>
      <c r="I845" s="257"/>
      <c r="J845" s="257"/>
      <c r="K845" s="257"/>
      <c r="L845" s="257"/>
      <c r="M845" s="257"/>
      <c r="N845" s="253"/>
      <c r="O845" s="257"/>
      <c r="P845" s="257"/>
      <c r="Q845" s="257"/>
      <c r="R845" s="257"/>
      <c r="S845" s="257"/>
      <c r="T845" s="257"/>
      <c r="U845" s="257"/>
      <c r="V845" s="257"/>
      <c r="W845" s="257"/>
      <c r="X845" s="257"/>
      <c r="Y845" s="364">
        <f>Y844</f>
        <v>0</v>
      </c>
      <c r="Z845" s="364">
        <f t="shared" ref="Z845" si="1620">Z844</f>
        <v>0</v>
      </c>
      <c r="AA845" s="364">
        <f t="shared" ref="AA845" si="1621">AA844</f>
        <v>0</v>
      </c>
      <c r="AB845" s="364">
        <f t="shared" ref="AB845" si="1622">AB844</f>
        <v>0</v>
      </c>
      <c r="AC845" s="364">
        <f t="shared" ref="AC845" si="1623">AC844</f>
        <v>0</v>
      </c>
      <c r="AD845" s="364">
        <f t="shared" ref="AD845" si="1624">AD844</f>
        <v>0</v>
      </c>
      <c r="AE845" s="364">
        <f t="shared" ref="AE845" si="1625">AE844</f>
        <v>0</v>
      </c>
      <c r="AF845" s="364">
        <f t="shared" ref="AF845" si="1626">AF844</f>
        <v>0</v>
      </c>
      <c r="AG845" s="364">
        <f t="shared" ref="AG845" si="1627">AG844</f>
        <v>0</v>
      </c>
      <c r="AH845" s="364">
        <f t="shared" ref="AH845" si="1628">AH844</f>
        <v>0</v>
      </c>
      <c r="AI845" s="364">
        <f t="shared" ref="AI845" si="1629">AI844</f>
        <v>0</v>
      </c>
      <c r="AJ845" s="364">
        <f t="shared" ref="AJ845" si="1630">AJ844</f>
        <v>0</v>
      </c>
      <c r="AK845" s="364">
        <f t="shared" ref="AK845" si="1631">AK844</f>
        <v>0</v>
      </c>
      <c r="AL845" s="364">
        <f t="shared" ref="AL845" si="1632">AL844</f>
        <v>0</v>
      </c>
      <c r="AM845" s="268"/>
    </row>
    <row r="846" spans="1:39" ht="15" outlineLevel="1">
      <c r="A846" s="467"/>
      <c r="B846" s="256"/>
      <c r="C846" s="253"/>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373"/>
      <c r="Z846" s="376"/>
      <c r="AA846" s="376"/>
      <c r="AB846" s="376"/>
      <c r="AC846" s="376"/>
      <c r="AD846" s="376"/>
      <c r="AE846" s="376"/>
      <c r="AF846" s="376"/>
      <c r="AG846" s="376"/>
      <c r="AH846" s="376"/>
      <c r="AI846" s="376"/>
      <c r="AJ846" s="376"/>
      <c r="AK846" s="376"/>
      <c r="AL846" s="376"/>
      <c r="AM846" s="268"/>
    </row>
    <row r="847" spans="1:39" ht="30" outlineLevel="1">
      <c r="A847" s="467">
        <v>23</v>
      </c>
      <c r="B847" s="379" t="s">
        <v>115</v>
      </c>
      <c r="C847" s="253" t="s">
        <v>25</v>
      </c>
      <c r="D847" s="257"/>
      <c r="E847" s="257"/>
      <c r="F847" s="257"/>
      <c r="G847" s="257"/>
      <c r="H847" s="257"/>
      <c r="I847" s="257"/>
      <c r="J847" s="257"/>
      <c r="K847" s="257"/>
      <c r="L847" s="257"/>
      <c r="M847" s="257"/>
      <c r="N847" s="253"/>
      <c r="O847" s="257"/>
      <c r="P847" s="257"/>
      <c r="Q847" s="257"/>
      <c r="R847" s="257"/>
      <c r="S847" s="257"/>
      <c r="T847" s="257"/>
      <c r="U847" s="257"/>
      <c r="V847" s="257"/>
      <c r="W847" s="257"/>
      <c r="X847" s="257"/>
      <c r="Y847" s="368"/>
      <c r="Z847" s="368"/>
      <c r="AA847" s="368"/>
      <c r="AB847" s="368"/>
      <c r="AC847" s="368"/>
      <c r="AD847" s="368"/>
      <c r="AE847" s="368"/>
      <c r="AF847" s="363"/>
      <c r="AG847" s="363"/>
      <c r="AH847" s="363"/>
      <c r="AI847" s="363"/>
      <c r="AJ847" s="363"/>
      <c r="AK847" s="363"/>
      <c r="AL847" s="363"/>
      <c r="AM847" s="258">
        <f>SUM(Y847:AL847)</f>
        <v>0</v>
      </c>
    </row>
    <row r="848" spans="1:39" ht="15" outlineLevel="1">
      <c r="A848" s="467"/>
      <c r="B848" s="256" t="s">
        <v>342</v>
      </c>
      <c r="C848" s="253" t="s">
        <v>163</v>
      </c>
      <c r="D848" s="257"/>
      <c r="E848" s="257"/>
      <c r="F848" s="257"/>
      <c r="G848" s="257"/>
      <c r="H848" s="257"/>
      <c r="I848" s="257"/>
      <c r="J848" s="257"/>
      <c r="K848" s="257"/>
      <c r="L848" s="257"/>
      <c r="M848" s="257"/>
      <c r="N848" s="253"/>
      <c r="O848" s="257"/>
      <c r="P848" s="257"/>
      <c r="Q848" s="257"/>
      <c r="R848" s="257"/>
      <c r="S848" s="257"/>
      <c r="T848" s="257"/>
      <c r="U848" s="257"/>
      <c r="V848" s="257"/>
      <c r="W848" s="257"/>
      <c r="X848" s="257"/>
      <c r="Y848" s="364">
        <f>Y847</f>
        <v>0</v>
      </c>
      <c r="Z848" s="364">
        <f t="shared" ref="Z848" si="1633">Z847</f>
        <v>0</v>
      </c>
      <c r="AA848" s="364">
        <f t="shared" ref="AA848" si="1634">AA847</f>
        <v>0</v>
      </c>
      <c r="AB848" s="364">
        <f t="shared" ref="AB848" si="1635">AB847</f>
        <v>0</v>
      </c>
      <c r="AC848" s="364">
        <f t="shared" ref="AC848" si="1636">AC847</f>
        <v>0</v>
      </c>
      <c r="AD848" s="364">
        <f t="shared" ref="AD848" si="1637">AD847</f>
        <v>0</v>
      </c>
      <c r="AE848" s="364">
        <f t="shared" ref="AE848" si="1638">AE847</f>
        <v>0</v>
      </c>
      <c r="AF848" s="364">
        <f t="shared" ref="AF848" si="1639">AF847</f>
        <v>0</v>
      </c>
      <c r="AG848" s="364">
        <f t="shared" ref="AG848" si="1640">AG847</f>
        <v>0</v>
      </c>
      <c r="AH848" s="364">
        <f t="shared" ref="AH848" si="1641">AH847</f>
        <v>0</v>
      </c>
      <c r="AI848" s="364">
        <f t="shared" ref="AI848" si="1642">AI847</f>
        <v>0</v>
      </c>
      <c r="AJ848" s="364">
        <f t="shared" ref="AJ848" si="1643">AJ847</f>
        <v>0</v>
      </c>
      <c r="AK848" s="364">
        <f t="shared" ref="AK848" si="1644">AK847</f>
        <v>0</v>
      </c>
      <c r="AL848" s="364">
        <f t="shared" ref="AL848" si="1645">AL847</f>
        <v>0</v>
      </c>
      <c r="AM848" s="268"/>
    </row>
    <row r="849" spans="1:39" ht="15" outlineLevel="1">
      <c r="A849" s="467"/>
      <c r="B849" s="381"/>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373"/>
      <c r="Z849" s="376"/>
      <c r="AA849" s="376"/>
      <c r="AB849" s="376"/>
      <c r="AC849" s="376"/>
      <c r="AD849" s="376"/>
      <c r="AE849" s="376"/>
      <c r="AF849" s="376"/>
      <c r="AG849" s="376"/>
      <c r="AH849" s="376"/>
      <c r="AI849" s="376"/>
      <c r="AJ849" s="376"/>
      <c r="AK849" s="376"/>
      <c r="AL849" s="376"/>
      <c r="AM849" s="268"/>
    </row>
    <row r="850" spans="1:39" ht="15" outlineLevel="1">
      <c r="A850" s="467">
        <v>24</v>
      </c>
      <c r="B850" s="379" t="s">
        <v>116</v>
      </c>
      <c r="C850" s="253" t="s">
        <v>25</v>
      </c>
      <c r="D850" s="257"/>
      <c r="E850" s="257"/>
      <c r="F850" s="257"/>
      <c r="G850" s="257"/>
      <c r="H850" s="257"/>
      <c r="I850" s="257"/>
      <c r="J850" s="257"/>
      <c r="K850" s="257"/>
      <c r="L850" s="257"/>
      <c r="M850" s="257"/>
      <c r="N850" s="253"/>
      <c r="O850" s="257"/>
      <c r="P850" s="257"/>
      <c r="Q850" s="257"/>
      <c r="R850" s="257"/>
      <c r="S850" s="257"/>
      <c r="T850" s="257"/>
      <c r="U850" s="257"/>
      <c r="V850" s="257"/>
      <c r="W850" s="257"/>
      <c r="X850" s="257"/>
      <c r="Y850" s="368"/>
      <c r="Z850" s="368"/>
      <c r="AA850" s="368"/>
      <c r="AB850" s="368"/>
      <c r="AC850" s="368"/>
      <c r="AD850" s="368"/>
      <c r="AE850" s="368"/>
      <c r="AF850" s="363"/>
      <c r="AG850" s="363"/>
      <c r="AH850" s="363"/>
      <c r="AI850" s="363"/>
      <c r="AJ850" s="363"/>
      <c r="AK850" s="363"/>
      <c r="AL850" s="363"/>
      <c r="AM850" s="258">
        <f>SUM(Y850:AL850)</f>
        <v>0</v>
      </c>
    </row>
    <row r="851" spans="1:39" ht="15" outlineLevel="1">
      <c r="A851" s="467"/>
      <c r="B851" s="256" t="s">
        <v>342</v>
      </c>
      <c r="C851" s="253" t="s">
        <v>163</v>
      </c>
      <c r="D851" s="257"/>
      <c r="E851" s="257"/>
      <c r="F851" s="257"/>
      <c r="G851" s="257"/>
      <c r="H851" s="257"/>
      <c r="I851" s="257"/>
      <c r="J851" s="257"/>
      <c r="K851" s="257"/>
      <c r="L851" s="257"/>
      <c r="M851" s="257"/>
      <c r="N851" s="253"/>
      <c r="O851" s="257"/>
      <c r="P851" s="257"/>
      <c r="Q851" s="257"/>
      <c r="R851" s="257"/>
      <c r="S851" s="257"/>
      <c r="T851" s="257"/>
      <c r="U851" s="257"/>
      <c r="V851" s="257"/>
      <c r="W851" s="257"/>
      <c r="X851" s="257"/>
      <c r="Y851" s="364">
        <f>Y850</f>
        <v>0</v>
      </c>
      <c r="Z851" s="364">
        <f t="shared" ref="Z851" si="1646">Z850</f>
        <v>0</v>
      </c>
      <c r="AA851" s="364">
        <f t="shared" ref="AA851" si="1647">AA850</f>
        <v>0</v>
      </c>
      <c r="AB851" s="364">
        <f t="shared" ref="AB851" si="1648">AB850</f>
        <v>0</v>
      </c>
      <c r="AC851" s="364">
        <f t="shared" ref="AC851" si="1649">AC850</f>
        <v>0</v>
      </c>
      <c r="AD851" s="364">
        <f t="shared" ref="AD851" si="1650">AD850</f>
        <v>0</v>
      </c>
      <c r="AE851" s="364">
        <f t="shared" ref="AE851" si="1651">AE850</f>
        <v>0</v>
      </c>
      <c r="AF851" s="364">
        <f t="shared" ref="AF851" si="1652">AF850</f>
        <v>0</v>
      </c>
      <c r="AG851" s="364">
        <f t="shared" ref="AG851" si="1653">AG850</f>
        <v>0</v>
      </c>
      <c r="AH851" s="364">
        <f t="shared" ref="AH851" si="1654">AH850</f>
        <v>0</v>
      </c>
      <c r="AI851" s="364">
        <f t="shared" ref="AI851" si="1655">AI850</f>
        <v>0</v>
      </c>
      <c r="AJ851" s="364">
        <f t="shared" ref="AJ851" si="1656">AJ850</f>
        <v>0</v>
      </c>
      <c r="AK851" s="364">
        <f t="shared" ref="AK851" si="1657">AK850</f>
        <v>0</v>
      </c>
      <c r="AL851" s="364">
        <f t="shared" ref="AL851" si="1658">AL850</f>
        <v>0</v>
      </c>
      <c r="AM851" s="268"/>
    </row>
    <row r="852" spans="1:39" ht="15" outlineLevel="1">
      <c r="A852" s="467"/>
      <c r="B852" s="256"/>
      <c r="C852" s="253"/>
      <c r="D852" s="253"/>
      <c r="E852" s="253"/>
      <c r="F852" s="253"/>
      <c r="G852" s="253"/>
      <c r="H852" s="253"/>
      <c r="I852" s="253"/>
      <c r="J852" s="253"/>
      <c r="K852" s="253"/>
      <c r="L852" s="253"/>
      <c r="M852" s="253"/>
      <c r="N852" s="253"/>
      <c r="O852" s="253"/>
      <c r="P852" s="253"/>
      <c r="Q852" s="253"/>
      <c r="R852" s="253"/>
      <c r="S852" s="253"/>
      <c r="T852" s="253"/>
      <c r="U852" s="253"/>
      <c r="V852" s="253"/>
      <c r="W852" s="253"/>
      <c r="X852" s="253"/>
      <c r="Y852" s="365"/>
      <c r="Z852" s="376"/>
      <c r="AA852" s="376"/>
      <c r="AB852" s="376"/>
      <c r="AC852" s="376"/>
      <c r="AD852" s="376"/>
      <c r="AE852" s="376"/>
      <c r="AF852" s="376"/>
      <c r="AG852" s="376"/>
      <c r="AH852" s="376"/>
      <c r="AI852" s="376"/>
      <c r="AJ852" s="376"/>
      <c r="AK852" s="376"/>
      <c r="AL852" s="376"/>
      <c r="AM852" s="268"/>
    </row>
    <row r="853" spans="1:39" ht="15.6" outlineLevel="1">
      <c r="A853" s="467"/>
      <c r="B853" s="250" t="s">
        <v>499</v>
      </c>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365"/>
      <c r="Z853" s="376"/>
      <c r="AA853" s="376"/>
      <c r="AB853" s="376"/>
      <c r="AC853" s="376"/>
      <c r="AD853" s="376"/>
      <c r="AE853" s="376"/>
      <c r="AF853" s="376"/>
      <c r="AG853" s="376"/>
      <c r="AH853" s="376"/>
      <c r="AI853" s="376"/>
      <c r="AJ853" s="376"/>
      <c r="AK853" s="376"/>
      <c r="AL853" s="376"/>
      <c r="AM853" s="268"/>
    </row>
    <row r="854" spans="1:39" ht="15" outlineLevel="1">
      <c r="A854" s="467">
        <v>25</v>
      </c>
      <c r="B854" s="379" t="s">
        <v>117</v>
      </c>
      <c r="C854" s="253" t="s">
        <v>25</v>
      </c>
      <c r="D854" s="257"/>
      <c r="E854" s="257"/>
      <c r="F854" s="257"/>
      <c r="G854" s="257"/>
      <c r="H854" s="257"/>
      <c r="I854" s="257"/>
      <c r="J854" s="257"/>
      <c r="K854" s="257"/>
      <c r="L854" s="257"/>
      <c r="M854" s="257"/>
      <c r="N854" s="257">
        <v>12</v>
      </c>
      <c r="O854" s="257"/>
      <c r="P854" s="257"/>
      <c r="Q854" s="257"/>
      <c r="R854" s="257"/>
      <c r="S854" s="257"/>
      <c r="T854" s="257"/>
      <c r="U854" s="257"/>
      <c r="V854" s="257"/>
      <c r="W854" s="257"/>
      <c r="X854" s="257"/>
      <c r="Y854" s="377"/>
      <c r="Z854" s="368"/>
      <c r="AA854" s="368"/>
      <c r="AB854" s="368"/>
      <c r="AC854" s="368"/>
      <c r="AD854" s="368"/>
      <c r="AE854" s="368"/>
      <c r="AF854" s="368"/>
      <c r="AG854" s="368"/>
      <c r="AH854" s="368"/>
      <c r="AI854" s="368"/>
      <c r="AJ854" s="368"/>
      <c r="AK854" s="368"/>
      <c r="AL854" s="368"/>
      <c r="AM854" s="258">
        <f>SUM(Y854:AL854)</f>
        <v>0</v>
      </c>
    </row>
    <row r="855" spans="1:39" ht="15" outlineLevel="1">
      <c r="A855" s="467"/>
      <c r="B855" s="256" t="s">
        <v>342</v>
      </c>
      <c r="C855" s="253" t="s">
        <v>163</v>
      </c>
      <c r="D855" s="257"/>
      <c r="E855" s="257"/>
      <c r="F855" s="257"/>
      <c r="G855" s="257"/>
      <c r="H855" s="257"/>
      <c r="I855" s="257"/>
      <c r="J855" s="257"/>
      <c r="K855" s="257"/>
      <c r="L855" s="257"/>
      <c r="M855" s="257"/>
      <c r="N855" s="257">
        <f>N854</f>
        <v>12</v>
      </c>
      <c r="O855" s="257"/>
      <c r="P855" s="257"/>
      <c r="Q855" s="257"/>
      <c r="R855" s="257"/>
      <c r="S855" s="257"/>
      <c r="T855" s="257"/>
      <c r="U855" s="257"/>
      <c r="V855" s="257"/>
      <c r="W855" s="257"/>
      <c r="X855" s="257"/>
      <c r="Y855" s="364">
        <f>Y854</f>
        <v>0</v>
      </c>
      <c r="Z855" s="364">
        <f t="shared" ref="Z855" si="1659">Z854</f>
        <v>0</v>
      </c>
      <c r="AA855" s="364">
        <f t="shared" ref="AA855" si="1660">AA854</f>
        <v>0</v>
      </c>
      <c r="AB855" s="364">
        <f t="shared" ref="AB855" si="1661">AB854</f>
        <v>0</v>
      </c>
      <c r="AC855" s="364">
        <f t="shared" ref="AC855" si="1662">AC854</f>
        <v>0</v>
      </c>
      <c r="AD855" s="364">
        <f t="shared" ref="AD855" si="1663">AD854</f>
        <v>0</v>
      </c>
      <c r="AE855" s="364">
        <f t="shared" ref="AE855" si="1664">AE854</f>
        <v>0</v>
      </c>
      <c r="AF855" s="364">
        <f t="shared" ref="AF855" si="1665">AF854</f>
        <v>0</v>
      </c>
      <c r="AG855" s="364">
        <f t="shared" ref="AG855" si="1666">AG854</f>
        <v>0</v>
      </c>
      <c r="AH855" s="364">
        <f t="shared" ref="AH855" si="1667">AH854</f>
        <v>0</v>
      </c>
      <c r="AI855" s="364">
        <f t="shared" ref="AI855" si="1668">AI854</f>
        <v>0</v>
      </c>
      <c r="AJ855" s="364">
        <f t="shared" ref="AJ855" si="1669">AJ854</f>
        <v>0</v>
      </c>
      <c r="AK855" s="364">
        <f t="shared" ref="AK855" si="1670">AK854</f>
        <v>0</v>
      </c>
      <c r="AL855" s="364">
        <f t="shared" ref="AL855" si="1671">AL854</f>
        <v>0</v>
      </c>
      <c r="AM855" s="268"/>
    </row>
    <row r="856" spans="1:39" ht="15" outlineLevel="1">
      <c r="A856" s="467"/>
      <c r="B856" s="256"/>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365"/>
      <c r="Z856" s="376"/>
      <c r="AA856" s="376"/>
      <c r="AB856" s="376"/>
      <c r="AC856" s="376"/>
      <c r="AD856" s="376"/>
      <c r="AE856" s="376"/>
      <c r="AF856" s="376"/>
      <c r="AG856" s="376"/>
      <c r="AH856" s="376"/>
      <c r="AI856" s="376"/>
      <c r="AJ856" s="376"/>
      <c r="AK856" s="376"/>
      <c r="AL856" s="376"/>
      <c r="AM856" s="268"/>
    </row>
    <row r="857" spans="1:39" ht="15" outlineLevel="1">
      <c r="A857" s="467">
        <v>26</v>
      </c>
      <c r="B857" s="379" t="s">
        <v>118</v>
      </c>
      <c r="C857" s="253" t="s">
        <v>25</v>
      </c>
      <c r="D857" s="257">
        <f>'7.  Persistence Report'!AY136</f>
        <v>1004825.6880230401</v>
      </c>
      <c r="E857" s="257">
        <f>'7.  Persistence Report'!AZ136</f>
        <v>1004825.6880230401</v>
      </c>
      <c r="F857" s="257">
        <f>'7.  Persistence Report'!BA136</f>
        <v>999801.55958292482</v>
      </c>
      <c r="G857" s="257"/>
      <c r="H857" s="257"/>
      <c r="I857" s="257"/>
      <c r="J857" s="257"/>
      <c r="K857" s="257"/>
      <c r="L857" s="257"/>
      <c r="M857" s="257"/>
      <c r="N857" s="257">
        <v>12</v>
      </c>
      <c r="O857" s="257">
        <f>'7.  Persistence Report'!T136</f>
        <v>125.81260636461913</v>
      </c>
      <c r="P857" s="257">
        <f>'7.  Persistence Report'!U136</f>
        <v>126.04106347973645</v>
      </c>
      <c r="Q857" s="257">
        <f>'7.  Persistence Report'!V136</f>
        <v>125.41085816233776</v>
      </c>
      <c r="R857" s="257"/>
      <c r="S857" s="257"/>
      <c r="T857" s="257"/>
      <c r="U857" s="257"/>
      <c r="V857" s="257"/>
      <c r="W857" s="257"/>
      <c r="X857" s="257"/>
      <c r="Y857" s="377"/>
      <c r="Z857" s="368">
        <v>9.2599531336592947E-2</v>
      </c>
      <c r="AA857" s="368">
        <v>0.87249859217341919</v>
      </c>
      <c r="AB857" s="368">
        <v>3.4901876489987931E-2</v>
      </c>
      <c r="AC857" s="368">
        <v>0</v>
      </c>
      <c r="AD857" s="368">
        <v>0</v>
      </c>
      <c r="AE857" s="368">
        <v>0</v>
      </c>
      <c r="AF857" s="368"/>
      <c r="AG857" s="368"/>
      <c r="AH857" s="368"/>
      <c r="AI857" s="368"/>
      <c r="AJ857" s="368"/>
      <c r="AK857" s="368"/>
      <c r="AL857" s="368"/>
      <c r="AM857" s="258">
        <f>SUM(Y857:AL857)</f>
        <v>1</v>
      </c>
    </row>
    <row r="858" spans="1:39" ht="15" outlineLevel="1">
      <c r="A858" s="467"/>
      <c r="B858" s="256" t="s">
        <v>342</v>
      </c>
      <c r="C858" s="253" t="s">
        <v>163</v>
      </c>
      <c r="D858" s="257"/>
      <c r="E858" s="257"/>
      <c r="F858" s="257"/>
      <c r="G858" s="257"/>
      <c r="H858" s="257"/>
      <c r="I858" s="257"/>
      <c r="J858" s="257"/>
      <c r="K858" s="257"/>
      <c r="L858" s="257"/>
      <c r="M858" s="257"/>
      <c r="N858" s="257">
        <f>N857</f>
        <v>12</v>
      </c>
      <c r="O858" s="257"/>
      <c r="P858" s="257"/>
      <c r="Q858" s="257"/>
      <c r="R858" s="257"/>
      <c r="S858" s="257"/>
      <c r="T858" s="257"/>
      <c r="U858" s="257"/>
      <c r="V858" s="257"/>
      <c r="W858" s="257"/>
      <c r="X858" s="257"/>
      <c r="Y858" s="364">
        <f>Y857</f>
        <v>0</v>
      </c>
      <c r="Z858" s="364">
        <f t="shared" ref="Z858" si="1672">Z857</f>
        <v>9.2599531336592947E-2</v>
      </c>
      <c r="AA858" s="364">
        <f t="shared" ref="AA858" si="1673">AA857</f>
        <v>0.87249859217341919</v>
      </c>
      <c r="AB858" s="364">
        <f t="shared" ref="AB858" si="1674">AB857</f>
        <v>3.4901876489987931E-2</v>
      </c>
      <c r="AC858" s="364">
        <f t="shared" ref="AC858" si="1675">AC857</f>
        <v>0</v>
      </c>
      <c r="AD858" s="364">
        <f t="shared" ref="AD858" si="1676">AD857</f>
        <v>0</v>
      </c>
      <c r="AE858" s="364">
        <f t="shared" ref="AE858" si="1677">AE857</f>
        <v>0</v>
      </c>
      <c r="AF858" s="364">
        <f t="shared" ref="AF858" si="1678">AF857</f>
        <v>0</v>
      </c>
      <c r="AG858" s="364">
        <f t="shared" ref="AG858" si="1679">AG857</f>
        <v>0</v>
      </c>
      <c r="AH858" s="364">
        <f t="shared" ref="AH858" si="1680">AH857</f>
        <v>0</v>
      </c>
      <c r="AI858" s="364">
        <f t="shared" ref="AI858" si="1681">AI857</f>
        <v>0</v>
      </c>
      <c r="AJ858" s="364">
        <f t="shared" ref="AJ858" si="1682">AJ857</f>
        <v>0</v>
      </c>
      <c r="AK858" s="364">
        <f t="shared" ref="AK858" si="1683">AK857</f>
        <v>0</v>
      </c>
      <c r="AL858" s="364">
        <f t="shared" ref="AL858" si="1684">AL857</f>
        <v>0</v>
      </c>
      <c r="AM858" s="268"/>
    </row>
    <row r="859" spans="1:39" ht="15" outlineLevel="1">
      <c r="A859" s="467"/>
      <c r="B859" s="256"/>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365"/>
      <c r="Z859" s="376"/>
      <c r="AA859" s="376"/>
      <c r="AB859" s="376"/>
      <c r="AC859" s="376"/>
      <c r="AD859" s="376"/>
      <c r="AE859" s="376"/>
      <c r="AF859" s="376"/>
      <c r="AG859" s="376"/>
      <c r="AH859" s="376"/>
      <c r="AI859" s="376"/>
      <c r="AJ859" s="376"/>
      <c r="AK859" s="376"/>
      <c r="AL859" s="376"/>
      <c r="AM859" s="268"/>
    </row>
    <row r="860" spans="1:39" ht="30" outlineLevel="1">
      <c r="A860" s="467">
        <v>27</v>
      </c>
      <c r="B860" s="379" t="s">
        <v>119</v>
      </c>
      <c r="C860" s="253" t="s">
        <v>25</v>
      </c>
      <c r="D860" s="257">
        <f>'7.  Persistence Report'!AY137</f>
        <v>9156.0896189999985</v>
      </c>
      <c r="E860" s="257">
        <f>'7.  Persistence Report'!AZ137</f>
        <v>8066.5149543389989</v>
      </c>
      <c r="F860" s="257">
        <f>'7.  Persistence Report'!BA137</f>
        <v>5887.3656250169988</v>
      </c>
      <c r="G860" s="257"/>
      <c r="H860" s="257"/>
      <c r="I860" s="257"/>
      <c r="J860" s="257"/>
      <c r="K860" s="257"/>
      <c r="L860" s="257"/>
      <c r="M860" s="257"/>
      <c r="N860" s="257">
        <v>12</v>
      </c>
      <c r="O860" s="257">
        <f>'7.  Persistence Report'!T137</f>
        <v>2.3469922213710523</v>
      </c>
      <c r="P860" s="257">
        <f>'7.  Persistence Report'!U137</f>
        <v>2.0677001470278973</v>
      </c>
      <c r="Q860" s="257">
        <f>'7.  Persistence Report'!V137</f>
        <v>1.5091159983415867</v>
      </c>
      <c r="R860" s="257"/>
      <c r="S860" s="257"/>
      <c r="T860" s="257"/>
      <c r="U860" s="257"/>
      <c r="V860" s="257"/>
      <c r="W860" s="257"/>
      <c r="X860" s="257"/>
      <c r="Y860" s="377"/>
      <c r="Z860" s="671">
        <f>Z857</f>
        <v>9.2599531336592947E-2</v>
      </c>
      <c r="AA860" s="671">
        <f t="shared" ref="AA860:AE860" si="1685">AA857</f>
        <v>0.87249859217341919</v>
      </c>
      <c r="AB860" s="671">
        <f t="shared" si="1685"/>
        <v>3.4901876489987931E-2</v>
      </c>
      <c r="AC860" s="671">
        <f t="shared" si="1685"/>
        <v>0</v>
      </c>
      <c r="AD860" s="671">
        <f t="shared" si="1685"/>
        <v>0</v>
      </c>
      <c r="AE860" s="671">
        <f t="shared" si="1685"/>
        <v>0</v>
      </c>
      <c r="AF860" s="368"/>
      <c r="AG860" s="368"/>
      <c r="AH860" s="368"/>
      <c r="AI860" s="368"/>
      <c r="AJ860" s="368"/>
      <c r="AK860" s="368"/>
      <c r="AL860" s="368"/>
      <c r="AM860" s="258">
        <f>SUM(Y860:AL860)</f>
        <v>1</v>
      </c>
    </row>
    <row r="861" spans="1:39" ht="15" outlineLevel="1">
      <c r="A861" s="467"/>
      <c r="B861" s="256" t="s">
        <v>342</v>
      </c>
      <c r="C861" s="253" t="s">
        <v>163</v>
      </c>
      <c r="D861" s="257"/>
      <c r="E861" s="257"/>
      <c r="F861" s="257"/>
      <c r="G861" s="257"/>
      <c r="H861" s="257"/>
      <c r="I861" s="257"/>
      <c r="J861" s="257"/>
      <c r="K861" s="257"/>
      <c r="L861" s="257"/>
      <c r="M861" s="257"/>
      <c r="N861" s="257">
        <f>N860</f>
        <v>12</v>
      </c>
      <c r="O861" s="257"/>
      <c r="P861" s="257"/>
      <c r="Q861" s="257"/>
      <c r="R861" s="257"/>
      <c r="S861" s="257"/>
      <c r="T861" s="257"/>
      <c r="U861" s="257"/>
      <c r="V861" s="257"/>
      <c r="W861" s="257"/>
      <c r="X861" s="257"/>
      <c r="Y861" s="364">
        <f>Y860</f>
        <v>0</v>
      </c>
      <c r="Z861" s="364">
        <f t="shared" ref="Z861" si="1686">Z860</f>
        <v>9.2599531336592947E-2</v>
      </c>
      <c r="AA861" s="364">
        <f t="shared" ref="AA861" si="1687">AA860</f>
        <v>0.87249859217341919</v>
      </c>
      <c r="AB861" s="364">
        <f t="shared" ref="AB861" si="1688">AB860</f>
        <v>3.4901876489987931E-2</v>
      </c>
      <c r="AC861" s="364">
        <f t="shared" ref="AC861" si="1689">AC860</f>
        <v>0</v>
      </c>
      <c r="AD861" s="364">
        <f t="shared" ref="AD861" si="1690">AD860</f>
        <v>0</v>
      </c>
      <c r="AE861" s="364">
        <f t="shared" ref="AE861" si="1691">AE860</f>
        <v>0</v>
      </c>
      <c r="AF861" s="364">
        <f t="shared" ref="AF861" si="1692">AF860</f>
        <v>0</v>
      </c>
      <c r="AG861" s="364">
        <f t="shared" ref="AG861" si="1693">AG860</f>
        <v>0</v>
      </c>
      <c r="AH861" s="364">
        <f t="shared" ref="AH861" si="1694">AH860</f>
        <v>0</v>
      </c>
      <c r="AI861" s="364">
        <f t="shared" ref="AI861" si="1695">AI860</f>
        <v>0</v>
      </c>
      <c r="AJ861" s="364">
        <f t="shared" ref="AJ861" si="1696">AJ860</f>
        <v>0</v>
      </c>
      <c r="AK861" s="364">
        <f t="shared" ref="AK861" si="1697">AK860</f>
        <v>0</v>
      </c>
      <c r="AL861" s="364">
        <f t="shared" ref="AL861" si="1698">AL860</f>
        <v>0</v>
      </c>
      <c r="AM861" s="268"/>
    </row>
    <row r="862" spans="1:39" ht="15" outlineLevel="1">
      <c r="A862" s="467"/>
      <c r="B862" s="256"/>
      <c r="C862" s="253"/>
      <c r="D862" s="253"/>
      <c r="E862" s="253"/>
      <c r="F862" s="253"/>
      <c r="G862" s="253"/>
      <c r="H862" s="253"/>
      <c r="I862" s="253"/>
      <c r="J862" s="253"/>
      <c r="K862" s="253"/>
      <c r="L862" s="253"/>
      <c r="M862" s="253"/>
      <c r="N862" s="253"/>
      <c r="O862" s="253"/>
      <c r="P862" s="253"/>
      <c r="Q862" s="253"/>
      <c r="R862" s="253"/>
      <c r="S862" s="253"/>
      <c r="T862" s="253"/>
      <c r="U862" s="253"/>
      <c r="V862" s="253"/>
      <c r="W862" s="253"/>
      <c r="X862" s="253"/>
      <c r="Y862" s="365"/>
      <c r="Z862" s="376"/>
      <c r="AA862" s="376"/>
      <c r="AB862" s="376"/>
      <c r="AC862" s="376"/>
      <c r="AD862" s="376"/>
      <c r="AE862" s="376"/>
      <c r="AF862" s="376"/>
      <c r="AG862" s="376"/>
      <c r="AH862" s="376"/>
      <c r="AI862" s="376"/>
      <c r="AJ862" s="376"/>
      <c r="AK862" s="376"/>
      <c r="AL862" s="376"/>
      <c r="AM862" s="268"/>
    </row>
    <row r="863" spans="1:39" ht="30" outlineLevel="1">
      <c r="A863" s="467">
        <v>28</v>
      </c>
      <c r="B863" s="379" t="s">
        <v>120</v>
      </c>
      <c r="C863" s="253" t="s">
        <v>25</v>
      </c>
      <c r="D863" s="257"/>
      <c r="E863" s="257"/>
      <c r="F863" s="257"/>
      <c r="G863" s="257"/>
      <c r="H863" s="257"/>
      <c r="I863" s="257"/>
      <c r="J863" s="257"/>
      <c r="K863" s="257"/>
      <c r="L863" s="257"/>
      <c r="M863" s="257"/>
      <c r="N863" s="257">
        <v>12</v>
      </c>
      <c r="O863" s="257"/>
      <c r="P863" s="257"/>
      <c r="Q863" s="257"/>
      <c r="R863" s="257"/>
      <c r="S863" s="257"/>
      <c r="T863" s="257"/>
      <c r="U863" s="257"/>
      <c r="V863" s="257"/>
      <c r="W863" s="257"/>
      <c r="X863" s="257"/>
      <c r="Y863" s="377"/>
      <c r="Z863" s="368"/>
      <c r="AA863" s="368"/>
      <c r="AB863" s="368"/>
      <c r="AC863" s="368"/>
      <c r="AD863" s="368"/>
      <c r="AE863" s="368"/>
      <c r="AF863" s="368"/>
      <c r="AG863" s="368"/>
      <c r="AH863" s="368"/>
      <c r="AI863" s="368"/>
      <c r="AJ863" s="368"/>
      <c r="AK863" s="368"/>
      <c r="AL863" s="368"/>
      <c r="AM863" s="258">
        <f>SUM(Y863:AL863)</f>
        <v>0</v>
      </c>
    </row>
    <row r="864" spans="1:39" ht="15" outlineLevel="1">
      <c r="A864" s="467"/>
      <c r="B864" s="256" t="s">
        <v>342</v>
      </c>
      <c r="C864" s="253" t="s">
        <v>163</v>
      </c>
      <c r="D864" s="257"/>
      <c r="E864" s="257"/>
      <c r="F864" s="257"/>
      <c r="G864" s="257"/>
      <c r="H864" s="257"/>
      <c r="I864" s="257"/>
      <c r="J864" s="257"/>
      <c r="K864" s="257"/>
      <c r="L864" s="257"/>
      <c r="M864" s="257"/>
      <c r="N864" s="257">
        <f>N863</f>
        <v>12</v>
      </c>
      <c r="O864" s="257"/>
      <c r="P864" s="257"/>
      <c r="Q864" s="257"/>
      <c r="R864" s="257"/>
      <c r="S864" s="257"/>
      <c r="T864" s="257"/>
      <c r="U864" s="257"/>
      <c r="V864" s="257"/>
      <c r="W864" s="257"/>
      <c r="X864" s="257"/>
      <c r="Y864" s="364">
        <f>Y863</f>
        <v>0</v>
      </c>
      <c r="Z864" s="364">
        <f t="shared" ref="Z864" si="1699">Z863</f>
        <v>0</v>
      </c>
      <c r="AA864" s="364">
        <f t="shared" ref="AA864" si="1700">AA863</f>
        <v>0</v>
      </c>
      <c r="AB864" s="364">
        <f t="shared" ref="AB864" si="1701">AB863</f>
        <v>0</v>
      </c>
      <c r="AC864" s="364">
        <f t="shared" ref="AC864" si="1702">AC863</f>
        <v>0</v>
      </c>
      <c r="AD864" s="364">
        <f t="shared" ref="AD864" si="1703">AD863</f>
        <v>0</v>
      </c>
      <c r="AE864" s="364">
        <f t="shared" ref="AE864" si="1704">AE863</f>
        <v>0</v>
      </c>
      <c r="AF864" s="364">
        <f t="shared" ref="AF864" si="1705">AF863</f>
        <v>0</v>
      </c>
      <c r="AG864" s="364">
        <f t="shared" ref="AG864" si="1706">AG863</f>
        <v>0</v>
      </c>
      <c r="AH864" s="364">
        <f t="shared" ref="AH864" si="1707">AH863</f>
        <v>0</v>
      </c>
      <c r="AI864" s="364">
        <f t="shared" ref="AI864" si="1708">AI863</f>
        <v>0</v>
      </c>
      <c r="AJ864" s="364">
        <f t="shared" ref="AJ864" si="1709">AJ863</f>
        <v>0</v>
      </c>
      <c r="AK864" s="364">
        <f t="shared" ref="AK864" si="1710">AK863</f>
        <v>0</v>
      </c>
      <c r="AL864" s="364">
        <f t="shared" ref="AL864" si="1711">AL863</f>
        <v>0</v>
      </c>
      <c r="AM864" s="268"/>
    </row>
    <row r="865" spans="1:39" ht="15" outlineLevel="1">
      <c r="A865" s="467"/>
      <c r="B865" s="256"/>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365"/>
      <c r="Z865" s="376"/>
      <c r="AA865" s="376"/>
      <c r="AB865" s="376"/>
      <c r="AC865" s="376"/>
      <c r="AD865" s="376"/>
      <c r="AE865" s="376"/>
      <c r="AF865" s="376"/>
      <c r="AG865" s="376"/>
      <c r="AH865" s="376"/>
      <c r="AI865" s="376"/>
      <c r="AJ865" s="376"/>
      <c r="AK865" s="376"/>
      <c r="AL865" s="376"/>
      <c r="AM865" s="268"/>
    </row>
    <row r="866" spans="1:39" ht="30" outlineLevel="1">
      <c r="A866" s="467">
        <v>29</v>
      </c>
      <c r="B866" s="379" t="s">
        <v>121</v>
      </c>
      <c r="C866" s="253" t="s">
        <v>25</v>
      </c>
      <c r="D866" s="257"/>
      <c r="E866" s="257"/>
      <c r="F866" s="257"/>
      <c r="G866" s="257"/>
      <c r="H866" s="257"/>
      <c r="I866" s="257"/>
      <c r="J866" s="257"/>
      <c r="K866" s="257"/>
      <c r="L866" s="257"/>
      <c r="M866" s="257"/>
      <c r="N866" s="257">
        <v>3</v>
      </c>
      <c r="O866" s="257"/>
      <c r="P866" s="257"/>
      <c r="Q866" s="257"/>
      <c r="R866" s="257"/>
      <c r="S866" s="257"/>
      <c r="T866" s="257"/>
      <c r="U866" s="257"/>
      <c r="V866" s="257"/>
      <c r="W866" s="257"/>
      <c r="X866" s="257"/>
      <c r="Y866" s="377"/>
      <c r="Z866" s="368"/>
      <c r="AA866" s="368"/>
      <c r="AB866" s="368"/>
      <c r="AC866" s="368"/>
      <c r="AD866" s="368"/>
      <c r="AE866" s="368"/>
      <c r="AF866" s="368"/>
      <c r="AG866" s="368"/>
      <c r="AH866" s="368"/>
      <c r="AI866" s="368"/>
      <c r="AJ866" s="368"/>
      <c r="AK866" s="368"/>
      <c r="AL866" s="368"/>
      <c r="AM866" s="258">
        <f>SUM(Y866:AL866)</f>
        <v>0</v>
      </c>
    </row>
    <row r="867" spans="1:39" ht="15" outlineLevel="1">
      <c r="A867" s="467"/>
      <c r="B867" s="256" t="s">
        <v>342</v>
      </c>
      <c r="C867" s="253" t="s">
        <v>163</v>
      </c>
      <c r="D867" s="257"/>
      <c r="E867" s="257"/>
      <c r="F867" s="257"/>
      <c r="G867" s="257"/>
      <c r="H867" s="257"/>
      <c r="I867" s="257"/>
      <c r="J867" s="257"/>
      <c r="K867" s="257"/>
      <c r="L867" s="257"/>
      <c r="M867" s="257"/>
      <c r="N867" s="257">
        <f>N866</f>
        <v>3</v>
      </c>
      <c r="O867" s="257"/>
      <c r="P867" s="257"/>
      <c r="Q867" s="257"/>
      <c r="R867" s="257"/>
      <c r="S867" s="257"/>
      <c r="T867" s="257"/>
      <c r="U867" s="257"/>
      <c r="V867" s="257"/>
      <c r="W867" s="257"/>
      <c r="X867" s="257"/>
      <c r="Y867" s="364">
        <f>Y866</f>
        <v>0</v>
      </c>
      <c r="Z867" s="364">
        <f t="shared" ref="Z867" si="1712">Z866</f>
        <v>0</v>
      </c>
      <c r="AA867" s="364">
        <f t="shared" ref="AA867" si="1713">AA866</f>
        <v>0</v>
      </c>
      <c r="AB867" s="364">
        <f t="shared" ref="AB867" si="1714">AB866</f>
        <v>0</v>
      </c>
      <c r="AC867" s="364">
        <f t="shared" ref="AC867" si="1715">AC866</f>
        <v>0</v>
      </c>
      <c r="AD867" s="364">
        <f t="shared" ref="AD867" si="1716">AD866</f>
        <v>0</v>
      </c>
      <c r="AE867" s="364">
        <f t="shared" ref="AE867" si="1717">AE866</f>
        <v>0</v>
      </c>
      <c r="AF867" s="364">
        <f t="shared" ref="AF867" si="1718">AF866</f>
        <v>0</v>
      </c>
      <c r="AG867" s="364">
        <f t="shared" ref="AG867" si="1719">AG866</f>
        <v>0</v>
      </c>
      <c r="AH867" s="364">
        <f t="shared" ref="AH867" si="1720">AH866</f>
        <v>0</v>
      </c>
      <c r="AI867" s="364">
        <f t="shared" ref="AI867" si="1721">AI866</f>
        <v>0</v>
      </c>
      <c r="AJ867" s="364">
        <f t="shared" ref="AJ867" si="1722">AJ866</f>
        <v>0</v>
      </c>
      <c r="AK867" s="364">
        <f t="shared" ref="AK867" si="1723">AK866</f>
        <v>0</v>
      </c>
      <c r="AL867" s="364">
        <f t="shared" ref="AL867" si="1724">AL866</f>
        <v>0</v>
      </c>
      <c r="AM867" s="268"/>
    </row>
    <row r="868" spans="1:39" ht="15" outlineLevel="1">
      <c r="A868" s="467"/>
      <c r="B868" s="256"/>
      <c r="C868" s="253"/>
      <c r="D868" s="253"/>
      <c r="E868" s="253"/>
      <c r="F868" s="253"/>
      <c r="G868" s="253"/>
      <c r="H868" s="253"/>
      <c r="I868" s="253"/>
      <c r="J868" s="253"/>
      <c r="K868" s="253"/>
      <c r="L868" s="253"/>
      <c r="M868" s="253"/>
      <c r="N868" s="253"/>
      <c r="O868" s="253"/>
      <c r="P868" s="253"/>
      <c r="Q868" s="253"/>
      <c r="R868" s="253"/>
      <c r="S868" s="253"/>
      <c r="T868" s="253"/>
      <c r="U868" s="253"/>
      <c r="V868" s="253"/>
      <c r="W868" s="253"/>
      <c r="X868" s="253"/>
      <c r="Y868" s="365"/>
      <c r="Z868" s="376"/>
      <c r="AA868" s="376"/>
      <c r="AB868" s="376"/>
      <c r="AC868" s="376"/>
      <c r="AD868" s="376"/>
      <c r="AE868" s="376"/>
      <c r="AF868" s="376"/>
      <c r="AG868" s="376"/>
      <c r="AH868" s="376"/>
      <c r="AI868" s="376"/>
      <c r="AJ868" s="376"/>
      <c r="AK868" s="376"/>
      <c r="AL868" s="376"/>
      <c r="AM868" s="268"/>
    </row>
    <row r="869" spans="1:39" ht="30" outlineLevel="1">
      <c r="A869" s="467">
        <v>30</v>
      </c>
      <c r="B869" s="379" t="s">
        <v>122</v>
      </c>
      <c r="C869" s="253" t="s">
        <v>25</v>
      </c>
      <c r="D869" s="257"/>
      <c r="E869" s="257"/>
      <c r="F869" s="257"/>
      <c r="G869" s="257"/>
      <c r="H869" s="257"/>
      <c r="I869" s="257"/>
      <c r="J869" s="257"/>
      <c r="K869" s="257"/>
      <c r="L869" s="257"/>
      <c r="M869" s="257"/>
      <c r="N869" s="257">
        <v>12</v>
      </c>
      <c r="O869" s="257"/>
      <c r="P869" s="257"/>
      <c r="Q869" s="257"/>
      <c r="R869" s="257"/>
      <c r="S869" s="257"/>
      <c r="T869" s="257"/>
      <c r="U869" s="257"/>
      <c r="V869" s="257"/>
      <c r="W869" s="257"/>
      <c r="X869" s="257"/>
      <c r="Y869" s="377"/>
      <c r="Z869" s="368"/>
      <c r="AA869" s="368"/>
      <c r="AB869" s="368"/>
      <c r="AC869" s="368"/>
      <c r="AD869" s="368"/>
      <c r="AE869" s="368"/>
      <c r="AF869" s="368"/>
      <c r="AG869" s="368"/>
      <c r="AH869" s="368"/>
      <c r="AI869" s="368"/>
      <c r="AJ869" s="368"/>
      <c r="AK869" s="368"/>
      <c r="AL869" s="368"/>
      <c r="AM869" s="258">
        <f>SUM(Y869:AL869)</f>
        <v>0</v>
      </c>
    </row>
    <row r="870" spans="1:39" ht="15" outlineLevel="1">
      <c r="A870" s="467"/>
      <c r="B870" s="256" t="s">
        <v>342</v>
      </c>
      <c r="C870" s="253" t="s">
        <v>163</v>
      </c>
      <c r="D870" s="257"/>
      <c r="E870" s="257"/>
      <c r="F870" s="257"/>
      <c r="G870" s="257"/>
      <c r="H870" s="257"/>
      <c r="I870" s="257"/>
      <c r="J870" s="257"/>
      <c r="K870" s="257"/>
      <c r="L870" s="257"/>
      <c r="M870" s="257"/>
      <c r="N870" s="257">
        <f>N869</f>
        <v>12</v>
      </c>
      <c r="O870" s="257"/>
      <c r="P870" s="257"/>
      <c r="Q870" s="257"/>
      <c r="R870" s="257"/>
      <c r="S870" s="257"/>
      <c r="T870" s="257"/>
      <c r="U870" s="257"/>
      <c r="V870" s="257"/>
      <c r="W870" s="257"/>
      <c r="X870" s="257"/>
      <c r="Y870" s="364">
        <f>Y869</f>
        <v>0</v>
      </c>
      <c r="Z870" s="364">
        <f t="shared" ref="Z870" si="1725">Z869</f>
        <v>0</v>
      </c>
      <c r="AA870" s="364">
        <f t="shared" ref="AA870" si="1726">AA869</f>
        <v>0</v>
      </c>
      <c r="AB870" s="364">
        <f t="shared" ref="AB870" si="1727">AB869</f>
        <v>0</v>
      </c>
      <c r="AC870" s="364">
        <f t="shared" ref="AC870" si="1728">AC869</f>
        <v>0</v>
      </c>
      <c r="AD870" s="364">
        <f t="shared" ref="AD870" si="1729">AD869</f>
        <v>0</v>
      </c>
      <c r="AE870" s="364">
        <f t="shared" ref="AE870" si="1730">AE869</f>
        <v>0</v>
      </c>
      <c r="AF870" s="364">
        <f t="shared" ref="AF870" si="1731">AF869</f>
        <v>0</v>
      </c>
      <c r="AG870" s="364">
        <f t="shared" ref="AG870" si="1732">AG869</f>
        <v>0</v>
      </c>
      <c r="AH870" s="364">
        <f t="shared" ref="AH870" si="1733">AH869</f>
        <v>0</v>
      </c>
      <c r="AI870" s="364">
        <f t="shared" ref="AI870" si="1734">AI869</f>
        <v>0</v>
      </c>
      <c r="AJ870" s="364">
        <f t="shared" ref="AJ870" si="1735">AJ869</f>
        <v>0</v>
      </c>
      <c r="AK870" s="364">
        <f t="shared" ref="AK870" si="1736">AK869</f>
        <v>0</v>
      </c>
      <c r="AL870" s="364">
        <f t="shared" ref="AL870" si="1737">AL869</f>
        <v>0</v>
      </c>
      <c r="AM870" s="268"/>
    </row>
    <row r="871" spans="1:39" ht="15" outlineLevel="1">
      <c r="A871" s="467"/>
      <c r="B871" s="256"/>
      <c r="C871" s="253"/>
      <c r="D871" s="253"/>
      <c r="E871" s="253"/>
      <c r="F871" s="253"/>
      <c r="G871" s="253"/>
      <c r="H871" s="253"/>
      <c r="I871" s="253"/>
      <c r="J871" s="253"/>
      <c r="K871" s="253"/>
      <c r="L871" s="253"/>
      <c r="M871" s="253"/>
      <c r="N871" s="253"/>
      <c r="O871" s="253"/>
      <c r="P871" s="253"/>
      <c r="Q871" s="253"/>
      <c r="R871" s="253"/>
      <c r="S871" s="253"/>
      <c r="T871" s="253"/>
      <c r="U871" s="253"/>
      <c r="V871" s="253"/>
      <c r="W871" s="253"/>
      <c r="X871" s="253"/>
      <c r="Y871" s="365"/>
      <c r="Z871" s="376"/>
      <c r="AA871" s="376"/>
      <c r="AB871" s="376"/>
      <c r="AC871" s="376"/>
      <c r="AD871" s="376"/>
      <c r="AE871" s="376"/>
      <c r="AF871" s="376"/>
      <c r="AG871" s="376"/>
      <c r="AH871" s="376"/>
      <c r="AI871" s="376"/>
      <c r="AJ871" s="376"/>
      <c r="AK871" s="376"/>
      <c r="AL871" s="376"/>
      <c r="AM871" s="268"/>
    </row>
    <row r="872" spans="1:39" ht="30" outlineLevel="1">
      <c r="A872" s="467">
        <v>31</v>
      </c>
      <c r="B872" s="379" t="s">
        <v>123</v>
      </c>
      <c r="C872" s="253" t="s">
        <v>25</v>
      </c>
      <c r="D872" s="257"/>
      <c r="E872" s="257"/>
      <c r="F872" s="257"/>
      <c r="G872" s="257"/>
      <c r="H872" s="257"/>
      <c r="I872" s="257"/>
      <c r="J872" s="257"/>
      <c r="K872" s="257"/>
      <c r="L872" s="257"/>
      <c r="M872" s="257"/>
      <c r="N872" s="257">
        <v>12</v>
      </c>
      <c r="O872" s="257"/>
      <c r="P872" s="257"/>
      <c r="Q872" s="257"/>
      <c r="R872" s="257"/>
      <c r="S872" s="257"/>
      <c r="T872" s="257"/>
      <c r="U872" s="257"/>
      <c r="V872" s="257"/>
      <c r="W872" s="257"/>
      <c r="X872" s="257"/>
      <c r="Y872" s="377"/>
      <c r="Z872" s="368"/>
      <c r="AA872" s="368"/>
      <c r="AB872" s="368"/>
      <c r="AC872" s="368"/>
      <c r="AD872" s="368"/>
      <c r="AE872" s="368"/>
      <c r="AF872" s="368"/>
      <c r="AG872" s="368"/>
      <c r="AH872" s="368"/>
      <c r="AI872" s="368"/>
      <c r="AJ872" s="368"/>
      <c r="AK872" s="368"/>
      <c r="AL872" s="368"/>
      <c r="AM872" s="258">
        <f>SUM(Y872:AL872)</f>
        <v>0</v>
      </c>
    </row>
    <row r="873" spans="1:39" ht="15" outlineLevel="1">
      <c r="A873" s="467"/>
      <c r="B873" s="256" t="s">
        <v>342</v>
      </c>
      <c r="C873" s="253" t="s">
        <v>163</v>
      </c>
      <c r="D873" s="257"/>
      <c r="E873" s="257"/>
      <c r="F873" s="257"/>
      <c r="G873" s="257"/>
      <c r="H873" s="257"/>
      <c r="I873" s="257"/>
      <c r="J873" s="257"/>
      <c r="K873" s="257"/>
      <c r="L873" s="257"/>
      <c r="M873" s="257"/>
      <c r="N873" s="257">
        <f>N872</f>
        <v>12</v>
      </c>
      <c r="O873" s="257"/>
      <c r="P873" s="257"/>
      <c r="Q873" s="257"/>
      <c r="R873" s="257"/>
      <c r="S873" s="257"/>
      <c r="T873" s="257"/>
      <c r="U873" s="257"/>
      <c r="V873" s="257"/>
      <c r="W873" s="257"/>
      <c r="X873" s="257"/>
      <c r="Y873" s="364">
        <f>Y872</f>
        <v>0</v>
      </c>
      <c r="Z873" s="364">
        <f t="shared" ref="Z873" si="1738">Z872</f>
        <v>0</v>
      </c>
      <c r="AA873" s="364">
        <f t="shared" ref="AA873" si="1739">AA872</f>
        <v>0</v>
      </c>
      <c r="AB873" s="364">
        <f t="shared" ref="AB873" si="1740">AB872</f>
        <v>0</v>
      </c>
      <c r="AC873" s="364">
        <f t="shared" ref="AC873" si="1741">AC872</f>
        <v>0</v>
      </c>
      <c r="AD873" s="364">
        <f t="shared" ref="AD873" si="1742">AD872</f>
        <v>0</v>
      </c>
      <c r="AE873" s="364">
        <f t="shared" ref="AE873" si="1743">AE872</f>
        <v>0</v>
      </c>
      <c r="AF873" s="364">
        <f t="shared" ref="AF873" si="1744">AF872</f>
        <v>0</v>
      </c>
      <c r="AG873" s="364">
        <f t="shared" ref="AG873" si="1745">AG872</f>
        <v>0</v>
      </c>
      <c r="AH873" s="364">
        <f t="shared" ref="AH873" si="1746">AH872</f>
        <v>0</v>
      </c>
      <c r="AI873" s="364">
        <f t="shared" ref="AI873" si="1747">AI872</f>
        <v>0</v>
      </c>
      <c r="AJ873" s="364">
        <f t="shared" ref="AJ873" si="1748">AJ872</f>
        <v>0</v>
      </c>
      <c r="AK873" s="364">
        <f t="shared" ref="AK873" si="1749">AK872</f>
        <v>0</v>
      </c>
      <c r="AL873" s="364">
        <f t="shared" ref="AL873" si="1750">AL872</f>
        <v>0</v>
      </c>
      <c r="AM873" s="268"/>
    </row>
    <row r="874" spans="1:39" ht="15" outlineLevel="1">
      <c r="A874" s="467"/>
      <c r="B874" s="379"/>
      <c r="C874" s="253"/>
      <c r="D874" s="253"/>
      <c r="E874" s="253"/>
      <c r="F874" s="253"/>
      <c r="G874" s="253"/>
      <c r="H874" s="253"/>
      <c r="I874" s="253"/>
      <c r="J874" s="253"/>
      <c r="K874" s="253"/>
      <c r="L874" s="253"/>
      <c r="M874" s="253"/>
      <c r="N874" s="253"/>
      <c r="O874" s="253"/>
      <c r="P874" s="253"/>
      <c r="Q874" s="253"/>
      <c r="R874" s="253"/>
      <c r="S874" s="253"/>
      <c r="T874" s="253"/>
      <c r="U874" s="253"/>
      <c r="V874" s="253"/>
      <c r="W874" s="253"/>
      <c r="X874" s="253"/>
      <c r="Y874" s="365"/>
      <c r="Z874" s="376"/>
      <c r="AA874" s="376"/>
      <c r="AB874" s="376"/>
      <c r="AC874" s="376"/>
      <c r="AD874" s="376"/>
      <c r="AE874" s="376"/>
      <c r="AF874" s="376"/>
      <c r="AG874" s="376"/>
      <c r="AH874" s="376"/>
      <c r="AI874" s="376"/>
      <c r="AJ874" s="376"/>
      <c r="AK874" s="376"/>
      <c r="AL874" s="376"/>
      <c r="AM874" s="268"/>
    </row>
    <row r="875" spans="1:39" ht="15" outlineLevel="1">
      <c r="A875" s="467">
        <v>32</v>
      </c>
      <c r="B875" s="379" t="s">
        <v>124</v>
      </c>
      <c r="C875" s="253" t="s">
        <v>25</v>
      </c>
      <c r="D875" s="257"/>
      <c r="E875" s="257"/>
      <c r="F875" s="257"/>
      <c r="G875" s="257"/>
      <c r="H875" s="257"/>
      <c r="I875" s="257"/>
      <c r="J875" s="257"/>
      <c r="K875" s="257"/>
      <c r="L875" s="257"/>
      <c r="M875" s="257"/>
      <c r="N875" s="257">
        <v>12</v>
      </c>
      <c r="O875" s="257"/>
      <c r="P875" s="257"/>
      <c r="Q875" s="257"/>
      <c r="R875" s="257"/>
      <c r="S875" s="257"/>
      <c r="T875" s="257"/>
      <c r="U875" s="257"/>
      <c r="V875" s="257"/>
      <c r="W875" s="257"/>
      <c r="X875" s="257"/>
      <c r="Y875" s="377"/>
      <c r="Z875" s="368"/>
      <c r="AA875" s="368"/>
      <c r="AB875" s="368"/>
      <c r="AC875" s="368"/>
      <c r="AD875" s="368"/>
      <c r="AE875" s="368"/>
      <c r="AF875" s="368"/>
      <c r="AG875" s="368"/>
      <c r="AH875" s="368"/>
      <c r="AI875" s="368"/>
      <c r="AJ875" s="368"/>
      <c r="AK875" s="368"/>
      <c r="AL875" s="368"/>
      <c r="AM875" s="258">
        <f>SUM(Y875:AL875)</f>
        <v>0</v>
      </c>
    </row>
    <row r="876" spans="1:39" ht="15" outlineLevel="1">
      <c r="A876" s="467"/>
      <c r="B876" s="256" t="s">
        <v>342</v>
      </c>
      <c r="C876" s="253" t="s">
        <v>163</v>
      </c>
      <c r="D876" s="257"/>
      <c r="E876" s="257"/>
      <c r="F876" s="257"/>
      <c r="G876" s="257"/>
      <c r="H876" s="257"/>
      <c r="I876" s="257"/>
      <c r="J876" s="257"/>
      <c r="K876" s="257"/>
      <c r="L876" s="257"/>
      <c r="M876" s="257"/>
      <c r="N876" s="257">
        <f>N875</f>
        <v>12</v>
      </c>
      <c r="O876" s="257"/>
      <c r="P876" s="257"/>
      <c r="Q876" s="257"/>
      <c r="R876" s="257"/>
      <c r="S876" s="257"/>
      <c r="T876" s="257"/>
      <c r="U876" s="257"/>
      <c r="V876" s="257"/>
      <c r="W876" s="257"/>
      <c r="X876" s="257"/>
      <c r="Y876" s="364">
        <f>Y875</f>
        <v>0</v>
      </c>
      <c r="Z876" s="364">
        <f t="shared" ref="Z876" si="1751">Z875</f>
        <v>0</v>
      </c>
      <c r="AA876" s="364">
        <f t="shared" ref="AA876" si="1752">AA875</f>
        <v>0</v>
      </c>
      <c r="AB876" s="364">
        <f t="shared" ref="AB876" si="1753">AB875</f>
        <v>0</v>
      </c>
      <c r="AC876" s="364">
        <f t="shared" ref="AC876" si="1754">AC875</f>
        <v>0</v>
      </c>
      <c r="AD876" s="364">
        <f t="shared" ref="AD876" si="1755">AD875</f>
        <v>0</v>
      </c>
      <c r="AE876" s="364">
        <f t="shared" ref="AE876" si="1756">AE875</f>
        <v>0</v>
      </c>
      <c r="AF876" s="364">
        <f t="shared" ref="AF876" si="1757">AF875</f>
        <v>0</v>
      </c>
      <c r="AG876" s="364">
        <f t="shared" ref="AG876" si="1758">AG875</f>
        <v>0</v>
      </c>
      <c r="AH876" s="364">
        <f t="shared" ref="AH876" si="1759">AH875</f>
        <v>0</v>
      </c>
      <c r="AI876" s="364">
        <f t="shared" ref="AI876" si="1760">AI875</f>
        <v>0</v>
      </c>
      <c r="AJ876" s="364">
        <f t="shared" ref="AJ876" si="1761">AJ875</f>
        <v>0</v>
      </c>
      <c r="AK876" s="364">
        <f t="shared" ref="AK876" si="1762">AK875</f>
        <v>0</v>
      </c>
      <c r="AL876" s="364">
        <f>AL875</f>
        <v>0</v>
      </c>
      <c r="AM876" s="268"/>
    </row>
    <row r="877" spans="1:39" ht="15" outlineLevel="1">
      <c r="A877" s="467"/>
      <c r="B877" s="379"/>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365"/>
      <c r="Z877" s="376"/>
      <c r="AA877" s="376"/>
      <c r="AB877" s="376"/>
      <c r="AC877" s="376"/>
      <c r="AD877" s="376"/>
      <c r="AE877" s="376"/>
      <c r="AF877" s="376"/>
      <c r="AG877" s="376"/>
      <c r="AH877" s="376"/>
      <c r="AI877" s="376"/>
      <c r="AJ877" s="376"/>
      <c r="AK877" s="376"/>
      <c r="AL877" s="376"/>
      <c r="AM877" s="268"/>
    </row>
    <row r="878" spans="1:39" ht="15.6" outlineLevel="1">
      <c r="A878" s="467"/>
      <c r="B878" s="250" t="s">
        <v>500</v>
      </c>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365"/>
      <c r="Z878" s="376"/>
      <c r="AA878" s="376"/>
      <c r="AB878" s="376"/>
      <c r="AC878" s="376"/>
      <c r="AD878" s="376"/>
      <c r="AE878" s="376"/>
      <c r="AF878" s="376"/>
      <c r="AG878" s="376"/>
      <c r="AH878" s="376"/>
      <c r="AI878" s="376"/>
      <c r="AJ878" s="376"/>
      <c r="AK878" s="376"/>
      <c r="AL878" s="376"/>
      <c r="AM878" s="268"/>
    </row>
    <row r="879" spans="1:39" ht="15" outlineLevel="1">
      <c r="A879" s="467">
        <v>33</v>
      </c>
      <c r="B879" s="379" t="s">
        <v>125</v>
      </c>
      <c r="C879" s="253" t="s">
        <v>25</v>
      </c>
      <c r="D879" s="257">
        <f>'7.  Persistence Report'!AY138</f>
        <v>15958.893599999999</v>
      </c>
      <c r="E879" s="257">
        <f>'7.  Persistence Report'!AZ138</f>
        <v>15958.893599999999</v>
      </c>
      <c r="F879" s="257">
        <f>'7.  Persistence Report'!BA138</f>
        <v>15958.893599999999</v>
      </c>
      <c r="G879" s="257"/>
      <c r="H879" s="257"/>
      <c r="I879" s="257"/>
      <c r="J879" s="257"/>
      <c r="K879" s="257"/>
      <c r="L879" s="257"/>
      <c r="M879" s="257"/>
      <c r="N879" s="257">
        <v>0</v>
      </c>
      <c r="O879" s="257">
        <f>'7.  Persistence Report'!T138</f>
        <v>2.1538086839573571</v>
      </c>
      <c r="P879" s="257">
        <f>'7.  Persistence Report'!U138</f>
        <v>2.1538086839573571</v>
      </c>
      <c r="Q879" s="257">
        <f>'7.  Persistence Report'!V138</f>
        <v>2.1538086839573571</v>
      </c>
      <c r="R879" s="257"/>
      <c r="S879" s="257"/>
      <c r="T879" s="257"/>
      <c r="U879" s="257"/>
      <c r="V879" s="257"/>
      <c r="W879" s="257"/>
      <c r="X879" s="257"/>
      <c r="Y879" s="377"/>
      <c r="Z879" s="671">
        <f>Z857</f>
        <v>9.2599531336592947E-2</v>
      </c>
      <c r="AA879" s="671">
        <f t="shared" ref="AA879:AE879" si="1763">AA857</f>
        <v>0.87249859217341919</v>
      </c>
      <c r="AB879" s="671">
        <f t="shared" si="1763"/>
        <v>3.4901876489987931E-2</v>
      </c>
      <c r="AC879" s="671">
        <f t="shared" si="1763"/>
        <v>0</v>
      </c>
      <c r="AD879" s="671">
        <f t="shared" si="1763"/>
        <v>0</v>
      </c>
      <c r="AE879" s="671">
        <f t="shared" si="1763"/>
        <v>0</v>
      </c>
      <c r="AF879" s="368"/>
      <c r="AG879" s="368"/>
      <c r="AH879" s="368"/>
      <c r="AI879" s="368"/>
      <c r="AJ879" s="368"/>
      <c r="AK879" s="368"/>
      <c r="AL879" s="368"/>
      <c r="AM879" s="258">
        <f>SUM(Y879:AL879)</f>
        <v>1</v>
      </c>
    </row>
    <row r="880" spans="1:39" ht="15" outlineLevel="1">
      <c r="A880" s="467"/>
      <c r="B880" s="256" t="s">
        <v>342</v>
      </c>
      <c r="C880" s="253" t="s">
        <v>163</v>
      </c>
      <c r="D880" s="257"/>
      <c r="E880" s="257"/>
      <c r="F880" s="257"/>
      <c r="G880" s="257"/>
      <c r="H880" s="257"/>
      <c r="I880" s="257"/>
      <c r="J880" s="257"/>
      <c r="K880" s="257"/>
      <c r="L880" s="257"/>
      <c r="M880" s="257"/>
      <c r="N880" s="257">
        <f>N879</f>
        <v>0</v>
      </c>
      <c r="O880" s="257"/>
      <c r="P880" s="257"/>
      <c r="Q880" s="257"/>
      <c r="R880" s="257"/>
      <c r="S880" s="257"/>
      <c r="T880" s="257"/>
      <c r="U880" s="257"/>
      <c r="V880" s="257"/>
      <c r="W880" s="257"/>
      <c r="X880" s="257"/>
      <c r="Y880" s="364">
        <f>Y879</f>
        <v>0</v>
      </c>
      <c r="Z880" s="364">
        <f t="shared" ref="Z880" si="1764">Z879</f>
        <v>9.2599531336592947E-2</v>
      </c>
      <c r="AA880" s="364">
        <f t="shared" ref="AA880" si="1765">AA879</f>
        <v>0.87249859217341919</v>
      </c>
      <c r="AB880" s="364">
        <f t="shared" ref="AB880" si="1766">AB879</f>
        <v>3.4901876489987931E-2</v>
      </c>
      <c r="AC880" s="364">
        <f t="shared" ref="AC880" si="1767">AC879</f>
        <v>0</v>
      </c>
      <c r="AD880" s="364">
        <f t="shared" ref="AD880" si="1768">AD879</f>
        <v>0</v>
      </c>
      <c r="AE880" s="364">
        <f t="shared" ref="AE880" si="1769">AE879</f>
        <v>0</v>
      </c>
      <c r="AF880" s="364">
        <f t="shared" ref="AF880" si="1770">AF879</f>
        <v>0</v>
      </c>
      <c r="AG880" s="364">
        <f t="shared" ref="AG880" si="1771">AG879</f>
        <v>0</v>
      </c>
      <c r="AH880" s="364">
        <f t="shared" ref="AH880" si="1772">AH879</f>
        <v>0</v>
      </c>
      <c r="AI880" s="364">
        <f t="shared" ref="AI880" si="1773">AI879</f>
        <v>0</v>
      </c>
      <c r="AJ880" s="364">
        <f t="shared" ref="AJ880" si="1774">AJ879</f>
        <v>0</v>
      </c>
      <c r="AK880" s="364">
        <f t="shared" ref="AK880" si="1775">AK879</f>
        <v>0</v>
      </c>
      <c r="AL880" s="364">
        <f t="shared" ref="AL880" si="1776">AL879</f>
        <v>0</v>
      </c>
      <c r="AM880" s="268"/>
    </row>
    <row r="881" spans="1:39" ht="15" outlineLevel="1">
      <c r="A881" s="467"/>
      <c r="B881" s="379"/>
      <c r="C881" s="253"/>
      <c r="D881" s="253"/>
      <c r="E881" s="253"/>
      <c r="F881" s="253"/>
      <c r="G881" s="253"/>
      <c r="H881" s="253"/>
      <c r="I881" s="253"/>
      <c r="J881" s="253"/>
      <c r="K881" s="253"/>
      <c r="L881" s="253"/>
      <c r="M881" s="253"/>
      <c r="N881" s="253"/>
      <c r="O881" s="253"/>
      <c r="P881" s="253"/>
      <c r="Q881" s="253"/>
      <c r="R881" s="253"/>
      <c r="S881" s="253"/>
      <c r="T881" s="253"/>
      <c r="U881" s="253"/>
      <c r="V881" s="253"/>
      <c r="W881" s="253"/>
      <c r="X881" s="253"/>
      <c r="Y881" s="365"/>
      <c r="Z881" s="376"/>
      <c r="AA881" s="376"/>
      <c r="AB881" s="376"/>
      <c r="AC881" s="376"/>
      <c r="AD881" s="376"/>
      <c r="AE881" s="376"/>
      <c r="AF881" s="376"/>
      <c r="AG881" s="376"/>
      <c r="AH881" s="376"/>
      <c r="AI881" s="376"/>
      <c r="AJ881" s="376"/>
      <c r="AK881" s="376"/>
      <c r="AL881" s="376"/>
      <c r="AM881" s="268"/>
    </row>
    <row r="882" spans="1:39" ht="15" outlineLevel="1">
      <c r="A882" s="467">
        <v>34</v>
      </c>
      <c r="B882" s="379" t="s">
        <v>126</v>
      </c>
      <c r="C882" s="253" t="s">
        <v>25</v>
      </c>
      <c r="D882" s="257"/>
      <c r="E882" s="257"/>
      <c r="F882" s="257"/>
      <c r="G882" s="257"/>
      <c r="H882" s="257"/>
      <c r="I882" s="257"/>
      <c r="J882" s="257"/>
      <c r="K882" s="257"/>
      <c r="L882" s="257"/>
      <c r="M882" s="257"/>
      <c r="N882" s="257">
        <v>0</v>
      </c>
      <c r="O882" s="257"/>
      <c r="P882" s="257"/>
      <c r="Q882" s="257"/>
      <c r="R882" s="257"/>
      <c r="S882" s="257"/>
      <c r="T882" s="257"/>
      <c r="U882" s="257"/>
      <c r="V882" s="257"/>
      <c r="W882" s="257"/>
      <c r="X882" s="257"/>
      <c r="Y882" s="377"/>
      <c r="Z882" s="368"/>
      <c r="AA882" s="368"/>
      <c r="AB882" s="368"/>
      <c r="AC882" s="368"/>
      <c r="AD882" s="368"/>
      <c r="AE882" s="368"/>
      <c r="AF882" s="368"/>
      <c r="AG882" s="368"/>
      <c r="AH882" s="368"/>
      <c r="AI882" s="368"/>
      <c r="AJ882" s="368"/>
      <c r="AK882" s="368"/>
      <c r="AL882" s="368"/>
      <c r="AM882" s="258">
        <f>SUM(Y882:AL882)</f>
        <v>0</v>
      </c>
    </row>
    <row r="883" spans="1:39" ht="15" outlineLevel="1">
      <c r="A883" s="467"/>
      <c r="B883" s="256" t="s">
        <v>342</v>
      </c>
      <c r="C883" s="253" t="s">
        <v>163</v>
      </c>
      <c r="D883" s="257"/>
      <c r="E883" s="257"/>
      <c r="F883" s="257"/>
      <c r="G883" s="257"/>
      <c r="H883" s="257"/>
      <c r="I883" s="257"/>
      <c r="J883" s="257"/>
      <c r="K883" s="257"/>
      <c r="L883" s="257"/>
      <c r="M883" s="257"/>
      <c r="N883" s="257">
        <f>N882</f>
        <v>0</v>
      </c>
      <c r="O883" s="257"/>
      <c r="P883" s="257"/>
      <c r="Q883" s="257"/>
      <c r="R883" s="257"/>
      <c r="S883" s="257"/>
      <c r="T883" s="257"/>
      <c r="U883" s="257"/>
      <c r="V883" s="257"/>
      <c r="W883" s="257"/>
      <c r="X883" s="257"/>
      <c r="Y883" s="364">
        <f>Y882</f>
        <v>0</v>
      </c>
      <c r="Z883" s="364">
        <f t="shared" ref="Z883" si="1777">Z882</f>
        <v>0</v>
      </c>
      <c r="AA883" s="364">
        <f t="shared" ref="AA883" si="1778">AA882</f>
        <v>0</v>
      </c>
      <c r="AB883" s="364">
        <f t="shared" ref="AB883" si="1779">AB882</f>
        <v>0</v>
      </c>
      <c r="AC883" s="364">
        <f t="shared" ref="AC883" si="1780">AC882</f>
        <v>0</v>
      </c>
      <c r="AD883" s="364">
        <f t="shared" ref="AD883" si="1781">AD882</f>
        <v>0</v>
      </c>
      <c r="AE883" s="364">
        <f t="shared" ref="AE883" si="1782">AE882</f>
        <v>0</v>
      </c>
      <c r="AF883" s="364">
        <f t="shared" ref="AF883" si="1783">AF882</f>
        <v>0</v>
      </c>
      <c r="AG883" s="364">
        <f t="shared" ref="AG883" si="1784">AG882</f>
        <v>0</v>
      </c>
      <c r="AH883" s="364">
        <f t="shared" ref="AH883" si="1785">AH882</f>
        <v>0</v>
      </c>
      <c r="AI883" s="364">
        <f t="shared" ref="AI883" si="1786">AI882</f>
        <v>0</v>
      </c>
      <c r="AJ883" s="364">
        <f t="shared" ref="AJ883" si="1787">AJ882</f>
        <v>0</v>
      </c>
      <c r="AK883" s="364">
        <f t="shared" ref="AK883" si="1788">AK882</f>
        <v>0</v>
      </c>
      <c r="AL883" s="364">
        <f t="shared" ref="AL883" si="1789">AL882</f>
        <v>0</v>
      </c>
      <c r="AM883" s="268"/>
    </row>
    <row r="884" spans="1:39" ht="15" outlineLevel="1">
      <c r="A884" s="467"/>
      <c r="B884" s="379"/>
      <c r="C884" s="253"/>
      <c r="D884" s="253"/>
      <c r="E884" s="253"/>
      <c r="F884" s="253"/>
      <c r="G884" s="253"/>
      <c r="H884" s="253"/>
      <c r="I884" s="253"/>
      <c r="J884" s="253"/>
      <c r="K884" s="253"/>
      <c r="L884" s="253"/>
      <c r="M884" s="253"/>
      <c r="N884" s="253"/>
      <c r="O884" s="253"/>
      <c r="P884" s="253"/>
      <c r="Q884" s="253"/>
      <c r="R884" s="253"/>
      <c r="S884" s="253"/>
      <c r="T884" s="253"/>
      <c r="U884" s="253"/>
      <c r="V884" s="253"/>
      <c r="W884" s="253"/>
      <c r="X884" s="253"/>
      <c r="Y884" s="365"/>
      <c r="Z884" s="376"/>
      <c r="AA884" s="376"/>
      <c r="AB884" s="376"/>
      <c r="AC884" s="376"/>
      <c r="AD884" s="376"/>
      <c r="AE884" s="376"/>
      <c r="AF884" s="376"/>
      <c r="AG884" s="376"/>
      <c r="AH884" s="376"/>
      <c r="AI884" s="376"/>
      <c r="AJ884" s="376"/>
      <c r="AK884" s="376"/>
      <c r="AL884" s="376"/>
      <c r="AM884" s="268"/>
    </row>
    <row r="885" spans="1:39" ht="15" outlineLevel="1">
      <c r="A885" s="467">
        <v>35</v>
      </c>
      <c r="B885" s="379" t="s">
        <v>127</v>
      </c>
      <c r="C885" s="253" t="s">
        <v>25</v>
      </c>
      <c r="D885" s="257"/>
      <c r="E885" s="257"/>
      <c r="F885" s="257"/>
      <c r="G885" s="257"/>
      <c r="H885" s="257"/>
      <c r="I885" s="257"/>
      <c r="J885" s="257"/>
      <c r="K885" s="257"/>
      <c r="L885" s="257"/>
      <c r="M885" s="257"/>
      <c r="N885" s="257">
        <v>0</v>
      </c>
      <c r="O885" s="257"/>
      <c r="P885" s="257"/>
      <c r="Q885" s="257"/>
      <c r="R885" s="257"/>
      <c r="S885" s="257"/>
      <c r="T885" s="257"/>
      <c r="U885" s="257"/>
      <c r="V885" s="257"/>
      <c r="W885" s="257"/>
      <c r="X885" s="257"/>
      <c r="Y885" s="377"/>
      <c r="Z885" s="368"/>
      <c r="AA885" s="368"/>
      <c r="AB885" s="368"/>
      <c r="AC885" s="368"/>
      <c r="AD885" s="368"/>
      <c r="AE885" s="368"/>
      <c r="AF885" s="368"/>
      <c r="AG885" s="368"/>
      <c r="AH885" s="368"/>
      <c r="AI885" s="368"/>
      <c r="AJ885" s="368"/>
      <c r="AK885" s="368"/>
      <c r="AL885" s="368"/>
      <c r="AM885" s="258">
        <f>SUM(Y885:AL885)</f>
        <v>0</v>
      </c>
    </row>
    <row r="886" spans="1:39" ht="15" outlineLevel="1">
      <c r="A886" s="467"/>
      <c r="B886" s="256" t="s">
        <v>342</v>
      </c>
      <c r="C886" s="253" t="s">
        <v>163</v>
      </c>
      <c r="D886" s="257"/>
      <c r="E886" s="257"/>
      <c r="F886" s="257"/>
      <c r="G886" s="257"/>
      <c r="H886" s="257"/>
      <c r="I886" s="257"/>
      <c r="J886" s="257"/>
      <c r="K886" s="257"/>
      <c r="L886" s="257"/>
      <c r="M886" s="257"/>
      <c r="N886" s="257">
        <f>N885</f>
        <v>0</v>
      </c>
      <c r="O886" s="257"/>
      <c r="P886" s="257"/>
      <c r="Q886" s="257"/>
      <c r="R886" s="257"/>
      <c r="S886" s="257"/>
      <c r="T886" s="257"/>
      <c r="U886" s="257"/>
      <c r="V886" s="257"/>
      <c r="W886" s="257"/>
      <c r="X886" s="257"/>
      <c r="Y886" s="364">
        <f>Y885</f>
        <v>0</v>
      </c>
      <c r="Z886" s="364">
        <f t="shared" ref="Z886" si="1790">Z885</f>
        <v>0</v>
      </c>
      <c r="AA886" s="364">
        <f t="shared" ref="AA886" si="1791">AA885</f>
        <v>0</v>
      </c>
      <c r="AB886" s="364">
        <f t="shared" ref="AB886" si="1792">AB885</f>
        <v>0</v>
      </c>
      <c r="AC886" s="364">
        <f t="shared" ref="AC886" si="1793">AC885</f>
        <v>0</v>
      </c>
      <c r="AD886" s="364">
        <f t="shared" ref="AD886" si="1794">AD885</f>
        <v>0</v>
      </c>
      <c r="AE886" s="364">
        <f t="shared" ref="AE886" si="1795">AE885</f>
        <v>0</v>
      </c>
      <c r="AF886" s="364">
        <f t="shared" ref="AF886" si="1796">AF885</f>
        <v>0</v>
      </c>
      <c r="AG886" s="364">
        <f t="shared" ref="AG886" si="1797">AG885</f>
        <v>0</v>
      </c>
      <c r="AH886" s="364">
        <f t="shared" ref="AH886" si="1798">AH885</f>
        <v>0</v>
      </c>
      <c r="AI886" s="364">
        <f t="shared" ref="AI886" si="1799">AI885</f>
        <v>0</v>
      </c>
      <c r="AJ886" s="364">
        <f t="shared" ref="AJ886" si="1800">AJ885</f>
        <v>0</v>
      </c>
      <c r="AK886" s="364">
        <f t="shared" ref="AK886" si="1801">AK885</f>
        <v>0</v>
      </c>
      <c r="AL886" s="364">
        <f t="shared" ref="AL886" si="1802">AL885</f>
        <v>0</v>
      </c>
      <c r="AM886" s="268"/>
    </row>
    <row r="887" spans="1:39" ht="15" outlineLevel="1">
      <c r="A887" s="467"/>
      <c r="B887" s="382"/>
      <c r="C887" s="253"/>
      <c r="D887" s="253"/>
      <c r="E887" s="253"/>
      <c r="F887" s="253"/>
      <c r="G887" s="253"/>
      <c r="H887" s="253"/>
      <c r="I887" s="253"/>
      <c r="J887" s="253"/>
      <c r="K887" s="253"/>
      <c r="L887" s="253"/>
      <c r="M887" s="253"/>
      <c r="N887" s="253"/>
      <c r="O887" s="253"/>
      <c r="P887" s="253"/>
      <c r="Q887" s="253"/>
      <c r="R887" s="253"/>
      <c r="S887" s="253"/>
      <c r="T887" s="253"/>
      <c r="U887" s="253"/>
      <c r="V887" s="253"/>
      <c r="W887" s="253"/>
      <c r="X887" s="253"/>
      <c r="Y887" s="365"/>
      <c r="Z887" s="376"/>
      <c r="AA887" s="376"/>
      <c r="AB887" s="376"/>
      <c r="AC887" s="376"/>
      <c r="AD887" s="376"/>
      <c r="AE887" s="376"/>
      <c r="AF887" s="376"/>
      <c r="AG887" s="376"/>
      <c r="AH887" s="376"/>
      <c r="AI887" s="376"/>
      <c r="AJ887" s="376"/>
      <c r="AK887" s="376"/>
      <c r="AL887" s="376"/>
      <c r="AM887" s="268"/>
    </row>
    <row r="888" spans="1:39" ht="15.6" outlineLevel="1">
      <c r="A888" s="467"/>
      <c r="B888" s="250" t="s">
        <v>501</v>
      </c>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365"/>
      <c r="Z888" s="376"/>
      <c r="AA888" s="376"/>
      <c r="AB888" s="376"/>
      <c r="AC888" s="376"/>
      <c r="AD888" s="376"/>
      <c r="AE888" s="376"/>
      <c r="AF888" s="376"/>
      <c r="AG888" s="376"/>
      <c r="AH888" s="376"/>
      <c r="AI888" s="376"/>
      <c r="AJ888" s="376"/>
      <c r="AK888" s="376"/>
      <c r="AL888" s="376"/>
      <c r="AM888" s="268"/>
    </row>
    <row r="889" spans="1:39" ht="45" outlineLevel="1">
      <c r="A889" s="467">
        <v>36</v>
      </c>
      <c r="B889" s="379" t="s">
        <v>128</v>
      </c>
      <c r="C889" s="253" t="s">
        <v>25</v>
      </c>
      <c r="D889" s="257"/>
      <c r="E889" s="257"/>
      <c r="F889" s="257"/>
      <c r="G889" s="257"/>
      <c r="H889" s="257"/>
      <c r="I889" s="257"/>
      <c r="J889" s="257"/>
      <c r="K889" s="257"/>
      <c r="L889" s="257"/>
      <c r="M889" s="257"/>
      <c r="N889" s="257">
        <v>12</v>
      </c>
      <c r="O889" s="257"/>
      <c r="P889" s="257"/>
      <c r="Q889" s="257"/>
      <c r="R889" s="257"/>
      <c r="S889" s="257"/>
      <c r="T889" s="257"/>
      <c r="U889" s="257"/>
      <c r="V889" s="257"/>
      <c r="W889" s="257"/>
      <c r="X889" s="257"/>
      <c r="Y889" s="377"/>
      <c r="Z889" s="368"/>
      <c r="AA889" s="368"/>
      <c r="AB889" s="368"/>
      <c r="AC889" s="368"/>
      <c r="AD889" s="368"/>
      <c r="AE889" s="368"/>
      <c r="AF889" s="368"/>
      <c r="AG889" s="368"/>
      <c r="AH889" s="368"/>
      <c r="AI889" s="368"/>
      <c r="AJ889" s="368"/>
      <c r="AK889" s="368"/>
      <c r="AL889" s="368"/>
      <c r="AM889" s="258">
        <f>SUM(Y889:AL889)</f>
        <v>0</v>
      </c>
    </row>
    <row r="890" spans="1:39" ht="15" outlineLevel="1">
      <c r="A890" s="467"/>
      <c r="B890" s="256" t="s">
        <v>342</v>
      </c>
      <c r="C890" s="253" t="s">
        <v>163</v>
      </c>
      <c r="D890" s="257"/>
      <c r="E890" s="257"/>
      <c r="F890" s="257"/>
      <c r="G890" s="257"/>
      <c r="H890" s="257"/>
      <c r="I890" s="257"/>
      <c r="J890" s="257"/>
      <c r="K890" s="257"/>
      <c r="L890" s="257"/>
      <c r="M890" s="257"/>
      <c r="N890" s="257">
        <f>N889</f>
        <v>12</v>
      </c>
      <c r="O890" s="257"/>
      <c r="P890" s="257"/>
      <c r="Q890" s="257"/>
      <c r="R890" s="257"/>
      <c r="S890" s="257"/>
      <c r="T890" s="257"/>
      <c r="U890" s="257"/>
      <c r="V890" s="257"/>
      <c r="W890" s="257"/>
      <c r="X890" s="257"/>
      <c r="Y890" s="364">
        <f>Y889</f>
        <v>0</v>
      </c>
      <c r="Z890" s="364">
        <f t="shared" ref="Z890" si="1803">Z889</f>
        <v>0</v>
      </c>
      <c r="AA890" s="364">
        <f t="shared" ref="AA890" si="1804">AA889</f>
        <v>0</v>
      </c>
      <c r="AB890" s="364">
        <f t="shared" ref="AB890" si="1805">AB889</f>
        <v>0</v>
      </c>
      <c r="AC890" s="364">
        <f t="shared" ref="AC890" si="1806">AC889</f>
        <v>0</v>
      </c>
      <c r="AD890" s="364">
        <f t="shared" ref="AD890" si="1807">AD889</f>
        <v>0</v>
      </c>
      <c r="AE890" s="364">
        <f t="shared" ref="AE890" si="1808">AE889</f>
        <v>0</v>
      </c>
      <c r="AF890" s="364">
        <f t="shared" ref="AF890" si="1809">AF889</f>
        <v>0</v>
      </c>
      <c r="AG890" s="364">
        <f t="shared" ref="AG890" si="1810">AG889</f>
        <v>0</v>
      </c>
      <c r="AH890" s="364">
        <f t="shared" ref="AH890" si="1811">AH889</f>
        <v>0</v>
      </c>
      <c r="AI890" s="364">
        <f t="shared" ref="AI890" si="1812">AI889</f>
        <v>0</v>
      </c>
      <c r="AJ890" s="364">
        <f t="shared" ref="AJ890" si="1813">AJ889</f>
        <v>0</v>
      </c>
      <c r="AK890" s="364">
        <f t="shared" ref="AK890" si="1814">AK889</f>
        <v>0</v>
      </c>
      <c r="AL890" s="364">
        <f t="shared" ref="AL890" si="1815">AL889</f>
        <v>0</v>
      </c>
      <c r="AM890" s="268"/>
    </row>
    <row r="891" spans="1:39" ht="15" outlineLevel="1">
      <c r="A891" s="467"/>
      <c r="B891" s="379"/>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365"/>
      <c r="Z891" s="376"/>
      <c r="AA891" s="376"/>
      <c r="AB891" s="376"/>
      <c r="AC891" s="376"/>
      <c r="AD891" s="376"/>
      <c r="AE891" s="376"/>
      <c r="AF891" s="376"/>
      <c r="AG891" s="376"/>
      <c r="AH891" s="376"/>
      <c r="AI891" s="376"/>
      <c r="AJ891" s="376"/>
      <c r="AK891" s="376"/>
      <c r="AL891" s="376"/>
      <c r="AM891" s="268"/>
    </row>
    <row r="892" spans="1:39" ht="30" outlineLevel="1">
      <c r="A892" s="467">
        <v>37</v>
      </c>
      <c r="B892" s="379" t="s">
        <v>129</v>
      </c>
      <c r="C892" s="253" t="s">
        <v>25</v>
      </c>
      <c r="D892" s="257"/>
      <c r="E892" s="257"/>
      <c r="F892" s="257"/>
      <c r="G892" s="257"/>
      <c r="H892" s="257"/>
      <c r="I892" s="257"/>
      <c r="J892" s="257"/>
      <c r="K892" s="257"/>
      <c r="L892" s="257"/>
      <c r="M892" s="257"/>
      <c r="N892" s="257">
        <v>12</v>
      </c>
      <c r="O892" s="257"/>
      <c r="P892" s="257"/>
      <c r="Q892" s="257"/>
      <c r="R892" s="257"/>
      <c r="S892" s="257"/>
      <c r="T892" s="257"/>
      <c r="U892" s="257"/>
      <c r="V892" s="257"/>
      <c r="W892" s="257"/>
      <c r="X892" s="257"/>
      <c r="Y892" s="377"/>
      <c r="Z892" s="368"/>
      <c r="AA892" s="368"/>
      <c r="AB892" s="368"/>
      <c r="AC892" s="368"/>
      <c r="AD892" s="368"/>
      <c r="AE892" s="368"/>
      <c r="AF892" s="368"/>
      <c r="AG892" s="368"/>
      <c r="AH892" s="368"/>
      <c r="AI892" s="368"/>
      <c r="AJ892" s="368"/>
      <c r="AK892" s="368"/>
      <c r="AL892" s="368"/>
      <c r="AM892" s="258">
        <f>SUM(Y892:AL892)</f>
        <v>0</v>
      </c>
    </row>
    <row r="893" spans="1:39" ht="15" outlineLevel="1">
      <c r="A893" s="467"/>
      <c r="B893" s="256" t="s">
        <v>342</v>
      </c>
      <c r="C893" s="253" t="s">
        <v>163</v>
      </c>
      <c r="D893" s="257"/>
      <c r="E893" s="257"/>
      <c r="F893" s="257"/>
      <c r="G893" s="257"/>
      <c r="H893" s="257"/>
      <c r="I893" s="257"/>
      <c r="J893" s="257"/>
      <c r="K893" s="257"/>
      <c r="L893" s="257"/>
      <c r="M893" s="257"/>
      <c r="N893" s="257">
        <f>N892</f>
        <v>12</v>
      </c>
      <c r="O893" s="257"/>
      <c r="P893" s="257"/>
      <c r="Q893" s="257"/>
      <c r="R893" s="257"/>
      <c r="S893" s="257"/>
      <c r="T893" s="257"/>
      <c r="U893" s="257"/>
      <c r="V893" s="257"/>
      <c r="W893" s="257"/>
      <c r="X893" s="257"/>
      <c r="Y893" s="364">
        <f>Y892</f>
        <v>0</v>
      </c>
      <c r="Z893" s="364">
        <f t="shared" ref="Z893" si="1816">Z892</f>
        <v>0</v>
      </c>
      <c r="AA893" s="364">
        <f t="shared" ref="AA893" si="1817">AA892</f>
        <v>0</v>
      </c>
      <c r="AB893" s="364">
        <f t="shared" ref="AB893" si="1818">AB892</f>
        <v>0</v>
      </c>
      <c r="AC893" s="364">
        <f t="shared" ref="AC893" si="1819">AC892</f>
        <v>0</v>
      </c>
      <c r="AD893" s="364">
        <f t="shared" ref="AD893" si="1820">AD892</f>
        <v>0</v>
      </c>
      <c r="AE893" s="364">
        <f t="shared" ref="AE893" si="1821">AE892</f>
        <v>0</v>
      </c>
      <c r="AF893" s="364">
        <f t="shared" ref="AF893" si="1822">AF892</f>
        <v>0</v>
      </c>
      <c r="AG893" s="364">
        <f t="shared" ref="AG893" si="1823">AG892</f>
        <v>0</v>
      </c>
      <c r="AH893" s="364">
        <f t="shared" ref="AH893" si="1824">AH892</f>
        <v>0</v>
      </c>
      <c r="AI893" s="364">
        <f t="shared" ref="AI893" si="1825">AI892</f>
        <v>0</v>
      </c>
      <c r="AJ893" s="364">
        <f t="shared" ref="AJ893" si="1826">AJ892</f>
        <v>0</v>
      </c>
      <c r="AK893" s="364">
        <f t="shared" ref="AK893" si="1827">AK892</f>
        <v>0</v>
      </c>
      <c r="AL893" s="364">
        <f t="shared" ref="AL893" si="1828">AL892</f>
        <v>0</v>
      </c>
      <c r="AM893" s="268"/>
    </row>
    <row r="894" spans="1:39" ht="15" outlineLevel="1">
      <c r="A894" s="467"/>
      <c r="B894" s="379"/>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365"/>
      <c r="Z894" s="376"/>
      <c r="AA894" s="376"/>
      <c r="AB894" s="376"/>
      <c r="AC894" s="376"/>
      <c r="AD894" s="376"/>
      <c r="AE894" s="376"/>
      <c r="AF894" s="376"/>
      <c r="AG894" s="376"/>
      <c r="AH894" s="376"/>
      <c r="AI894" s="376"/>
      <c r="AJ894" s="376"/>
      <c r="AK894" s="376"/>
      <c r="AL894" s="376"/>
      <c r="AM894" s="268"/>
    </row>
    <row r="895" spans="1:39" ht="15" outlineLevel="1">
      <c r="A895" s="467">
        <v>38</v>
      </c>
      <c r="B895" s="379" t="s">
        <v>130</v>
      </c>
      <c r="C895" s="253" t="s">
        <v>25</v>
      </c>
      <c r="D895" s="257"/>
      <c r="E895" s="257"/>
      <c r="F895" s="257"/>
      <c r="G895" s="257"/>
      <c r="H895" s="257"/>
      <c r="I895" s="257"/>
      <c r="J895" s="257"/>
      <c r="K895" s="257"/>
      <c r="L895" s="257"/>
      <c r="M895" s="257"/>
      <c r="N895" s="257">
        <v>12</v>
      </c>
      <c r="O895" s="257"/>
      <c r="P895" s="257"/>
      <c r="Q895" s="257"/>
      <c r="R895" s="257"/>
      <c r="S895" s="257"/>
      <c r="T895" s="257"/>
      <c r="U895" s="257"/>
      <c r="V895" s="257"/>
      <c r="W895" s="257"/>
      <c r="X895" s="257"/>
      <c r="Y895" s="377"/>
      <c r="Z895" s="368"/>
      <c r="AA895" s="368"/>
      <c r="AB895" s="368"/>
      <c r="AC895" s="368"/>
      <c r="AD895" s="368"/>
      <c r="AE895" s="368"/>
      <c r="AF895" s="368"/>
      <c r="AG895" s="368"/>
      <c r="AH895" s="368"/>
      <c r="AI895" s="368"/>
      <c r="AJ895" s="368"/>
      <c r="AK895" s="368"/>
      <c r="AL895" s="368"/>
      <c r="AM895" s="258">
        <f>SUM(Y895:AL895)</f>
        <v>0</v>
      </c>
    </row>
    <row r="896" spans="1:39" ht="15" outlineLevel="1">
      <c r="A896" s="467"/>
      <c r="B896" s="256" t="s">
        <v>342</v>
      </c>
      <c r="C896" s="253" t="s">
        <v>163</v>
      </c>
      <c r="D896" s="257"/>
      <c r="E896" s="257"/>
      <c r="F896" s="257"/>
      <c r="G896" s="257"/>
      <c r="H896" s="257"/>
      <c r="I896" s="257"/>
      <c r="J896" s="257"/>
      <c r="K896" s="257"/>
      <c r="L896" s="257"/>
      <c r="M896" s="257"/>
      <c r="N896" s="257">
        <f>N895</f>
        <v>12</v>
      </c>
      <c r="O896" s="257"/>
      <c r="P896" s="257"/>
      <c r="Q896" s="257"/>
      <c r="R896" s="257"/>
      <c r="S896" s="257"/>
      <c r="T896" s="257"/>
      <c r="U896" s="257"/>
      <c r="V896" s="257"/>
      <c r="W896" s="257"/>
      <c r="X896" s="257"/>
      <c r="Y896" s="364">
        <f>Y895</f>
        <v>0</v>
      </c>
      <c r="Z896" s="364">
        <f t="shared" ref="Z896" si="1829">Z895</f>
        <v>0</v>
      </c>
      <c r="AA896" s="364">
        <f t="shared" ref="AA896" si="1830">AA895</f>
        <v>0</v>
      </c>
      <c r="AB896" s="364">
        <f t="shared" ref="AB896" si="1831">AB895</f>
        <v>0</v>
      </c>
      <c r="AC896" s="364">
        <f t="shared" ref="AC896" si="1832">AC895</f>
        <v>0</v>
      </c>
      <c r="AD896" s="364">
        <f t="shared" ref="AD896" si="1833">AD895</f>
        <v>0</v>
      </c>
      <c r="AE896" s="364">
        <f t="shared" ref="AE896" si="1834">AE895</f>
        <v>0</v>
      </c>
      <c r="AF896" s="364">
        <f t="shared" ref="AF896" si="1835">AF895</f>
        <v>0</v>
      </c>
      <c r="AG896" s="364">
        <f t="shared" ref="AG896" si="1836">AG895</f>
        <v>0</v>
      </c>
      <c r="AH896" s="364">
        <f t="shared" ref="AH896" si="1837">AH895</f>
        <v>0</v>
      </c>
      <c r="AI896" s="364">
        <f t="shared" ref="AI896" si="1838">AI895</f>
        <v>0</v>
      </c>
      <c r="AJ896" s="364">
        <f t="shared" ref="AJ896" si="1839">AJ895</f>
        <v>0</v>
      </c>
      <c r="AK896" s="364">
        <f t="shared" ref="AK896" si="1840">AK895</f>
        <v>0</v>
      </c>
      <c r="AL896" s="364">
        <f t="shared" ref="AL896" si="1841">AL895</f>
        <v>0</v>
      </c>
      <c r="AM896" s="268"/>
    </row>
    <row r="897" spans="1:39" ht="15" outlineLevel="1">
      <c r="A897" s="467"/>
      <c r="B897" s="379"/>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365"/>
      <c r="Z897" s="376"/>
      <c r="AA897" s="376"/>
      <c r="AB897" s="376"/>
      <c r="AC897" s="376"/>
      <c r="AD897" s="376"/>
      <c r="AE897" s="376"/>
      <c r="AF897" s="376"/>
      <c r="AG897" s="376"/>
      <c r="AH897" s="376"/>
      <c r="AI897" s="376"/>
      <c r="AJ897" s="376"/>
      <c r="AK897" s="376"/>
      <c r="AL897" s="376"/>
      <c r="AM897" s="268"/>
    </row>
    <row r="898" spans="1:39" ht="30" outlineLevel="1">
      <c r="A898" s="467">
        <v>39</v>
      </c>
      <c r="B898" s="379" t="s">
        <v>131</v>
      </c>
      <c r="C898" s="253" t="s">
        <v>25</v>
      </c>
      <c r="D898" s="257"/>
      <c r="E898" s="257"/>
      <c r="F898" s="257"/>
      <c r="G898" s="257"/>
      <c r="H898" s="257"/>
      <c r="I898" s="257"/>
      <c r="J898" s="257"/>
      <c r="K898" s="257"/>
      <c r="L898" s="257"/>
      <c r="M898" s="257"/>
      <c r="N898" s="257">
        <v>12</v>
      </c>
      <c r="O898" s="257"/>
      <c r="P898" s="257"/>
      <c r="Q898" s="257"/>
      <c r="R898" s="257"/>
      <c r="S898" s="257"/>
      <c r="T898" s="257"/>
      <c r="U898" s="257"/>
      <c r="V898" s="257"/>
      <c r="W898" s="257"/>
      <c r="X898" s="257"/>
      <c r="Y898" s="377"/>
      <c r="Z898" s="368"/>
      <c r="AA898" s="368"/>
      <c r="AB898" s="368"/>
      <c r="AC898" s="368"/>
      <c r="AD898" s="368"/>
      <c r="AE898" s="368"/>
      <c r="AF898" s="368"/>
      <c r="AG898" s="368"/>
      <c r="AH898" s="368"/>
      <c r="AI898" s="368"/>
      <c r="AJ898" s="368"/>
      <c r="AK898" s="368"/>
      <c r="AL898" s="368"/>
      <c r="AM898" s="258">
        <f>SUM(Y898:AL898)</f>
        <v>0</v>
      </c>
    </row>
    <row r="899" spans="1:39" ht="15" outlineLevel="1">
      <c r="A899" s="467"/>
      <c r="B899" s="256" t="s">
        <v>342</v>
      </c>
      <c r="C899" s="253" t="s">
        <v>163</v>
      </c>
      <c r="D899" s="257"/>
      <c r="E899" s="257"/>
      <c r="F899" s="257"/>
      <c r="G899" s="257"/>
      <c r="H899" s="257"/>
      <c r="I899" s="257"/>
      <c r="J899" s="257"/>
      <c r="K899" s="257"/>
      <c r="L899" s="257"/>
      <c r="M899" s="257"/>
      <c r="N899" s="257">
        <f>N898</f>
        <v>12</v>
      </c>
      <c r="O899" s="257"/>
      <c r="P899" s="257"/>
      <c r="Q899" s="257"/>
      <c r="R899" s="257"/>
      <c r="S899" s="257"/>
      <c r="T899" s="257"/>
      <c r="U899" s="257"/>
      <c r="V899" s="257"/>
      <c r="W899" s="257"/>
      <c r="X899" s="257"/>
      <c r="Y899" s="364">
        <f>Y898</f>
        <v>0</v>
      </c>
      <c r="Z899" s="364">
        <f t="shared" ref="Z899" si="1842">Z898</f>
        <v>0</v>
      </c>
      <c r="AA899" s="364">
        <f t="shared" ref="AA899" si="1843">AA898</f>
        <v>0</v>
      </c>
      <c r="AB899" s="364">
        <f t="shared" ref="AB899" si="1844">AB898</f>
        <v>0</v>
      </c>
      <c r="AC899" s="364">
        <f t="shared" ref="AC899" si="1845">AC898</f>
        <v>0</v>
      </c>
      <c r="AD899" s="364">
        <f t="shared" ref="AD899" si="1846">AD898</f>
        <v>0</v>
      </c>
      <c r="AE899" s="364">
        <f t="shared" ref="AE899" si="1847">AE898</f>
        <v>0</v>
      </c>
      <c r="AF899" s="364">
        <f t="shared" ref="AF899" si="1848">AF898</f>
        <v>0</v>
      </c>
      <c r="AG899" s="364">
        <f t="shared" ref="AG899" si="1849">AG898</f>
        <v>0</v>
      </c>
      <c r="AH899" s="364">
        <f t="shared" ref="AH899" si="1850">AH898</f>
        <v>0</v>
      </c>
      <c r="AI899" s="364">
        <f t="shared" ref="AI899" si="1851">AI898</f>
        <v>0</v>
      </c>
      <c r="AJ899" s="364">
        <f t="shared" ref="AJ899" si="1852">AJ898</f>
        <v>0</v>
      </c>
      <c r="AK899" s="364">
        <f t="shared" ref="AK899" si="1853">AK898</f>
        <v>0</v>
      </c>
      <c r="AL899" s="364">
        <f t="shared" ref="AL899" si="1854">AL898</f>
        <v>0</v>
      </c>
      <c r="AM899" s="268"/>
    </row>
    <row r="900" spans="1:39" ht="15" outlineLevel="1">
      <c r="A900" s="467"/>
      <c r="B900" s="379"/>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365"/>
      <c r="Z900" s="376"/>
      <c r="AA900" s="376"/>
      <c r="AB900" s="376"/>
      <c r="AC900" s="376"/>
      <c r="AD900" s="376"/>
      <c r="AE900" s="376"/>
      <c r="AF900" s="376"/>
      <c r="AG900" s="376"/>
      <c r="AH900" s="376"/>
      <c r="AI900" s="376"/>
      <c r="AJ900" s="376"/>
      <c r="AK900" s="376"/>
      <c r="AL900" s="376"/>
      <c r="AM900" s="268"/>
    </row>
    <row r="901" spans="1:39" ht="30" outlineLevel="1">
      <c r="A901" s="467">
        <v>40</v>
      </c>
      <c r="B901" s="379" t="s">
        <v>132</v>
      </c>
      <c r="C901" s="253" t="s">
        <v>25</v>
      </c>
      <c r="D901" s="257"/>
      <c r="E901" s="257"/>
      <c r="F901" s="257"/>
      <c r="G901" s="257"/>
      <c r="H901" s="257"/>
      <c r="I901" s="257"/>
      <c r="J901" s="257"/>
      <c r="K901" s="257"/>
      <c r="L901" s="257"/>
      <c r="M901" s="257"/>
      <c r="N901" s="257">
        <v>12</v>
      </c>
      <c r="O901" s="257"/>
      <c r="P901" s="257"/>
      <c r="Q901" s="257"/>
      <c r="R901" s="257"/>
      <c r="S901" s="257"/>
      <c r="T901" s="257"/>
      <c r="U901" s="257"/>
      <c r="V901" s="257"/>
      <c r="W901" s="257"/>
      <c r="X901" s="257"/>
      <c r="Y901" s="377"/>
      <c r="Z901" s="368"/>
      <c r="AA901" s="368"/>
      <c r="AB901" s="368"/>
      <c r="AC901" s="368"/>
      <c r="AD901" s="368"/>
      <c r="AE901" s="368"/>
      <c r="AF901" s="368"/>
      <c r="AG901" s="368"/>
      <c r="AH901" s="368"/>
      <c r="AI901" s="368"/>
      <c r="AJ901" s="368"/>
      <c r="AK901" s="368"/>
      <c r="AL901" s="368"/>
      <c r="AM901" s="258">
        <f>SUM(Y901:AL901)</f>
        <v>0</v>
      </c>
    </row>
    <row r="902" spans="1:39" ht="15" outlineLevel="1">
      <c r="A902" s="467"/>
      <c r="B902" s="256" t="s">
        <v>342</v>
      </c>
      <c r="C902" s="253" t="s">
        <v>163</v>
      </c>
      <c r="D902" s="257"/>
      <c r="E902" s="257"/>
      <c r="F902" s="257"/>
      <c r="G902" s="257"/>
      <c r="H902" s="257"/>
      <c r="I902" s="257"/>
      <c r="J902" s="257"/>
      <c r="K902" s="257"/>
      <c r="L902" s="257"/>
      <c r="M902" s="257"/>
      <c r="N902" s="257">
        <f>N901</f>
        <v>12</v>
      </c>
      <c r="O902" s="257"/>
      <c r="P902" s="257"/>
      <c r="Q902" s="257"/>
      <c r="R902" s="257"/>
      <c r="S902" s="257"/>
      <c r="T902" s="257"/>
      <c r="U902" s="257"/>
      <c r="V902" s="257"/>
      <c r="W902" s="257"/>
      <c r="X902" s="257"/>
      <c r="Y902" s="364">
        <f>Y901</f>
        <v>0</v>
      </c>
      <c r="Z902" s="364">
        <f t="shared" ref="Z902" si="1855">Z901</f>
        <v>0</v>
      </c>
      <c r="AA902" s="364">
        <f t="shared" ref="AA902" si="1856">AA901</f>
        <v>0</v>
      </c>
      <c r="AB902" s="364">
        <f t="shared" ref="AB902" si="1857">AB901</f>
        <v>0</v>
      </c>
      <c r="AC902" s="364">
        <f t="shared" ref="AC902" si="1858">AC901</f>
        <v>0</v>
      </c>
      <c r="AD902" s="364">
        <f t="shared" ref="AD902" si="1859">AD901</f>
        <v>0</v>
      </c>
      <c r="AE902" s="364">
        <f t="shared" ref="AE902" si="1860">AE901</f>
        <v>0</v>
      </c>
      <c r="AF902" s="364">
        <f t="shared" ref="AF902" si="1861">AF901</f>
        <v>0</v>
      </c>
      <c r="AG902" s="364">
        <f t="shared" ref="AG902" si="1862">AG901</f>
        <v>0</v>
      </c>
      <c r="AH902" s="364">
        <f t="shared" ref="AH902" si="1863">AH901</f>
        <v>0</v>
      </c>
      <c r="AI902" s="364">
        <f t="shared" ref="AI902" si="1864">AI901</f>
        <v>0</v>
      </c>
      <c r="AJ902" s="364">
        <f t="shared" ref="AJ902" si="1865">AJ901</f>
        <v>0</v>
      </c>
      <c r="AK902" s="364">
        <f t="shared" ref="AK902" si="1866">AK901</f>
        <v>0</v>
      </c>
      <c r="AL902" s="364">
        <f t="shared" ref="AL902" si="1867">AL901</f>
        <v>0</v>
      </c>
      <c r="AM902" s="268"/>
    </row>
    <row r="903" spans="1:39" ht="15" outlineLevel="1">
      <c r="A903" s="467"/>
      <c r="B903" s="379"/>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365"/>
      <c r="Z903" s="376"/>
      <c r="AA903" s="376"/>
      <c r="AB903" s="376"/>
      <c r="AC903" s="376"/>
      <c r="AD903" s="376"/>
      <c r="AE903" s="376"/>
      <c r="AF903" s="376"/>
      <c r="AG903" s="376"/>
      <c r="AH903" s="376"/>
      <c r="AI903" s="376"/>
      <c r="AJ903" s="376"/>
      <c r="AK903" s="376"/>
      <c r="AL903" s="376"/>
      <c r="AM903" s="268"/>
    </row>
    <row r="904" spans="1:39" ht="45" outlineLevel="1">
      <c r="A904" s="467">
        <v>41</v>
      </c>
      <c r="B904" s="379" t="s">
        <v>133</v>
      </c>
      <c r="C904" s="253" t="s">
        <v>25</v>
      </c>
      <c r="D904" s="257"/>
      <c r="E904" s="257"/>
      <c r="F904" s="257"/>
      <c r="G904" s="257"/>
      <c r="H904" s="257"/>
      <c r="I904" s="257"/>
      <c r="J904" s="257"/>
      <c r="K904" s="257"/>
      <c r="L904" s="257"/>
      <c r="M904" s="257"/>
      <c r="N904" s="257">
        <v>12</v>
      </c>
      <c r="O904" s="257"/>
      <c r="P904" s="257"/>
      <c r="Q904" s="257"/>
      <c r="R904" s="257"/>
      <c r="S904" s="257"/>
      <c r="T904" s="257"/>
      <c r="U904" s="257"/>
      <c r="V904" s="257"/>
      <c r="W904" s="257"/>
      <c r="X904" s="257"/>
      <c r="Y904" s="377"/>
      <c r="Z904" s="368"/>
      <c r="AA904" s="368"/>
      <c r="AB904" s="368"/>
      <c r="AC904" s="368"/>
      <c r="AD904" s="368"/>
      <c r="AE904" s="368"/>
      <c r="AF904" s="368"/>
      <c r="AG904" s="368"/>
      <c r="AH904" s="368"/>
      <c r="AI904" s="368"/>
      <c r="AJ904" s="368"/>
      <c r="AK904" s="368"/>
      <c r="AL904" s="368"/>
      <c r="AM904" s="258">
        <f>SUM(Y904:AL904)</f>
        <v>0</v>
      </c>
    </row>
    <row r="905" spans="1:39" ht="15" outlineLevel="1">
      <c r="A905" s="467"/>
      <c r="B905" s="256" t="s">
        <v>342</v>
      </c>
      <c r="C905" s="253" t="s">
        <v>163</v>
      </c>
      <c r="D905" s="257"/>
      <c r="E905" s="257"/>
      <c r="F905" s="257"/>
      <c r="G905" s="257"/>
      <c r="H905" s="257"/>
      <c r="I905" s="257"/>
      <c r="J905" s="257"/>
      <c r="K905" s="257"/>
      <c r="L905" s="257"/>
      <c r="M905" s="257"/>
      <c r="N905" s="257">
        <f>N904</f>
        <v>12</v>
      </c>
      <c r="O905" s="257"/>
      <c r="P905" s="257"/>
      <c r="Q905" s="257"/>
      <c r="R905" s="257"/>
      <c r="S905" s="257"/>
      <c r="T905" s="257"/>
      <c r="U905" s="257"/>
      <c r="V905" s="257"/>
      <c r="W905" s="257"/>
      <c r="X905" s="257"/>
      <c r="Y905" s="364">
        <f>Y904</f>
        <v>0</v>
      </c>
      <c r="Z905" s="364">
        <f t="shared" ref="Z905" si="1868">Z904</f>
        <v>0</v>
      </c>
      <c r="AA905" s="364">
        <f t="shared" ref="AA905" si="1869">AA904</f>
        <v>0</v>
      </c>
      <c r="AB905" s="364">
        <f t="shared" ref="AB905" si="1870">AB904</f>
        <v>0</v>
      </c>
      <c r="AC905" s="364">
        <f t="shared" ref="AC905" si="1871">AC904</f>
        <v>0</v>
      </c>
      <c r="AD905" s="364">
        <f t="shared" ref="AD905" si="1872">AD904</f>
        <v>0</v>
      </c>
      <c r="AE905" s="364">
        <f t="shared" ref="AE905" si="1873">AE904</f>
        <v>0</v>
      </c>
      <c r="AF905" s="364">
        <f t="shared" ref="AF905" si="1874">AF904</f>
        <v>0</v>
      </c>
      <c r="AG905" s="364">
        <f t="shared" ref="AG905" si="1875">AG904</f>
        <v>0</v>
      </c>
      <c r="AH905" s="364">
        <f t="shared" ref="AH905" si="1876">AH904</f>
        <v>0</v>
      </c>
      <c r="AI905" s="364">
        <f t="shared" ref="AI905" si="1877">AI904</f>
        <v>0</v>
      </c>
      <c r="AJ905" s="364">
        <f t="shared" ref="AJ905" si="1878">AJ904</f>
        <v>0</v>
      </c>
      <c r="AK905" s="364">
        <f t="shared" ref="AK905" si="1879">AK904</f>
        <v>0</v>
      </c>
      <c r="AL905" s="364">
        <f t="shared" ref="AL905" si="1880">AL904</f>
        <v>0</v>
      </c>
      <c r="AM905" s="268"/>
    </row>
    <row r="906" spans="1:39" ht="15" outlineLevel="1">
      <c r="A906" s="467"/>
      <c r="B906" s="379"/>
      <c r="C906" s="253"/>
      <c r="D906" s="253"/>
      <c r="E906" s="253"/>
      <c r="F906" s="253"/>
      <c r="G906" s="253"/>
      <c r="H906" s="253"/>
      <c r="I906" s="253"/>
      <c r="J906" s="253"/>
      <c r="K906" s="253"/>
      <c r="L906" s="253"/>
      <c r="M906" s="253"/>
      <c r="N906" s="253"/>
      <c r="O906" s="253"/>
      <c r="P906" s="253"/>
      <c r="Q906" s="253"/>
      <c r="R906" s="253"/>
      <c r="S906" s="253"/>
      <c r="T906" s="253"/>
      <c r="U906" s="253"/>
      <c r="V906" s="253"/>
      <c r="W906" s="253"/>
      <c r="X906" s="253"/>
      <c r="Y906" s="365"/>
      <c r="Z906" s="376"/>
      <c r="AA906" s="376"/>
      <c r="AB906" s="376"/>
      <c r="AC906" s="376"/>
      <c r="AD906" s="376"/>
      <c r="AE906" s="376"/>
      <c r="AF906" s="376"/>
      <c r="AG906" s="376"/>
      <c r="AH906" s="376"/>
      <c r="AI906" s="376"/>
      <c r="AJ906" s="376"/>
      <c r="AK906" s="376"/>
      <c r="AL906" s="376"/>
      <c r="AM906" s="268"/>
    </row>
    <row r="907" spans="1:39" ht="30" outlineLevel="1">
      <c r="A907" s="467">
        <v>42</v>
      </c>
      <c r="B907" s="379" t="s">
        <v>134</v>
      </c>
      <c r="C907" s="253" t="s">
        <v>25</v>
      </c>
      <c r="D907" s="257"/>
      <c r="E907" s="257"/>
      <c r="F907" s="257"/>
      <c r="G907" s="257"/>
      <c r="H907" s="257"/>
      <c r="I907" s="257"/>
      <c r="J907" s="257"/>
      <c r="K907" s="257"/>
      <c r="L907" s="257"/>
      <c r="M907" s="257"/>
      <c r="N907" s="253"/>
      <c r="O907" s="257"/>
      <c r="P907" s="257"/>
      <c r="Q907" s="257"/>
      <c r="R907" s="257"/>
      <c r="S907" s="257"/>
      <c r="T907" s="257"/>
      <c r="U907" s="257"/>
      <c r="V907" s="257"/>
      <c r="W907" s="257"/>
      <c r="X907" s="257"/>
      <c r="Y907" s="377"/>
      <c r="Z907" s="368"/>
      <c r="AA907" s="368"/>
      <c r="AB907" s="368"/>
      <c r="AC907" s="368"/>
      <c r="AD907" s="368"/>
      <c r="AE907" s="368"/>
      <c r="AF907" s="368"/>
      <c r="AG907" s="368"/>
      <c r="AH907" s="368"/>
      <c r="AI907" s="368"/>
      <c r="AJ907" s="368"/>
      <c r="AK907" s="368"/>
      <c r="AL907" s="368"/>
      <c r="AM907" s="258">
        <f>SUM(Y907:AL907)</f>
        <v>0</v>
      </c>
    </row>
    <row r="908" spans="1:39" ht="15" outlineLevel="1">
      <c r="A908" s="467"/>
      <c r="B908" s="256" t="s">
        <v>342</v>
      </c>
      <c r="C908" s="253" t="s">
        <v>163</v>
      </c>
      <c r="D908" s="257"/>
      <c r="E908" s="257"/>
      <c r="F908" s="257"/>
      <c r="G908" s="257"/>
      <c r="H908" s="257"/>
      <c r="I908" s="257"/>
      <c r="J908" s="257"/>
      <c r="K908" s="257"/>
      <c r="L908" s="257"/>
      <c r="M908" s="257"/>
      <c r="N908" s="412"/>
      <c r="O908" s="257"/>
      <c r="P908" s="257"/>
      <c r="Q908" s="257"/>
      <c r="R908" s="257"/>
      <c r="S908" s="257"/>
      <c r="T908" s="257"/>
      <c r="U908" s="257"/>
      <c r="V908" s="257"/>
      <c r="W908" s="257"/>
      <c r="X908" s="257"/>
      <c r="Y908" s="364">
        <f>Y907</f>
        <v>0</v>
      </c>
      <c r="Z908" s="364">
        <f t="shared" ref="Z908" si="1881">Z907</f>
        <v>0</v>
      </c>
      <c r="AA908" s="364">
        <f t="shared" ref="AA908" si="1882">AA907</f>
        <v>0</v>
      </c>
      <c r="AB908" s="364">
        <f t="shared" ref="AB908" si="1883">AB907</f>
        <v>0</v>
      </c>
      <c r="AC908" s="364">
        <f t="shared" ref="AC908" si="1884">AC907</f>
        <v>0</v>
      </c>
      <c r="AD908" s="364">
        <f t="shared" ref="AD908" si="1885">AD907</f>
        <v>0</v>
      </c>
      <c r="AE908" s="364">
        <f t="shared" ref="AE908" si="1886">AE907</f>
        <v>0</v>
      </c>
      <c r="AF908" s="364">
        <f t="shared" ref="AF908" si="1887">AF907</f>
        <v>0</v>
      </c>
      <c r="AG908" s="364">
        <f t="shared" ref="AG908" si="1888">AG907</f>
        <v>0</v>
      </c>
      <c r="AH908" s="364">
        <f t="shared" ref="AH908" si="1889">AH907</f>
        <v>0</v>
      </c>
      <c r="AI908" s="364">
        <f t="shared" ref="AI908" si="1890">AI907</f>
        <v>0</v>
      </c>
      <c r="AJ908" s="364">
        <f t="shared" ref="AJ908" si="1891">AJ907</f>
        <v>0</v>
      </c>
      <c r="AK908" s="364">
        <f t="shared" ref="AK908" si="1892">AK907</f>
        <v>0</v>
      </c>
      <c r="AL908" s="364">
        <f t="shared" ref="AL908" si="1893">AL907</f>
        <v>0</v>
      </c>
      <c r="AM908" s="268"/>
    </row>
    <row r="909" spans="1:39" ht="15" outlineLevel="1">
      <c r="A909" s="467"/>
      <c r="B909" s="379"/>
      <c r="C909" s="253"/>
      <c r="D909" s="253"/>
      <c r="E909" s="253"/>
      <c r="F909" s="253"/>
      <c r="G909" s="253"/>
      <c r="H909" s="253"/>
      <c r="I909" s="253"/>
      <c r="J909" s="253"/>
      <c r="K909" s="253"/>
      <c r="L909" s="253"/>
      <c r="M909" s="253"/>
      <c r="N909" s="253"/>
      <c r="O909" s="253"/>
      <c r="P909" s="253"/>
      <c r="Q909" s="253"/>
      <c r="R909" s="253"/>
      <c r="S909" s="253"/>
      <c r="T909" s="253"/>
      <c r="U909" s="253"/>
      <c r="V909" s="253"/>
      <c r="W909" s="253"/>
      <c r="X909" s="253"/>
      <c r="Y909" s="365"/>
      <c r="Z909" s="376"/>
      <c r="AA909" s="376"/>
      <c r="AB909" s="376"/>
      <c r="AC909" s="376"/>
      <c r="AD909" s="376"/>
      <c r="AE909" s="376"/>
      <c r="AF909" s="376"/>
      <c r="AG909" s="376"/>
      <c r="AH909" s="376"/>
      <c r="AI909" s="376"/>
      <c r="AJ909" s="376"/>
      <c r="AK909" s="376"/>
      <c r="AL909" s="376"/>
      <c r="AM909" s="268"/>
    </row>
    <row r="910" spans="1:39" ht="15" outlineLevel="1">
      <c r="A910" s="467">
        <v>43</v>
      </c>
      <c r="B910" s="379" t="s">
        <v>135</v>
      </c>
      <c r="C910" s="253" t="s">
        <v>25</v>
      </c>
      <c r="D910" s="257"/>
      <c r="E910" s="257"/>
      <c r="F910" s="257"/>
      <c r="G910" s="257"/>
      <c r="H910" s="257"/>
      <c r="I910" s="257"/>
      <c r="J910" s="257"/>
      <c r="K910" s="257"/>
      <c r="L910" s="257"/>
      <c r="M910" s="257"/>
      <c r="N910" s="257">
        <v>12</v>
      </c>
      <c r="O910" s="257"/>
      <c r="P910" s="257"/>
      <c r="Q910" s="257"/>
      <c r="R910" s="257"/>
      <c r="S910" s="257"/>
      <c r="T910" s="257"/>
      <c r="U910" s="257"/>
      <c r="V910" s="257"/>
      <c r="W910" s="257"/>
      <c r="X910" s="257"/>
      <c r="Y910" s="377"/>
      <c r="Z910" s="368"/>
      <c r="AA910" s="368"/>
      <c r="AB910" s="368"/>
      <c r="AC910" s="368"/>
      <c r="AD910" s="368"/>
      <c r="AE910" s="368"/>
      <c r="AF910" s="368"/>
      <c r="AG910" s="368"/>
      <c r="AH910" s="368"/>
      <c r="AI910" s="368"/>
      <c r="AJ910" s="368"/>
      <c r="AK910" s="368"/>
      <c r="AL910" s="368"/>
      <c r="AM910" s="258">
        <f>SUM(Y910:AL910)</f>
        <v>0</v>
      </c>
    </row>
    <row r="911" spans="1:39" ht="15" outlineLevel="1">
      <c r="A911" s="467"/>
      <c r="B911" s="256" t="s">
        <v>342</v>
      </c>
      <c r="C911" s="253" t="s">
        <v>163</v>
      </c>
      <c r="D911" s="257"/>
      <c r="E911" s="257"/>
      <c r="F911" s="257"/>
      <c r="G911" s="257"/>
      <c r="H911" s="257"/>
      <c r="I911" s="257"/>
      <c r="J911" s="257"/>
      <c r="K911" s="257"/>
      <c r="L911" s="257"/>
      <c r="M911" s="257"/>
      <c r="N911" s="257">
        <f>N910</f>
        <v>12</v>
      </c>
      <c r="O911" s="257"/>
      <c r="P911" s="257"/>
      <c r="Q911" s="257"/>
      <c r="R911" s="257"/>
      <c r="S911" s="257"/>
      <c r="T911" s="257"/>
      <c r="U911" s="257"/>
      <c r="V911" s="257"/>
      <c r="W911" s="257"/>
      <c r="X911" s="257"/>
      <c r="Y911" s="364">
        <f>Y910</f>
        <v>0</v>
      </c>
      <c r="Z911" s="364">
        <f t="shared" ref="Z911" si="1894">Z910</f>
        <v>0</v>
      </c>
      <c r="AA911" s="364">
        <f t="shared" ref="AA911" si="1895">AA910</f>
        <v>0</v>
      </c>
      <c r="AB911" s="364">
        <f t="shared" ref="AB911" si="1896">AB910</f>
        <v>0</v>
      </c>
      <c r="AC911" s="364">
        <f t="shared" ref="AC911" si="1897">AC910</f>
        <v>0</v>
      </c>
      <c r="AD911" s="364">
        <f t="shared" ref="AD911" si="1898">AD910</f>
        <v>0</v>
      </c>
      <c r="AE911" s="364">
        <f t="shared" ref="AE911" si="1899">AE910</f>
        <v>0</v>
      </c>
      <c r="AF911" s="364">
        <f t="shared" ref="AF911" si="1900">AF910</f>
        <v>0</v>
      </c>
      <c r="AG911" s="364">
        <f t="shared" ref="AG911" si="1901">AG910</f>
        <v>0</v>
      </c>
      <c r="AH911" s="364">
        <f t="shared" ref="AH911" si="1902">AH910</f>
        <v>0</v>
      </c>
      <c r="AI911" s="364">
        <f t="shared" ref="AI911" si="1903">AI910</f>
        <v>0</v>
      </c>
      <c r="AJ911" s="364">
        <f t="shared" ref="AJ911" si="1904">AJ910</f>
        <v>0</v>
      </c>
      <c r="AK911" s="364">
        <f t="shared" ref="AK911" si="1905">AK910</f>
        <v>0</v>
      </c>
      <c r="AL911" s="364">
        <f t="shared" ref="AL911" si="1906">AL910</f>
        <v>0</v>
      </c>
      <c r="AM911" s="268"/>
    </row>
    <row r="912" spans="1:39" ht="15" outlineLevel="1">
      <c r="A912" s="467"/>
      <c r="B912" s="379"/>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365"/>
      <c r="Z912" s="376"/>
      <c r="AA912" s="376"/>
      <c r="AB912" s="376"/>
      <c r="AC912" s="376"/>
      <c r="AD912" s="376"/>
      <c r="AE912" s="376"/>
      <c r="AF912" s="376"/>
      <c r="AG912" s="376"/>
      <c r="AH912" s="376"/>
      <c r="AI912" s="376"/>
      <c r="AJ912" s="376"/>
      <c r="AK912" s="376"/>
      <c r="AL912" s="376"/>
      <c r="AM912" s="268"/>
    </row>
    <row r="913" spans="1:39" ht="45" outlineLevel="1">
      <c r="A913" s="467">
        <v>44</v>
      </c>
      <c r="B913" s="379" t="s">
        <v>136</v>
      </c>
      <c r="C913" s="253" t="s">
        <v>25</v>
      </c>
      <c r="D913" s="257"/>
      <c r="E913" s="257"/>
      <c r="F913" s="257"/>
      <c r="G913" s="257"/>
      <c r="H913" s="257"/>
      <c r="I913" s="257"/>
      <c r="J913" s="257"/>
      <c r="K913" s="257"/>
      <c r="L913" s="257"/>
      <c r="M913" s="257"/>
      <c r="N913" s="257">
        <v>12</v>
      </c>
      <c r="O913" s="257"/>
      <c r="P913" s="257"/>
      <c r="Q913" s="257"/>
      <c r="R913" s="257"/>
      <c r="S913" s="257"/>
      <c r="T913" s="257"/>
      <c r="U913" s="257"/>
      <c r="V913" s="257"/>
      <c r="W913" s="257"/>
      <c r="X913" s="257"/>
      <c r="Y913" s="377"/>
      <c r="Z913" s="368"/>
      <c r="AA913" s="368"/>
      <c r="AB913" s="368"/>
      <c r="AC913" s="368"/>
      <c r="AD913" s="368"/>
      <c r="AE913" s="368"/>
      <c r="AF913" s="368"/>
      <c r="AG913" s="368"/>
      <c r="AH913" s="368"/>
      <c r="AI913" s="368"/>
      <c r="AJ913" s="368"/>
      <c r="AK913" s="368"/>
      <c r="AL913" s="368"/>
      <c r="AM913" s="258">
        <f>SUM(Y913:AL913)</f>
        <v>0</v>
      </c>
    </row>
    <row r="914" spans="1:39" ht="15" outlineLevel="1">
      <c r="A914" s="467"/>
      <c r="B914" s="256" t="s">
        <v>342</v>
      </c>
      <c r="C914" s="253" t="s">
        <v>163</v>
      </c>
      <c r="D914" s="257"/>
      <c r="E914" s="257"/>
      <c r="F914" s="257"/>
      <c r="G914" s="257"/>
      <c r="H914" s="257"/>
      <c r="I914" s="257"/>
      <c r="J914" s="257"/>
      <c r="K914" s="257"/>
      <c r="L914" s="257"/>
      <c r="M914" s="257"/>
      <c r="N914" s="257">
        <f>N913</f>
        <v>12</v>
      </c>
      <c r="O914" s="257"/>
      <c r="P914" s="257"/>
      <c r="Q914" s="257"/>
      <c r="R914" s="257"/>
      <c r="S914" s="257"/>
      <c r="T914" s="257"/>
      <c r="U914" s="257"/>
      <c r="V914" s="257"/>
      <c r="W914" s="257"/>
      <c r="X914" s="257"/>
      <c r="Y914" s="364">
        <f>Y913</f>
        <v>0</v>
      </c>
      <c r="Z914" s="364">
        <f t="shared" ref="Z914" si="1907">Z913</f>
        <v>0</v>
      </c>
      <c r="AA914" s="364">
        <f t="shared" ref="AA914" si="1908">AA913</f>
        <v>0</v>
      </c>
      <c r="AB914" s="364">
        <f t="shared" ref="AB914" si="1909">AB913</f>
        <v>0</v>
      </c>
      <c r="AC914" s="364">
        <f t="shared" ref="AC914" si="1910">AC913</f>
        <v>0</v>
      </c>
      <c r="AD914" s="364">
        <f t="shared" ref="AD914" si="1911">AD913</f>
        <v>0</v>
      </c>
      <c r="AE914" s="364">
        <f t="shared" ref="AE914" si="1912">AE913</f>
        <v>0</v>
      </c>
      <c r="AF914" s="364">
        <f t="shared" ref="AF914" si="1913">AF913</f>
        <v>0</v>
      </c>
      <c r="AG914" s="364">
        <f t="shared" ref="AG914" si="1914">AG913</f>
        <v>0</v>
      </c>
      <c r="AH914" s="364">
        <f t="shared" ref="AH914" si="1915">AH913</f>
        <v>0</v>
      </c>
      <c r="AI914" s="364">
        <f t="shared" ref="AI914" si="1916">AI913</f>
        <v>0</v>
      </c>
      <c r="AJ914" s="364">
        <f t="shared" ref="AJ914" si="1917">AJ913</f>
        <v>0</v>
      </c>
      <c r="AK914" s="364">
        <f t="shared" ref="AK914" si="1918">AK913</f>
        <v>0</v>
      </c>
      <c r="AL914" s="364">
        <f t="shared" ref="AL914" si="1919">AL913</f>
        <v>0</v>
      </c>
      <c r="AM914" s="268"/>
    </row>
    <row r="915" spans="1:39" ht="15" outlineLevel="1">
      <c r="A915" s="467"/>
      <c r="B915" s="379"/>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365"/>
      <c r="Z915" s="376"/>
      <c r="AA915" s="376"/>
      <c r="AB915" s="376"/>
      <c r="AC915" s="376"/>
      <c r="AD915" s="376"/>
      <c r="AE915" s="376"/>
      <c r="AF915" s="376"/>
      <c r="AG915" s="376"/>
      <c r="AH915" s="376"/>
      <c r="AI915" s="376"/>
      <c r="AJ915" s="376"/>
      <c r="AK915" s="376"/>
      <c r="AL915" s="376"/>
      <c r="AM915" s="268"/>
    </row>
    <row r="916" spans="1:39" ht="30" outlineLevel="1">
      <c r="A916" s="467">
        <v>45</v>
      </c>
      <c r="B916" s="379" t="s">
        <v>137</v>
      </c>
      <c r="C916" s="253" t="s">
        <v>25</v>
      </c>
      <c r="D916" s="257"/>
      <c r="E916" s="257"/>
      <c r="F916" s="257"/>
      <c r="G916" s="257"/>
      <c r="H916" s="257"/>
      <c r="I916" s="257"/>
      <c r="J916" s="257"/>
      <c r="K916" s="257"/>
      <c r="L916" s="257"/>
      <c r="M916" s="257"/>
      <c r="N916" s="257">
        <v>12</v>
      </c>
      <c r="O916" s="257"/>
      <c r="P916" s="257"/>
      <c r="Q916" s="257"/>
      <c r="R916" s="257"/>
      <c r="S916" s="257"/>
      <c r="T916" s="257"/>
      <c r="U916" s="257"/>
      <c r="V916" s="257"/>
      <c r="W916" s="257"/>
      <c r="X916" s="257"/>
      <c r="Y916" s="377"/>
      <c r="Z916" s="368"/>
      <c r="AA916" s="368"/>
      <c r="AB916" s="368"/>
      <c r="AC916" s="368"/>
      <c r="AD916" s="368"/>
      <c r="AE916" s="368"/>
      <c r="AF916" s="368"/>
      <c r="AG916" s="368"/>
      <c r="AH916" s="368"/>
      <c r="AI916" s="368"/>
      <c r="AJ916" s="368"/>
      <c r="AK916" s="368"/>
      <c r="AL916" s="368"/>
      <c r="AM916" s="258">
        <f>SUM(Y916:AL916)</f>
        <v>0</v>
      </c>
    </row>
    <row r="917" spans="1:39" ht="15" outlineLevel="1">
      <c r="A917" s="467"/>
      <c r="B917" s="256" t="s">
        <v>342</v>
      </c>
      <c r="C917" s="253" t="s">
        <v>163</v>
      </c>
      <c r="D917" s="257"/>
      <c r="E917" s="257"/>
      <c r="F917" s="257"/>
      <c r="G917" s="257"/>
      <c r="H917" s="257"/>
      <c r="I917" s="257"/>
      <c r="J917" s="257"/>
      <c r="K917" s="257"/>
      <c r="L917" s="257"/>
      <c r="M917" s="257"/>
      <c r="N917" s="257">
        <f>N916</f>
        <v>12</v>
      </c>
      <c r="O917" s="257"/>
      <c r="P917" s="257"/>
      <c r="Q917" s="257"/>
      <c r="R917" s="257"/>
      <c r="S917" s="257"/>
      <c r="T917" s="257"/>
      <c r="U917" s="257"/>
      <c r="V917" s="257"/>
      <c r="W917" s="257"/>
      <c r="X917" s="257"/>
      <c r="Y917" s="364">
        <f>Y916</f>
        <v>0</v>
      </c>
      <c r="Z917" s="364">
        <f t="shared" ref="Z917" si="1920">Z916</f>
        <v>0</v>
      </c>
      <c r="AA917" s="364">
        <f t="shared" ref="AA917" si="1921">AA916</f>
        <v>0</v>
      </c>
      <c r="AB917" s="364">
        <f t="shared" ref="AB917" si="1922">AB916</f>
        <v>0</v>
      </c>
      <c r="AC917" s="364">
        <f t="shared" ref="AC917" si="1923">AC916</f>
        <v>0</v>
      </c>
      <c r="AD917" s="364">
        <f t="shared" ref="AD917" si="1924">AD916</f>
        <v>0</v>
      </c>
      <c r="AE917" s="364">
        <f t="shared" ref="AE917" si="1925">AE916</f>
        <v>0</v>
      </c>
      <c r="AF917" s="364">
        <f t="shared" ref="AF917" si="1926">AF916</f>
        <v>0</v>
      </c>
      <c r="AG917" s="364">
        <f t="shared" ref="AG917" si="1927">AG916</f>
        <v>0</v>
      </c>
      <c r="AH917" s="364">
        <f t="shared" ref="AH917" si="1928">AH916</f>
        <v>0</v>
      </c>
      <c r="AI917" s="364">
        <f t="shared" ref="AI917" si="1929">AI916</f>
        <v>0</v>
      </c>
      <c r="AJ917" s="364">
        <f t="shared" ref="AJ917" si="1930">AJ916</f>
        <v>0</v>
      </c>
      <c r="AK917" s="364">
        <f t="shared" ref="AK917" si="1931">AK916</f>
        <v>0</v>
      </c>
      <c r="AL917" s="364">
        <f t="shared" ref="AL917" si="1932">AL916</f>
        <v>0</v>
      </c>
      <c r="AM917" s="268"/>
    </row>
    <row r="918" spans="1:39" ht="15" outlineLevel="1">
      <c r="A918" s="467"/>
      <c r="B918" s="379"/>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365"/>
      <c r="Z918" s="376"/>
      <c r="AA918" s="376"/>
      <c r="AB918" s="376"/>
      <c r="AC918" s="376"/>
      <c r="AD918" s="376"/>
      <c r="AE918" s="376"/>
      <c r="AF918" s="376"/>
      <c r="AG918" s="376"/>
      <c r="AH918" s="376"/>
      <c r="AI918" s="376"/>
      <c r="AJ918" s="376"/>
      <c r="AK918" s="376"/>
      <c r="AL918" s="376"/>
      <c r="AM918" s="268"/>
    </row>
    <row r="919" spans="1:39" ht="30" outlineLevel="1">
      <c r="A919" s="467">
        <v>46</v>
      </c>
      <c r="B919" s="379" t="s">
        <v>138</v>
      </c>
      <c r="C919" s="253" t="s">
        <v>25</v>
      </c>
      <c r="D919" s="257"/>
      <c r="E919" s="257"/>
      <c r="F919" s="257"/>
      <c r="G919" s="257"/>
      <c r="H919" s="257"/>
      <c r="I919" s="257"/>
      <c r="J919" s="257"/>
      <c r="K919" s="257"/>
      <c r="L919" s="257"/>
      <c r="M919" s="257"/>
      <c r="N919" s="257">
        <v>12</v>
      </c>
      <c r="O919" s="257"/>
      <c r="P919" s="257"/>
      <c r="Q919" s="257"/>
      <c r="R919" s="257"/>
      <c r="S919" s="257"/>
      <c r="T919" s="257"/>
      <c r="U919" s="257"/>
      <c r="V919" s="257"/>
      <c r="W919" s="257"/>
      <c r="X919" s="257"/>
      <c r="Y919" s="377"/>
      <c r="Z919" s="368"/>
      <c r="AA919" s="368"/>
      <c r="AB919" s="368"/>
      <c r="AC919" s="368"/>
      <c r="AD919" s="368"/>
      <c r="AE919" s="368"/>
      <c r="AF919" s="368"/>
      <c r="AG919" s="368"/>
      <c r="AH919" s="368"/>
      <c r="AI919" s="368"/>
      <c r="AJ919" s="368"/>
      <c r="AK919" s="368"/>
      <c r="AL919" s="368"/>
      <c r="AM919" s="258">
        <f>SUM(Y919:AL919)</f>
        <v>0</v>
      </c>
    </row>
    <row r="920" spans="1:39" ht="15" outlineLevel="1">
      <c r="A920" s="467"/>
      <c r="B920" s="256" t="s">
        <v>342</v>
      </c>
      <c r="C920" s="253" t="s">
        <v>163</v>
      </c>
      <c r="D920" s="257"/>
      <c r="E920" s="257"/>
      <c r="F920" s="257"/>
      <c r="G920" s="257"/>
      <c r="H920" s="257"/>
      <c r="I920" s="257"/>
      <c r="J920" s="257"/>
      <c r="K920" s="257"/>
      <c r="L920" s="257"/>
      <c r="M920" s="257"/>
      <c r="N920" s="257">
        <f>N919</f>
        <v>12</v>
      </c>
      <c r="O920" s="257"/>
      <c r="P920" s="257"/>
      <c r="Q920" s="257"/>
      <c r="R920" s="257"/>
      <c r="S920" s="257"/>
      <c r="T920" s="257"/>
      <c r="U920" s="257"/>
      <c r="V920" s="257"/>
      <c r="W920" s="257"/>
      <c r="X920" s="257"/>
      <c r="Y920" s="364">
        <f>Y919</f>
        <v>0</v>
      </c>
      <c r="Z920" s="364">
        <f t="shared" ref="Z920" si="1933">Z919</f>
        <v>0</v>
      </c>
      <c r="AA920" s="364">
        <f t="shared" ref="AA920" si="1934">AA919</f>
        <v>0</v>
      </c>
      <c r="AB920" s="364">
        <f t="shared" ref="AB920" si="1935">AB919</f>
        <v>0</v>
      </c>
      <c r="AC920" s="364">
        <f t="shared" ref="AC920" si="1936">AC919</f>
        <v>0</v>
      </c>
      <c r="AD920" s="364">
        <f t="shared" ref="AD920" si="1937">AD919</f>
        <v>0</v>
      </c>
      <c r="AE920" s="364">
        <f t="shared" ref="AE920" si="1938">AE919</f>
        <v>0</v>
      </c>
      <c r="AF920" s="364">
        <f t="shared" ref="AF920" si="1939">AF919</f>
        <v>0</v>
      </c>
      <c r="AG920" s="364">
        <f t="shared" ref="AG920" si="1940">AG919</f>
        <v>0</v>
      </c>
      <c r="AH920" s="364">
        <f t="shared" ref="AH920" si="1941">AH919</f>
        <v>0</v>
      </c>
      <c r="AI920" s="364">
        <f t="shared" ref="AI920" si="1942">AI919</f>
        <v>0</v>
      </c>
      <c r="AJ920" s="364">
        <f t="shared" ref="AJ920" si="1943">AJ919</f>
        <v>0</v>
      </c>
      <c r="AK920" s="364">
        <f t="shared" ref="AK920" si="1944">AK919</f>
        <v>0</v>
      </c>
      <c r="AL920" s="364">
        <f t="shared" ref="AL920" si="1945">AL919</f>
        <v>0</v>
      </c>
      <c r="AM920" s="268"/>
    </row>
    <row r="921" spans="1:39" ht="15" outlineLevel="1">
      <c r="A921" s="467"/>
      <c r="B921" s="379"/>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365"/>
      <c r="Z921" s="376"/>
      <c r="AA921" s="376"/>
      <c r="AB921" s="376"/>
      <c r="AC921" s="376"/>
      <c r="AD921" s="376"/>
      <c r="AE921" s="376"/>
      <c r="AF921" s="376"/>
      <c r="AG921" s="376"/>
      <c r="AH921" s="376"/>
      <c r="AI921" s="376"/>
      <c r="AJ921" s="376"/>
      <c r="AK921" s="376"/>
      <c r="AL921" s="376"/>
      <c r="AM921" s="268"/>
    </row>
    <row r="922" spans="1:39" ht="30" outlineLevel="1">
      <c r="A922" s="467">
        <v>47</v>
      </c>
      <c r="B922" s="379" t="s">
        <v>139</v>
      </c>
      <c r="C922" s="253" t="s">
        <v>25</v>
      </c>
      <c r="D922" s="257"/>
      <c r="E922" s="257"/>
      <c r="F922" s="257"/>
      <c r="G922" s="257"/>
      <c r="H922" s="257"/>
      <c r="I922" s="257"/>
      <c r="J922" s="257"/>
      <c r="K922" s="257"/>
      <c r="L922" s="257"/>
      <c r="M922" s="257"/>
      <c r="N922" s="257">
        <v>12</v>
      </c>
      <c r="O922" s="257"/>
      <c r="P922" s="257"/>
      <c r="Q922" s="257"/>
      <c r="R922" s="257"/>
      <c r="S922" s="257"/>
      <c r="T922" s="257"/>
      <c r="U922" s="257"/>
      <c r="V922" s="257"/>
      <c r="W922" s="257"/>
      <c r="X922" s="257"/>
      <c r="Y922" s="377"/>
      <c r="Z922" s="368"/>
      <c r="AA922" s="368"/>
      <c r="AB922" s="368"/>
      <c r="AC922" s="368"/>
      <c r="AD922" s="368"/>
      <c r="AE922" s="368"/>
      <c r="AF922" s="368"/>
      <c r="AG922" s="368"/>
      <c r="AH922" s="368"/>
      <c r="AI922" s="368"/>
      <c r="AJ922" s="368"/>
      <c r="AK922" s="368"/>
      <c r="AL922" s="368"/>
      <c r="AM922" s="258">
        <f>SUM(Y922:AL922)</f>
        <v>0</v>
      </c>
    </row>
    <row r="923" spans="1:39" ht="15" outlineLevel="1">
      <c r="A923" s="467"/>
      <c r="B923" s="256" t="s">
        <v>342</v>
      </c>
      <c r="C923" s="253" t="s">
        <v>163</v>
      </c>
      <c r="D923" s="257"/>
      <c r="E923" s="257"/>
      <c r="F923" s="257"/>
      <c r="G923" s="257"/>
      <c r="H923" s="257"/>
      <c r="I923" s="257"/>
      <c r="J923" s="257"/>
      <c r="K923" s="257"/>
      <c r="L923" s="257"/>
      <c r="M923" s="257"/>
      <c r="N923" s="257">
        <f>N922</f>
        <v>12</v>
      </c>
      <c r="O923" s="257"/>
      <c r="P923" s="257"/>
      <c r="Q923" s="257"/>
      <c r="R923" s="257"/>
      <c r="S923" s="257"/>
      <c r="T923" s="257"/>
      <c r="U923" s="257"/>
      <c r="V923" s="257"/>
      <c r="W923" s="257"/>
      <c r="X923" s="257"/>
      <c r="Y923" s="364">
        <f>Y922</f>
        <v>0</v>
      </c>
      <c r="Z923" s="364">
        <f t="shared" ref="Z923" si="1946">Z922</f>
        <v>0</v>
      </c>
      <c r="AA923" s="364">
        <f t="shared" ref="AA923" si="1947">AA922</f>
        <v>0</v>
      </c>
      <c r="AB923" s="364">
        <f t="shared" ref="AB923" si="1948">AB922</f>
        <v>0</v>
      </c>
      <c r="AC923" s="364">
        <f t="shared" ref="AC923" si="1949">AC922</f>
        <v>0</v>
      </c>
      <c r="AD923" s="364">
        <f t="shared" ref="AD923" si="1950">AD922</f>
        <v>0</v>
      </c>
      <c r="AE923" s="364">
        <f t="shared" ref="AE923" si="1951">AE922</f>
        <v>0</v>
      </c>
      <c r="AF923" s="364">
        <f t="shared" ref="AF923" si="1952">AF922</f>
        <v>0</v>
      </c>
      <c r="AG923" s="364">
        <f t="shared" ref="AG923" si="1953">AG922</f>
        <v>0</v>
      </c>
      <c r="AH923" s="364">
        <f t="shared" ref="AH923" si="1954">AH922</f>
        <v>0</v>
      </c>
      <c r="AI923" s="364">
        <f t="shared" ref="AI923" si="1955">AI922</f>
        <v>0</v>
      </c>
      <c r="AJ923" s="364">
        <f t="shared" ref="AJ923" si="1956">AJ922</f>
        <v>0</v>
      </c>
      <c r="AK923" s="364">
        <f t="shared" ref="AK923" si="1957">AK922</f>
        <v>0</v>
      </c>
      <c r="AL923" s="364">
        <f t="shared" ref="AL923" si="1958">AL922</f>
        <v>0</v>
      </c>
      <c r="AM923" s="268"/>
    </row>
    <row r="924" spans="1:39" ht="15" outlineLevel="1">
      <c r="A924" s="467"/>
      <c r="B924" s="379"/>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365"/>
      <c r="Z924" s="376"/>
      <c r="AA924" s="376"/>
      <c r="AB924" s="376"/>
      <c r="AC924" s="376"/>
      <c r="AD924" s="376"/>
      <c r="AE924" s="376"/>
      <c r="AF924" s="376"/>
      <c r="AG924" s="376"/>
      <c r="AH924" s="376"/>
      <c r="AI924" s="376"/>
      <c r="AJ924" s="376"/>
      <c r="AK924" s="376"/>
      <c r="AL924" s="376"/>
      <c r="AM924" s="268"/>
    </row>
    <row r="925" spans="1:39" ht="30" outlineLevel="1">
      <c r="A925" s="467">
        <v>48</v>
      </c>
      <c r="B925" s="379" t="s">
        <v>140</v>
      </c>
      <c r="C925" s="253" t="s">
        <v>25</v>
      </c>
      <c r="D925" s="257"/>
      <c r="E925" s="257"/>
      <c r="F925" s="257"/>
      <c r="G925" s="257"/>
      <c r="H925" s="257"/>
      <c r="I925" s="257"/>
      <c r="J925" s="257"/>
      <c r="K925" s="257"/>
      <c r="L925" s="257"/>
      <c r="M925" s="257"/>
      <c r="N925" s="257">
        <v>12</v>
      </c>
      <c r="O925" s="257"/>
      <c r="P925" s="257"/>
      <c r="Q925" s="257"/>
      <c r="R925" s="257"/>
      <c r="S925" s="257"/>
      <c r="T925" s="257"/>
      <c r="U925" s="257"/>
      <c r="V925" s="257"/>
      <c r="W925" s="257"/>
      <c r="X925" s="257"/>
      <c r="Y925" s="377"/>
      <c r="Z925" s="368"/>
      <c r="AA925" s="368"/>
      <c r="AB925" s="368"/>
      <c r="AC925" s="368"/>
      <c r="AD925" s="368"/>
      <c r="AE925" s="368"/>
      <c r="AF925" s="368"/>
      <c r="AG925" s="368"/>
      <c r="AH925" s="368"/>
      <c r="AI925" s="368"/>
      <c r="AJ925" s="368"/>
      <c r="AK925" s="368"/>
      <c r="AL925" s="368"/>
      <c r="AM925" s="258">
        <f>SUM(Y925:AL925)</f>
        <v>0</v>
      </c>
    </row>
    <row r="926" spans="1:39" ht="15" outlineLevel="1">
      <c r="A926" s="467"/>
      <c r="B926" s="256" t="s">
        <v>342</v>
      </c>
      <c r="C926" s="253" t="s">
        <v>163</v>
      </c>
      <c r="D926" s="257"/>
      <c r="E926" s="257"/>
      <c r="F926" s="257"/>
      <c r="G926" s="257"/>
      <c r="H926" s="257"/>
      <c r="I926" s="257"/>
      <c r="J926" s="257"/>
      <c r="K926" s="257"/>
      <c r="L926" s="257"/>
      <c r="M926" s="257"/>
      <c r="N926" s="257">
        <f>N925</f>
        <v>12</v>
      </c>
      <c r="O926" s="257"/>
      <c r="P926" s="257"/>
      <c r="Q926" s="257"/>
      <c r="R926" s="257"/>
      <c r="S926" s="257"/>
      <c r="T926" s="257"/>
      <c r="U926" s="257"/>
      <c r="V926" s="257"/>
      <c r="W926" s="257"/>
      <c r="X926" s="257"/>
      <c r="Y926" s="364">
        <f>Y925</f>
        <v>0</v>
      </c>
      <c r="Z926" s="364">
        <f t="shared" ref="Z926" si="1959">Z925</f>
        <v>0</v>
      </c>
      <c r="AA926" s="364">
        <f t="shared" ref="AA926" si="1960">AA925</f>
        <v>0</v>
      </c>
      <c r="AB926" s="364">
        <f t="shared" ref="AB926" si="1961">AB925</f>
        <v>0</v>
      </c>
      <c r="AC926" s="364">
        <f t="shared" ref="AC926" si="1962">AC925</f>
        <v>0</v>
      </c>
      <c r="AD926" s="364">
        <f t="shared" ref="AD926" si="1963">AD925</f>
        <v>0</v>
      </c>
      <c r="AE926" s="364">
        <f t="shared" ref="AE926" si="1964">AE925</f>
        <v>0</v>
      </c>
      <c r="AF926" s="364">
        <f t="shared" ref="AF926" si="1965">AF925</f>
        <v>0</v>
      </c>
      <c r="AG926" s="364">
        <f t="shared" ref="AG926" si="1966">AG925</f>
        <v>0</v>
      </c>
      <c r="AH926" s="364">
        <f t="shared" ref="AH926" si="1967">AH925</f>
        <v>0</v>
      </c>
      <c r="AI926" s="364">
        <f t="shared" ref="AI926" si="1968">AI925</f>
        <v>0</v>
      </c>
      <c r="AJ926" s="364">
        <f t="shared" ref="AJ926" si="1969">AJ925</f>
        <v>0</v>
      </c>
      <c r="AK926" s="364">
        <f t="shared" ref="AK926" si="1970">AK925</f>
        <v>0</v>
      </c>
      <c r="AL926" s="364">
        <f t="shared" ref="AL926" si="1971">AL925</f>
        <v>0</v>
      </c>
      <c r="AM926" s="268"/>
    </row>
    <row r="927" spans="1:39" ht="15" outlineLevel="1">
      <c r="A927" s="467"/>
      <c r="B927" s="379"/>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365"/>
      <c r="Z927" s="376"/>
      <c r="AA927" s="376"/>
      <c r="AB927" s="376"/>
      <c r="AC927" s="376"/>
      <c r="AD927" s="376"/>
      <c r="AE927" s="376"/>
      <c r="AF927" s="376"/>
      <c r="AG927" s="376"/>
      <c r="AH927" s="376"/>
      <c r="AI927" s="376"/>
      <c r="AJ927" s="376"/>
      <c r="AK927" s="376"/>
      <c r="AL927" s="376"/>
      <c r="AM927" s="268"/>
    </row>
    <row r="928" spans="1:39" ht="30" outlineLevel="1">
      <c r="A928" s="467">
        <v>49</v>
      </c>
      <c r="B928" s="379" t="s">
        <v>141</v>
      </c>
      <c r="C928" s="253" t="s">
        <v>25</v>
      </c>
      <c r="D928" s="257"/>
      <c r="E928" s="257"/>
      <c r="F928" s="257"/>
      <c r="G928" s="257"/>
      <c r="H928" s="257"/>
      <c r="I928" s="257"/>
      <c r="J928" s="257"/>
      <c r="K928" s="257"/>
      <c r="L928" s="257"/>
      <c r="M928" s="257"/>
      <c r="N928" s="257">
        <v>12</v>
      </c>
      <c r="O928" s="257"/>
      <c r="P928" s="257"/>
      <c r="Q928" s="257"/>
      <c r="R928" s="257"/>
      <c r="S928" s="257"/>
      <c r="T928" s="257"/>
      <c r="U928" s="257"/>
      <c r="V928" s="257"/>
      <c r="W928" s="257"/>
      <c r="X928" s="257"/>
      <c r="Y928" s="377"/>
      <c r="Z928" s="368"/>
      <c r="AA928" s="368"/>
      <c r="AB928" s="368"/>
      <c r="AC928" s="368"/>
      <c r="AD928" s="368"/>
      <c r="AE928" s="368"/>
      <c r="AF928" s="368"/>
      <c r="AG928" s="368"/>
      <c r="AH928" s="368"/>
      <c r="AI928" s="368"/>
      <c r="AJ928" s="368"/>
      <c r="AK928" s="368"/>
      <c r="AL928" s="368"/>
      <c r="AM928" s="258">
        <f>SUM(Y928:AL928)</f>
        <v>0</v>
      </c>
    </row>
    <row r="929" spans="1:39" ht="15" outlineLevel="1">
      <c r="A929" s="467"/>
      <c r="B929" s="256" t="s">
        <v>342</v>
      </c>
      <c r="C929" s="253" t="s">
        <v>163</v>
      </c>
      <c r="D929" s="257"/>
      <c r="E929" s="257"/>
      <c r="F929" s="257"/>
      <c r="G929" s="257"/>
      <c r="H929" s="257"/>
      <c r="I929" s="257"/>
      <c r="J929" s="257"/>
      <c r="K929" s="257"/>
      <c r="L929" s="257"/>
      <c r="M929" s="257"/>
      <c r="N929" s="257">
        <f>N928</f>
        <v>12</v>
      </c>
      <c r="O929" s="257"/>
      <c r="P929" s="257"/>
      <c r="Q929" s="257"/>
      <c r="R929" s="257"/>
      <c r="S929" s="257"/>
      <c r="T929" s="257"/>
      <c r="U929" s="257"/>
      <c r="V929" s="257"/>
      <c r="W929" s="257"/>
      <c r="X929" s="257"/>
      <c r="Y929" s="364">
        <f>Y928</f>
        <v>0</v>
      </c>
      <c r="Z929" s="364">
        <f t="shared" ref="Z929" si="1972">Z928</f>
        <v>0</v>
      </c>
      <c r="AA929" s="364">
        <f t="shared" ref="AA929" si="1973">AA928</f>
        <v>0</v>
      </c>
      <c r="AB929" s="364">
        <f t="shared" ref="AB929" si="1974">AB928</f>
        <v>0</v>
      </c>
      <c r="AC929" s="364">
        <f t="shared" ref="AC929" si="1975">AC928</f>
        <v>0</v>
      </c>
      <c r="AD929" s="364">
        <f t="shared" ref="AD929" si="1976">AD928</f>
        <v>0</v>
      </c>
      <c r="AE929" s="364">
        <f t="shared" ref="AE929" si="1977">AE928</f>
        <v>0</v>
      </c>
      <c r="AF929" s="364">
        <f t="shared" ref="AF929" si="1978">AF928</f>
        <v>0</v>
      </c>
      <c r="AG929" s="364">
        <f t="shared" ref="AG929" si="1979">AG928</f>
        <v>0</v>
      </c>
      <c r="AH929" s="364">
        <f t="shared" ref="AH929" si="1980">AH928</f>
        <v>0</v>
      </c>
      <c r="AI929" s="364">
        <f t="shared" ref="AI929" si="1981">AI928</f>
        <v>0</v>
      </c>
      <c r="AJ929" s="364">
        <f t="shared" ref="AJ929" si="1982">AJ928</f>
        <v>0</v>
      </c>
      <c r="AK929" s="364">
        <f t="shared" ref="AK929" si="1983">AK928</f>
        <v>0</v>
      </c>
      <c r="AL929" s="364">
        <f t="shared" ref="AL929" si="1984">AL928</f>
        <v>0</v>
      </c>
      <c r="AM929" s="268"/>
    </row>
    <row r="930" spans="1:39" ht="15" outlineLevel="1">
      <c r="A930" s="467"/>
      <c r="B930" s="256"/>
      <c r="C930" s="267"/>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63"/>
      <c r="Z930" s="263"/>
      <c r="AA930" s="263"/>
      <c r="AB930" s="263"/>
      <c r="AC930" s="263"/>
      <c r="AD930" s="263"/>
      <c r="AE930" s="263"/>
      <c r="AF930" s="263"/>
      <c r="AG930" s="263"/>
      <c r="AH930" s="263"/>
      <c r="AI930" s="263"/>
      <c r="AJ930" s="263"/>
      <c r="AK930" s="263"/>
      <c r="AL930" s="263"/>
      <c r="AM930" s="268"/>
    </row>
    <row r="931" spans="1:39" ht="15.6">
      <c r="B931" s="287" t="s">
        <v>328</v>
      </c>
      <c r="C931" s="289"/>
      <c r="D931" s="289">
        <f>SUM(D774:D929)</f>
        <v>1029940.67124204</v>
      </c>
      <c r="E931" s="289"/>
      <c r="F931" s="289"/>
      <c r="G931" s="289"/>
      <c r="H931" s="289"/>
      <c r="I931" s="289"/>
      <c r="J931" s="289"/>
      <c r="K931" s="289"/>
      <c r="L931" s="289"/>
      <c r="M931" s="289"/>
      <c r="N931" s="289"/>
      <c r="O931" s="289">
        <f>SUM(O774:O929)</f>
        <v>130.31340726994753</v>
      </c>
      <c r="P931" s="289"/>
      <c r="Q931" s="289"/>
      <c r="R931" s="289"/>
      <c r="S931" s="289"/>
      <c r="T931" s="289"/>
      <c r="U931" s="289"/>
      <c r="V931" s="289"/>
      <c r="W931" s="289"/>
      <c r="X931" s="289"/>
      <c r="Y931" s="289">
        <f>IF(Y772="kWh",SUMPRODUCT(D774:D929,Y774:Y929))</f>
        <v>0</v>
      </c>
      <c r="Z931" s="289">
        <f>IF(Z772="kWh",SUMPRODUCT(D774:D929,Z774:Z929))</f>
        <v>95372.023461508856</v>
      </c>
      <c r="AA931" s="289">
        <f>IF(AA772="kw",SUMPRODUCT(N774:N929,O774:O929,AA774:AA929),SUMPRODUCT(D774:D929,AA774:AA929))</f>
        <v>1341.8288320774434</v>
      </c>
      <c r="AB931" s="289">
        <f>IF(AB772="kw",SUMPRODUCT(N774:N929,O774:O929,AB774:AB929),SUMPRODUCT(D774:D929,AB774:AB929))</f>
        <v>53.676125770255936</v>
      </c>
      <c r="AC931" s="289">
        <f>IF(AC772="kw",SUMPRODUCT(N774:N929,O774:O929,AC774:AC929),SUMPRODUCT(D774:D929,AC774:AC929))</f>
        <v>0</v>
      </c>
      <c r="AD931" s="289">
        <f>IF(AD772="kw",SUMPRODUCT(N774:N929,O774:O929,AD774:AD929),SUMPRODUCT(D774:D929,AD774:AD929))</f>
        <v>0</v>
      </c>
      <c r="AE931" s="289">
        <f>IF(AE772="kw",SUMPRODUCT(N774:N929,O774:O929,AE774:AE929),SUMPRODUCT(D774:D929,AE774:AE929))</f>
        <v>0</v>
      </c>
      <c r="AF931" s="289">
        <f>IF(AF772="kw",SUMPRODUCT(N774:N929,O774:O929,AF774:AF929),SUMPRODUCT(D774:D929,AF774:AF929))</f>
        <v>0</v>
      </c>
      <c r="AG931" s="289">
        <f>IF(AG772="kw",SUMPRODUCT(N774:N929,O774:O929,AG774:AG929),SUMPRODUCT(D774:D929,AG774:AG929))</f>
        <v>0</v>
      </c>
      <c r="AH931" s="289">
        <f>IF(AH772="kw",SUMPRODUCT(N774:N929,O774:O929,AH774:AH929),SUMPRODUCT(D774:D929,AH774:AH929))</f>
        <v>0</v>
      </c>
      <c r="AI931" s="289">
        <f>IF(AI772="kw",SUMPRODUCT(N774:N929,O774:O929,AI774:AI929),SUMPRODUCT(D774:D929,AI774:AI929))</f>
        <v>0</v>
      </c>
      <c r="AJ931" s="289">
        <f>IF(AJ772="kw",SUMPRODUCT(N774:N929,O774:O929,AJ774:AJ929),SUMPRODUCT(D774:D929,AJ774:AJ929))</f>
        <v>0</v>
      </c>
      <c r="AK931" s="289">
        <f>IF(AK772="kw",SUMPRODUCT(N774:N929,O774:O929,AK774:AK929),SUMPRODUCT(D774:D929,AK774:AK929))</f>
        <v>0</v>
      </c>
      <c r="AL931" s="289">
        <f>IF(AL772="kw",SUMPRODUCT(N774:N929,O774:O929,AL774:AL929),SUMPRODUCT(D774:D929,AL774:AL929))</f>
        <v>0</v>
      </c>
      <c r="AM931" s="290"/>
    </row>
    <row r="932" spans="1:39" ht="15.6">
      <c r="B932" s="345" t="s">
        <v>329</v>
      </c>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f>HLOOKUP(Y587,'2. LRAMVA Threshold'!$B$42:$Q$53,11,FALSE)</f>
        <v>691161</v>
      </c>
      <c r="Z932" s="346">
        <f>HLOOKUP(Z587,'2. LRAMVA Threshold'!$B$42:$Q$53,11,FALSE)</f>
        <v>74889</v>
      </c>
      <c r="AA932" s="346">
        <f>HLOOKUP(AA587,'2. LRAMVA Threshold'!$B$42:$Q$53,11,FALSE)</f>
        <v>3272</v>
      </c>
      <c r="AB932" s="346">
        <f>HLOOKUP(AB587,'2. LRAMVA Threshold'!$B$42:$Q$53,11,FALSE)</f>
        <v>2873</v>
      </c>
      <c r="AC932" s="346">
        <f>HLOOKUP(AC587,'2. LRAMVA Threshold'!$B$42:$Q$53,11,FALSE)</f>
        <v>0</v>
      </c>
      <c r="AD932" s="346">
        <f>HLOOKUP(AD587,'2. LRAMVA Threshold'!$B$42:$Q$53,11,FALSE)</f>
        <v>0</v>
      </c>
      <c r="AE932" s="346">
        <f>HLOOKUP(AE587,'2. LRAMVA Threshold'!$B$42:$Q$53,11,FALSE)</f>
        <v>3777</v>
      </c>
      <c r="AF932" s="346">
        <f>HLOOKUP(AF587,'2. LRAMVA Threshold'!$B$42:$Q$53,11,FALSE)</f>
        <v>0</v>
      </c>
      <c r="AG932" s="346">
        <f>HLOOKUP(AG587,'2. LRAMVA Threshold'!$B$42:$Q$53,11,FALSE)</f>
        <v>0</v>
      </c>
      <c r="AH932" s="346">
        <f>HLOOKUP(AH587,'2. LRAMVA Threshold'!$B$42:$Q$53,11,FALSE)</f>
        <v>0</v>
      </c>
      <c r="AI932" s="346">
        <f>HLOOKUP(AI587,'2. LRAMVA Threshold'!$B$42:$Q$53,11,FALSE)</f>
        <v>0</v>
      </c>
      <c r="AJ932" s="346">
        <f>HLOOKUP(AJ587,'2. LRAMVA Threshold'!$B$42:$Q$53,11,FALSE)</f>
        <v>0</v>
      </c>
      <c r="AK932" s="346">
        <f>HLOOKUP(AK587,'2. LRAMVA Threshold'!$B$42:$Q$53,11,FALSE)</f>
        <v>0</v>
      </c>
      <c r="AL932" s="346">
        <f>HLOOKUP(AL587,'2. LRAMVA Threshold'!$B$42:$Q$53,11,FALSE)</f>
        <v>0</v>
      </c>
      <c r="AM932" s="392"/>
    </row>
    <row r="933" spans="1:39" ht="15">
      <c r="B933" s="348"/>
      <c r="C933" s="383"/>
      <c r="D933" s="384"/>
      <c r="E933" s="384"/>
      <c r="F933" s="384"/>
      <c r="G933" s="384"/>
      <c r="H933" s="384"/>
      <c r="I933" s="384"/>
      <c r="J933" s="384"/>
      <c r="K933" s="384"/>
      <c r="L933" s="384"/>
      <c r="M933" s="384"/>
      <c r="N933" s="384"/>
      <c r="O933" s="385"/>
      <c r="P933" s="384"/>
      <c r="Q933" s="384"/>
      <c r="R933" s="384"/>
      <c r="S933" s="386"/>
      <c r="T933" s="386"/>
      <c r="U933" s="386"/>
      <c r="V933" s="386"/>
      <c r="W933" s="384"/>
      <c r="X933" s="384"/>
      <c r="Y933" s="387"/>
      <c r="Z933" s="387"/>
      <c r="AA933" s="387"/>
      <c r="AB933" s="387"/>
      <c r="AC933" s="387"/>
      <c r="AD933" s="387"/>
      <c r="AE933" s="387"/>
      <c r="AF933" s="353"/>
      <c r="AG933" s="353"/>
      <c r="AH933" s="353"/>
      <c r="AI933" s="353"/>
      <c r="AJ933" s="353"/>
      <c r="AK933" s="353"/>
      <c r="AL933" s="353"/>
      <c r="AM933" s="354"/>
    </row>
    <row r="934" spans="1:39" ht="15">
      <c r="B934" s="284" t="s">
        <v>330</v>
      </c>
      <c r="C934" s="297"/>
      <c r="D934" s="297"/>
      <c r="E934" s="331"/>
      <c r="F934" s="331"/>
      <c r="G934" s="331"/>
      <c r="H934" s="331"/>
      <c r="I934" s="331"/>
      <c r="J934" s="331"/>
      <c r="K934" s="331"/>
      <c r="L934" s="331"/>
      <c r="M934" s="331"/>
      <c r="N934" s="331"/>
      <c r="O934" s="253"/>
      <c r="P934" s="299"/>
      <c r="Q934" s="299"/>
      <c r="R934" s="299"/>
      <c r="S934" s="298"/>
      <c r="T934" s="298"/>
      <c r="U934" s="298"/>
      <c r="V934" s="298"/>
      <c r="W934" s="299"/>
      <c r="X934" s="299"/>
      <c r="Y934" s="300">
        <f>HLOOKUP(Y$35,'3.  Distribution Rates'!$C$122:$P$133,11,FALSE)</f>
        <v>1.1000000000000001E-3</v>
      </c>
      <c r="Z934" s="300">
        <f>HLOOKUP(Z$35,'3.  Distribution Rates'!$C$122:$P$133,11,FALSE)</f>
        <v>1.03E-2</v>
      </c>
      <c r="AA934" s="300">
        <f>HLOOKUP(AA$35,'3.  Distribution Rates'!$C$122:$P$133,11,FALSE)</f>
        <v>3.8965999999999998</v>
      </c>
      <c r="AB934" s="300">
        <f>HLOOKUP(AB$35,'3.  Distribution Rates'!$C$122:$P$133,11,FALSE)</f>
        <v>3.5051999999999999</v>
      </c>
      <c r="AC934" s="300">
        <f>HLOOKUP(AC$35,'3.  Distribution Rates'!$C$122:$P$133,11,FALSE)</f>
        <v>5.4999999999999997E-3</v>
      </c>
      <c r="AD934" s="300">
        <f>HLOOKUP(AD$35,'3.  Distribution Rates'!$C$122:$P$133,11,FALSE)</f>
        <v>36.264099999999999</v>
      </c>
      <c r="AE934" s="300">
        <f>HLOOKUP(AE$35,'3.  Distribution Rates'!$C$122:$P$133,11,FALSE)</f>
        <v>1.5678000000000001</v>
      </c>
      <c r="AF934" s="300">
        <f>HLOOKUP(AF$35,'3.  Distribution Rates'!$C$122:$P$133,11,FALSE)</f>
        <v>0</v>
      </c>
      <c r="AG934" s="300">
        <f>HLOOKUP(AG$35,'3.  Distribution Rates'!$C$122:$P$133,11,FALSE)</f>
        <v>0</v>
      </c>
      <c r="AH934" s="300">
        <f>HLOOKUP(AH$35,'3.  Distribution Rates'!$C$122:$P$133,11,FALSE)</f>
        <v>0</v>
      </c>
      <c r="AI934" s="300">
        <f>HLOOKUP(AI$35,'3.  Distribution Rates'!$C$122:$P$133,11,FALSE)</f>
        <v>0</v>
      </c>
      <c r="AJ934" s="300">
        <f>HLOOKUP(AJ$35,'3.  Distribution Rates'!$C$122:$P$133,11,FALSE)</f>
        <v>0</v>
      </c>
      <c r="AK934" s="300">
        <f>HLOOKUP(AK$35,'3.  Distribution Rates'!$C$122:$P$133,11,FALSE)</f>
        <v>0</v>
      </c>
      <c r="AL934" s="300">
        <f>HLOOKUP(AL$35,'3.  Distribution Rates'!$C$122:$P$133,11,FALSE)</f>
        <v>0</v>
      </c>
      <c r="AM934" s="332"/>
    </row>
    <row r="935" spans="1:39" ht="15">
      <c r="B935" s="284" t="s">
        <v>331</v>
      </c>
      <c r="C935" s="302"/>
      <c r="D935" s="245"/>
      <c r="E935" s="242"/>
      <c r="F935" s="242"/>
      <c r="G935" s="242"/>
      <c r="H935" s="242"/>
      <c r="I935" s="242"/>
      <c r="J935" s="242"/>
      <c r="K935" s="242"/>
      <c r="L935" s="242"/>
      <c r="M935" s="242"/>
      <c r="N935" s="242"/>
      <c r="O935" s="253"/>
      <c r="P935" s="242"/>
      <c r="Q935" s="242"/>
      <c r="R935" s="242"/>
      <c r="S935" s="245"/>
      <c r="T935" s="245"/>
      <c r="U935" s="245"/>
      <c r="V935" s="245"/>
      <c r="W935" s="242"/>
      <c r="X935" s="242"/>
      <c r="Y935" s="333">
        <f>'4.  2011-2014 LRAM'!Y142*Y934</f>
        <v>0</v>
      </c>
      <c r="Z935" s="333">
        <f>'4.  2011-2014 LRAM'!Z142*Z934</f>
        <v>0</v>
      </c>
      <c r="AA935" s="333">
        <f>'4.  2011-2014 LRAM'!AA142*AA934</f>
        <v>0</v>
      </c>
      <c r="AB935" s="333">
        <f>'4.  2011-2014 LRAM'!AB142*AB934</f>
        <v>0</v>
      </c>
      <c r="AC935" s="333">
        <f>'4.  2011-2014 LRAM'!AC142*AC934</f>
        <v>0</v>
      </c>
      <c r="AD935" s="333">
        <f>'4.  2011-2014 LRAM'!AD142*AD934</f>
        <v>0</v>
      </c>
      <c r="AE935" s="333">
        <f>'4.  2011-2014 LRAM'!AE142*AE934</f>
        <v>0</v>
      </c>
      <c r="AF935" s="333">
        <f>'4.  2011-2014 LRAM'!AF142*AF934</f>
        <v>0</v>
      </c>
      <c r="AG935" s="333">
        <f>'4.  2011-2014 LRAM'!AG142*AG934</f>
        <v>0</v>
      </c>
      <c r="AH935" s="333">
        <f>'4.  2011-2014 LRAM'!AH142*AH934</f>
        <v>0</v>
      </c>
      <c r="AI935" s="333">
        <f>'4.  2011-2014 LRAM'!AI142*AI934</f>
        <v>0</v>
      </c>
      <c r="AJ935" s="333">
        <f>'4.  2011-2014 LRAM'!AJ142*AJ934</f>
        <v>0</v>
      </c>
      <c r="AK935" s="333">
        <f>'4.  2011-2014 LRAM'!AK142*AK934</f>
        <v>0</v>
      </c>
      <c r="AL935" s="333">
        <f>'4.  2011-2014 LRAM'!AL142*AL934</f>
        <v>0</v>
      </c>
      <c r="AM935" s="547">
        <f t="shared" ref="AM935:AM943" si="1985">SUM(Y935:AL935)</f>
        <v>0</v>
      </c>
    </row>
    <row r="936" spans="1:39" ht="15">
      <c r="B936" s="284" t="s">
        <v>332</v>
      </c>
      <c r="C936" s="302"/>
      <c r="D936" s="245"/>
      <c r="E936" s="242"/>
      <c r="F936" s="242"/>
      <c r="G936" s="242"/>
      <c r="H936" s="242"/>
      <c r="I936" s="242"/>
      <c r="J936" s="242"/>
      <c r="K936" s="242"/>
      <c r="L936" s="242"/>
      <c r="M936" s="242"/>
      <c r="N936" s="242"/>
      <c r="O936" s="253"/>
      <c r="P936" s="242"/>
      <c r="Q936" s="242"/>
      <c r="R936" s="242"/>
      <c r="S936" s="245"/>
      <c r="T936" s="245"/>
      <c r="U936" s="245"/>
      <c r="V936" s="245"/>
      <c r="W936" s="242"/>
      <c r="X936" s="242"/>
      <c r="Y936" s="333">
        <f>'4.  2011-2014 LRAM'!Y271*Y934</f>
        <v>0</v>
      </c>
      <c r="Z936" s="333">
        <f>'4.  2011-2014 LRAM'!Z271*Z934</f>
        <v>0</v>
      </c>
      <c r="AA936" s="333">
        <f>'4.  2011-2014 LRAM'!AA271*AA934</f>
        <v>0</v>
      </c>
      <c r="AB936" s="333">
        <f>'4.  2011-2014 LRAM'!AB271*AB934</f>
        <v>0</v>
      </c>
      <c r="AC936" s="333">
        <f>'4.  2011-2014 LRAM'!AC271*AC934</f>
        <v>0</v>
      </c>
      <c r="AD936" s="333">
        <f>'4.  2011-2014 LRAM'!AD271*AD934</f>
        <v>0</v>
      </c>
      <c r="AE936" s="333">
        <f>'4.  2011-2014 LRAM'!AE271*AE934</f>
        <v>0</v>
      </c>
      <c r="AF936" s="333">
        <f>'4.  2011-2014 LRAM'!AF271*AF934</f>
        <v>0</v>
      </c>
      <c r="AG936" s="333">
        <f>'4.  2011-2014 LRAM'!AG271*AG934</f>
        <v>0</v>
      </c>
      <c r="AH936" s="333">
        <f>'4.  2011-2014 LRAM'!AH271*AH934</f>
        <v>0</v>
      </c>
      <c r="AI936" s="333">
        <f>'4.  2011-2014 LRAM'!AI271*AI934</f>
        <v>0</v>
      </c>
      <c r="AJ936" s="333">
        <f>'4.  2011-2014 LRAM'!AJ271*AJ934</f>
        <v>0</v>
      </c>
      <c r="AK936" s="333">
        <f>'4.  2011-2014 LRAM'!AK271*AK934</f>
        <v>0</v>
      </c>
      <c r="AL936" s="333">
        <f>'4.  2011-2014 LRAM'!AL271*AL934</f>
        <v>0</v>
      </c>
      <c r="AM936" s="547">
        <f t="shared" si="1985"/>
        <v>0</v>
      </c>
    </row>
    <row r="937" spans="1:39" ht="15">
      <c r="B937" s="284" t="s">
        <v>333</v>
      </c>
      <c r="C937" s="302"/>
      <c r="D937" s="245"/>
      <c r="E937" s="242"/>
      <c r="F937" s="242"/>
      <c r="G937" s="242"/>
      <c r="H937" s="242"/>
      <c r="I937" s="242"/>
      <c r="J937" s="242"/>
      <c r="K937" s="242"/>
      <c r="L937" s="242"/>
      <c r="M937" s="242"/>
      <c r="N937" s="242"/>
      <c r="O937" s="253"/>
      <c r="P937" s="242"/>
      <c r="Q937" s="242"/>
      <c r="R937" s="242"/>
      <c r="S937" s="245"/>
      <c r="T937" s="245"/>
      <c r="U937" s="245"/>
      <c r="V937" s="245"/>
      <c r="W937" s="242"/>
      <c r="X937" s="242"/>
      <c r="Y937" s="333">
        <f>'4.  2011-2014 LRAM'!Y400*Y934</f>
        <v>0</v>
      </c>
      <c r="Z937" s="333">
        <f>'4.  2011-2014 LRAM'!Z400*Z934</f>
        <v>0</v>
      </c>
      <c r="AA937" s="333">
        <f>'4.  2011-2014 LRAM'!AA400*AA934</f>
        <v>0</v>
      </c>
      <c r="AB937" s="333">
        <f>'4.  2011-2014 LRAM'!AB400*AB934</f>
        <v>0</v>
      </c>
      <c r="AC937" s="333">
        <f>'4.  2011-2014 LRAM'!AC400*AC934</f>
        <v>0</v>
      </c>
      <c r="AD937" s="333">
        <f>'4.  2011-2014 LRAM'!AD400*AD934</f>
        <v>0</v>
      </c>
      <c r="AE937" s="333">
        <f>'4.  2011-2014 LRAM'!AE400*AE934</f>
        <v>0</v>
      </c>
      <c r="AF937" s="333">
        <f>'4.  2011-2014 LRAM'!AF400*AF934</f>
        <v>0</v>
      </c>
      <c r="AG937" s="333">
        <f>'4.  2011-2014 LRAM'!AG400*AG934</f>
        <v>0</v>
      </c>
      <c r="AH937" s="333">
        <f>'4.  2011-2014 LRAM'!AH400*AH934</f>
        <v>0</v>
      </c>
      <c r="AI937" s="333">
        <f>'4.  2011-2014 LRAM'!AI400*AI934</f>
        <v>0</v>
      </c>
      <c r="AJ937" s="333">
        <f>'4.  2011-2014 LRAM'!AJ400*AJ934</f>
        <v>0</v>
      </c>
      <c r="AK937" s="333">
        <f>'4.  2011-2014 LRAM'!AK400*AK934</f>
        <v>0</v>
      </c>
      <c r="AL937" s="333">
        <f>'4.  2011-2014 LRAM'!AL400*AL934</f>
        <v>0</v>
      </c>
      <c r="AM937" s="547">
        <f t="shared" si="1985"/>
        <v>0</v>
      </c>
    </row>
    <row r="938" spans="1:39" ht="15">
      <c r="B938" s="284" t="s">
        <v>334</v>
      </c>
      <c r="C938" s="302"/>
      <c r="D938" s="245"/>
      <c r="E938" s="242"/>
      <c r="F938" s="242"/>
      <c r="G938" s="242"/>
      <c r="H938" s="242"/>
      <c r="I938" s="242"/>
      <c r="J938" s="242"/>
      <c r="K938" s="242"/>
      <c r="L938" s="242"/>
      <c r="M938" s="242"/>
      <c r="N938" s="242"/>
      <c r="O938" s="253"/>
      <c r="P938" s="242"/>
      <c r="Q938" s="242"/>
      <c r="R938" s="242"/>
      <c r="S938" s="245"/>
      <c r="T938" s="245"/>
      <c r="U938" s="245"/>
      <c r="V938" s="245"/>
      <c r="W938" s="242"/>
      <c r="X938" s="242"/>
      <c r="Y938" s="333">
        <f>'4.  2011-2014 LRAM'!Y530*Y934</f>
        <v>0</v>
      </c>
      <c r="Z938" s="333">
        <f>'4.  2011-2014 LRAM'!Z530*Z934</f>
        <v>0</v>
      </c>
      <c r="AA938" s="333">
        <f>'4.  2011-2014 LRAM'!AA530*AA934</f>
        <v>0</v>
      </c>
      <c r="AB938" s="333">
        <f>'4.  2011-2014 LRAM'!AB530*AB934</f>
        <v>0</v>
      </c>
      <c r="AC938" s="333">
        <f>'4.  2011-2014 LRAM'!AC530*AC934</f>
        <v>0</v>
      </c>
      <c r="AD938" s="333">
        <f>'4.  2011-2014 LRAM'!AD530*AD934</f>
        <v>0</v>
      </c>
      <c r="AE938" s="333">
        <f>'4.  2011-2014 LRAM'!AE530*AE934</f>
        <v>0</v>
      </c>
      <c r="AF938" s="333">
        <f>'4.  2011-2014 LRAM'!AF530*AF934</f>
        <v>0</v>
      </c>
      <c r="AG938" s="333">
        <f>'4.  2011-2014 LRAM'!AG530*AG934</f>
        <v>0</v>
      </c>
      <c r="AH938" s="333">
        <f>'4.  2011-2014 LRAM'!AH530*AH934</f>
        <v>0</v>
      </c>
      <c r="AI938" s="333">
        <f>'4.  2011-2014 LRAM'!AI530*AI934</f>
        <v>0</v>
      </c>
      <c r="AJ938" s="333">
        <f>'4.  2011-2014 LRAM'!AJ530*AJ934</f>
        <v>0</v>
      </c>
      <c r="AK938" s="333">
        <f>'4.  2011-2014 LRAM'!AK530*AK934</f>
        <v>0</v>
      </c>
      <c r="AL938" s="333">
        <f>'4.  2011-2014 LRAM'!AL530*AL934</f>
        <v>0</v>
      </c>
      <c r="AM938" s="547">
        <f t="shared" si="1985"/>
        <v>0</v>
      </c>
    </row>
    <row r="939" spans="1:39" ht="15">
      <c r="B939" s="284" t="s">
        <v>335</v>
      </c>
      <c r="C939" s="302"/>
      <c r="D939" s="245"/>
      <c r="E939" s="242"/>
      <c r="F939" s="242"/>
      <c r="G939" s="242"/>
      <c r="H939" s="242"/>
      <c r="I939" s="242"/>
      <c r="J939" s="242"/>
      <c r="K939" s="242"/>
      <c r="L939" s="242"/>
      <c r="M939" s="242"/>
      <c r="N939" s="242"/>
      <c r="O939" s="253"/>
      <c r="P939" s="242"/>
      <c r="Q939" s="242"/>
      <c r="R939" s="242"/>
      <c r="S939" s="245"/>
      <c r="T939" s="245"/>
      <c r="U939" s="245"/>
      <c r="V939" s="245"/>
      <c r="W939" s="242"/>
      <c r="X939" s="242"/>
      <c r="Y939" s="333">
        <f t="shared" ref="Y939:AL939" si="1986">Y211*Y934</f>
        <v>1330.3686</v>
      </c>
      <c r="Z939" s="333">
        <f t="shared" si="1986"/>
        <v>16034.048986077372</v>
      </c>
      <c r="AA939" s="333">
        <f t="shared" si="1986"/>
        <v>8438.4630995921016</v>
      </c>
      <c r="AB939" s="333">
        <f t="shared" si="1986"/>
        <v>7820.874368544045</v>
      </c>
      <c r="AC939" s="333">
        <f t="shared" si="1986"/>
        <v>0</v>
      </c>
      <c r="AD939" s="333">
        <f t="shared" si="1986"/>
        <v>0</v>
      </c>
      <c r="AE939" s="333">
        <f t="shared" si="1986"/>
        <v>595.37210016960046</v>
      </c>
      <c r="AF939" s="333">
        <f t="shared" si="1986"/>
        <v>0</v>
      </c>
      <c r="AG939" s="333">
        <f t="shared" si="1986"/>
        <v>0</v>
      </c>
      <c r="AH939" s="333">
        <f t="shared" si="1986"/>
        <v>0</v>
      </c>
      <c r="AI939" s="333">
        <f t="shared" si="1986"/>
        <v>0</v>
      </c>
      <c r="AJ939" s="333">
        <f t="shared" si="1986"/>
        <v>0</v>
      </c>
      <c r="AK939" s="333">
        <f t="shared" si="1986"/>
        <v>0</v>
      </c>
      <c r="AL939" s="333">
        <f t="shared" si="1986"/>
        <v>0</v>
      </c>
      <c r="AM939" s="547">
        <f t="shared" si="1985"/>
        <v>34219.127154383117</v>
      </c>
    </row>
    <row r="940" spans="1:39" ht="15">
      <c r="B940" s="284" t="s">
        <v>336</v>
      </c>
      <c r="C940" s="302"/>
      <c r="D940" s="245"/>
      <c r="E940" s="242"/>
      <c r="F940" s="242"/>
      <c r="G940" s="242"/>
      <c r="H940" s="242"/>
      <c r="I940" s="242"/>
      <c r="J940" s="242"/>
      <c r="K940" s="242"/>
      <c r="L940" s="242"/>
      <c r="M940" s="242"/>
      <c r="N940" s="242"/>
      <c r="O940" s="253"/>
      <c r="P940" s="242"/>
      <c r="Q940" s="242"/>
      <c r="R940" s="242"/>
      <c r="S940" s="245"/>
      <c r="T940" s="245"/>
      <c r="U940" s="245"/>
      <c r="V940" s="245"/>
      <c r="W940" s="242"/>
      <c r="X940" s="242"/>
      <c r="Y940" s="333">
        <f t="shared" ref="Y940:AL940" si="1987">Y395*Y934</f>
        <v>2855.5120000000002</v>
      </c>
      <c r="Z940" s="333">
        <f t="shared" si="1987"/>
        <v>3165.3047705804925</v>
      </c>
      <c r="AA940" s="333">
        <f t="shared" si="1987"/>
        <v>212.08157197712367</v>
      </c>
      <c r="AB940" s="333">
        <f t="shared" si="1987"/>
        <v>958.17470524106329</v>
      </c>
      <c r="AC940" s="333">
        <f t="shared" si="1987"/>
        <v>0</v>
      </c>
      <c r="AD940" s="333">
        <f t="shared" si="1987"/>
        <v>0</v>
      </c>
      <c r="AE940" s="333">
        <f t="shared" si="1987"/>
        <v>5603.1947360064005</v>
      </c>
      <c r="AF940" s="333">
        <f t="shared" si="1987"/>
        <v>0</v>
      </c>
      <c r="AG940" s="333">
        <f t="shared" si="1987"/>
        <v>0</v>
      </c>
      <c r="AH940" s="333">
        <f t="shared" si="1987"/>
        <v>0</v>
      </c>
      <c r="AI940" s="333">
        <f t="shared" si="1987"/>
        <v>0</v>
      </c>
      <c r="AJ940" s="333">
        <f t="shared" si="1987"/>
        <v>0</v>
      </c>
      <c r="AK940" s="333">
        <f t="shared" si="1987"/>
        <v>0</v>
      </c>
      <c r="AL940" s="333">
        <f t="shared" si="1987"/>
        <v>0</v>
      </c>
      <c r="AM940" s="547">
        <f t="shared" si="1985"/>
        <v>12794.26778380508</v>
      </c>
    </row>
    <row r="941" spans="1:39" ht="15">
      <c r="B941" s="284" t="s">
        <v>337</v>
      </c>
      <c r="C941" s="302"/>
      <c r="D941" s="245"/>
      <c r="E941" s="242"/>
      <c r="F941" s="242"/>
      <c r="G941" s="242"/>
      <c r="H941" s="242"/>
      <c r="I941" s="242"/>
      <c r="J941" s="242"/>
      <c r="K941" s="242"/>
      <c r="L941" s="242"/>
      <c r="M941" s="242"/>
      <c r="N941" s="242"/>
      <c r="O941" s="253"/>
      <c r="P941" s="242"/>
      <c r="Q941" s="242"/>
      <c r="R941" s="242"/>
      <c r="S941" s="245"/>
      <c r="T941" s="245"/>
      <c r="U941" s="245"/>
      <c r="V941" s="245"/>
      <c r="W941" s="242"/>
      <c r="X941" s="242"/>
      <c r="Y941" s="333">
        <f t="shared" ref="Y941:AL941" si="1988">Y579*Y934</f>
        <v>5262.3711408480658</v>
      </c>
      <c r="Z941" s="333">
        <f t="shared" si="1988"/>
        <v>12715.002104456185</v>
      </c>
      <c r="AA941" s="333">
        <f t="shared" si="1988"/>
        <v>11013.053729594907</v>
      </c>
      <c r="AB941" s="333">
        <f t="shared" si="1988"/>
        <v>7152.3420802480068</v>
      </c>
      <c r="AC941" s="333">
        <f t="shared" si="1988"/>
        <v>0</v>
      </c>
      <c r="AD941" s="333">
        <f t="shared" si="1988"/>
        <v>0</v>
      </c>
      <c r="AE941" s="333">
        <f t="shared" si="1988"/>
        <v>357.88366261440046</v>
      </c>
      <c r="AF941" s="333">
        <f t="shared" si="1988"/>
        <v>0</v>
      </c>
      <c r="AG941" s="333">
        <f t="shared" si="1988"/>
        <v>0</v>
      </c>
      <c r="AH941" s="333">
        <f t="shared" si="1988"/>
        <v>0</v>
      </c>
      <c r="AI941" s="333">
        <f t="shared" si="1988"/>
        <v>0</v>
      </c>
      <c r="AJ941" s="333">
        <f t="shared" si="1988"/>
        <v>0</v>
      </c>
      <c r="AK941" s="333">
        <f t="shared" si="1988"/>
        <v>0</v>
      </c>
      <c r="AL941" s="333">
        <f t="shared" si="1988"/>
        <v>0</v>
      </c>
      <c r="AM941" s="547">
        <f t="shared" si="1985"/>
        <v>36500.652717761564</v>
      </c>
    </row>
    <row r="942" spans="1:39" ht="15">
      <c r="B942" s="284" t="s">
        <v>338</v>
      </c>
      <c r="C942" s="302"/>
      <c r="D942" s="245"/>
      <c r="E942" s="242"/>
      <c r="F942" s="242"/>
      <c r="G942" s="242"/>
      <c r="H942" s="242"/>
      <c r="I942" s="242"/>
      <c r="J942" s="242"/>
      <c r="K942" s="242"/>
      <c r="L942" s="242"/>
      <c r="M942" s="242"/>
      <c r="N942" s="242"/>
      <c r="O942" s="253"/>
      <c r="P942" s="242"/>
      <c r="Q942" s="242"/>
      <c r="R942" s="242"/>
      <c r="S942" s="245"/>
      <c r="T942" s="245"/>
      <c r="U942" s="245"/>
      <c r="V942" s="245"/>
      <c r="W942" s="242"/>
      <c r="X942" s="242"/>
      <c r="Y942" s="333">
        <f t="shared" ref="Y942:AL942" si="1989">Y763*Y934</f>
        <v>1626.5532471868457</v>
      </c>
      <c r="Z942" s="333">
        <f t="shared" si="1989"/>
        <v>3287.7862980874738</v>
      </c>
      <c r="AA942" s="333">
        <f t="shared" si="1989"/>
        <v>4727.9189381638307</v>
      </c>
      <c r="AB942" s="333">
        <f t="shared" si="1989"/>
        <v>3595.3700832953418</v>
      </c>
      <c r="AC942" s="333">
        <f t="shared" si="1989"/>
        <v>0</v>
      </c>
      <c r="AD942" s="333">
        <f t="shared" si="1989"/>
        <v>0</v>
      </c>
      <c r="AE942" s="333">
        <f t="shared" si="1989"/>
        <v>0</v>
      </c>
      <c r="AF942" s="333">
        <f t="shared" si="1989"/>
        <v>0</v>
      </c>
      <c r="AG942" s="333">
        <f t="shared" si="1989"/>
        <v>0</v>
      </c>
      <c r="AH942" s="333">
        <f t="shared" si="1989"/>
        <v>0</v>
      </c>
      <c r="AI942" s="333">
        <f t="shared" si="1989"/>
        <v>0</v>
      </c>
      <c r="AJ942" s="333">
        <f t="shared" si="1989"/>
        <v>0</v>
      </c>
      <c r="AK942" s="333">
        <f t="shared" si="1989"/>
        <v>0</v>
      </c>
      <c r="AL942" s="333">
        <f t="shared" si="1989"/>
        <v>0</v>
      </c>
      <c r="AM942" s="547">
        <f t="shared" si="1985"/>
        <v>13237.628566733492</v>
      </c>
    </row>
    <row r="943" spans="1:39" ht="15">
      <c r="B943" s="284" t="s">
        <v>339</v>
      </c>
      <c r="C943" s="302"/>
      <c r="D943" s="245"/>
      <c r="E943" s="242"/>
      <c r="F943" s="242"/>
      <c r="G943" s="242"/>
      <c r="H943" s="242"/>
      <c r="I943" s="242"/>
      <c r="J943" s="242"/>
      <c r="K943" s="242"/>
      <c r="L943" s="242"/>
      <c r="M943" s="242"/>
      <c r="N943" s="242"/>
      <c r="O943" s="253"/>
      <c r="P943" s="242"/>
      <c r="Q943" s="242"/>
      <c r="R943" s="242"/>
      <c r="S943" s="245"/>
      <c r="T943" s="245"/>
      <c r="U943" s="245"/>
      <c r="V943" s="245"/>
      <c r="W943" s="242"/>
      <c r="X943" s="242"/>
      <c r="Y943" s="333">
        <f>Y931*Y934</f>
        <v>0</v>
      </c>
      <c r="Z943" s="333">
        <f t="shared" ref="Z943:AL943" si="1990">Z931*Z934</f>
        <v>982.33184165354123</v>
      </c>
      <c r="AA943" s="333">
        <f t="shared" si="1990"/>
        <v>5228.5702270729653</v>
      </c>
      <c r="AB943" s="333">
        <f t="shared" si="1990"/>
        <v>188.1455560499011</v>
      </c>
      <c r="AC943" s="333">
        <f t="shared" si="1990"/>
        <v>0</v>
      </c>
      <c r="AD943" s="333">
        <f t="shared" si="1990"/>
        <v>0</v>
      </c>
      <c r="AE943" s="333">
        <f t="shared" si="1990"/>
        <v>0</v>
      </c>
      <c r="AF943" s="333">
        <f t="shared" si="1990"/>
        <v>0</v>
      </c>
      <c r="AG943" s="333">
        <f t="shared" si="1990"/>
        <v>0</v>
      </c>
      <c r="AH943" s="333">
        <f t="shared" si="1990"/>
        <v>0</v>
      </c>
      <c r="AI943" s="333">
        <f t="shared" si="1990"/>
        <v>0</v>
      </c>
      <c r="AJ943" s="333">
        <f t="shared" si="1990"/>
        <v>0</v>
      </c>
      <c r="AK943" s="333">
        <f t="shared" si="1990"/>
        <v>0</v>
      </c>
      <c r="AL943" s="333">
        <f t="shared" si="1990"/>
        <v>0</v>
      </c>
      <c r="AM943" s="547">
        <f t="shared" si="1985"/>
        <v>6399.0476247764072</v>
      </c>
    </row>
    <row r="944" spans="1:39" ht="15.6">
      <c r="B944" s="306" t="s">
        <v>343</v>
      </c>
      <c r="C944" s="302"/>
      <c r="D944" s="265"/>
      <c r="E944" s="294"/>
      <c r="F944" s="294"/>
      <c r="G944" s="294"/>
      <c r="H944" s="294"/>
      <c r="I944" s="294"/>
      <c r="J944" s="294"/>
      <c r="K944" s="294"/>
      <c r="L944" s="294"/>
      <c r="M944" s="294"/>
      <c r="N944" s="294"/>
      <c r="O944" s="262"/>
      <c r="P944" s="294"/>
      <c r="Q944" s="294"/>
      <c r="R944" s="294"/>
      <c r="S944" s="265"/>
      <c r="T944" s="265"/>
      <c r="U944" s="265"/>
      <c r="V944" s="265"/>
      <c r="W944" s="294"/>
      <c r="X944" s="294"/>
      <c r="Y944" s="303">
        <f>SUM(Y935:Y943)</f>
        <v>11074.804988034914</v>
      </c>
      <c r="Z944" s="303">
        <f t="shared" ref="Z944:AE944" si="1991">SUM(Z935:Z943)</f>
        <v>36184.474000855058</v>
      </c>
      <c r="AA944" s="303">
        <f t="shared" si="1991"/>
        <v>29620.087566400929</v>
      </c>
      <c r="AB944" s="303">
        <f t="shared" si="1991"/>
        <v>19714.906793378359</v>
      </c>
      <c r="AC944" s="303">
        <f t="shared" si="1991"/>
        <v>0</v>
      </c>
      <c r="AD944" s="303">
        <f t="shared" si="1991"/>
        <v>0</v>
      </c>
      <c r="AE944" s="303">
        <f t="shared" si="1991"/>
        <v>6556.4504987904011</v>
      </c>
      <c r="AF944" s="303">
        <f>SUM(AF935:AF943)</f>
        <v>0</v>
      </c>
      <c r="AG944" s="303">
        <f t="shared" ref="AG944:AL944" si="1992">SUM(AG935:AG943)</f>
        <v>0</v>
      </c>
      <c r="AH944" s="303">
        <f t="shared" si="1992"/>
        <v>0</v>
      </c>
      <c r="AI944" s="303">
        <f t="shared" si="1992"/>
        <v>0</v>
      </c>
      <c r="AJ944" s="303">
        <f t="shared" si="1992"/>
        <v>0</v>
      </c>
      <c r="AK944" s="303">
        <f t="shared" si="1992"/>
        <v>0</v>
      </c>
      <c r="AL944" s="303">
        <f t="shared" si="1992"/>
        <v>0</v>
      </c>
      <c r="AM944" s="361">
        <f>SUM(AM935:AM943)</f>
        <v>103150.72384745965</v>
      </c>
    </row>
    <row r="945" spans="1:39" ht="15.6">
      <c r="B945" s="306" t="s">
        <v>344</v>
      </c>
      <c r="C945" s="302"/>
      <c r="D945" s="307"/>
      <c r="E945" s="294"/>
      <c r="F945" s="294"/>
      <c r="G945" s="294"/>
      <c r="H945" s="294"/>
      <c r="I945" s="294"/>
      <c r="J945" s="294"/>
      <c r="K945" s="294"/>
      <c r="L945" s="294"/>
      <c r="M945" s="294"/>
      <c r="N945" s="294"/>
      <c r="O945" s="262"/>
      <c r="P945" s="294"/>
      <c r="Q945" s="294"/>
      <c r="R945" s="294"/>
      <c r="S945" s="265"/>
      <c r="T945" s="265"/>
      <c r="U945" s="265"/>
      <c r="V945" s="265"/>
      <c r="W945" s="294"/>
      <c r="X945" s="294"/>
      <c r="Y945" s="304">
        <f>Y932*Y934</f>
        <v>760.27710000000002</v>
      </c>
      <c r="Z945" s="304">
        <f t="shared" ref="Z945:AE945" si="1993">Z932*Z934</f>
        <v>771.35670000000005</v>
      </c>
      <c r="AA945" s="304">
        <f t="shared" si="1993"/>
        <v>12749.6752</v>
      </c>
      <c r="AB945" s="304">
        <f t="shared" si="1993"/>
        <v>10070.4396</v>
      </c>
      <c r="AC945" s="304">
        <f t="shared" si="1993"/>
        <v>0</v>
      </c>
      <c r="AD945" s="304">
        <f t="shared" si="1993"/>
        <v>0</v>
      </c>
      <c r="AE945" s="304">
        <f t="shared" si="1993"/>
        <v>5921.5806000000002</v>
      </c>
      <c r="AF945" s="304">
        <f>AF932*AF934</f>
        <v>0</v>
      </c>
      <c r="AG945" s="304">
        <f t="shared" ref="AG945:AL945" si="1994">AG932*AG934</f>
        <v>0</v>
      </c>
      <c r="AH945" s="304">
        <f t="shared" si="1994"/>
        <v>0</v>
      </c>
      <c r="AI945" s="304">
        <f t="shared" si="1994"/>
        <v>0</v>
      </c>
      <c r="AJ945" s="304">
        <f t="shared" si="1994"/>
        <v>0</v>
      </c>
      <c r="AK945" s="304">
        <f t="shared" si="1994"/>
        <v>0</v>
      </c>
      <c r="AL945" s="304">
        <f t="shared" si="1994"/>
        <v>0</v>
      </c>
      <c r="AM945" s="361">
        <f>SUM(Y945:AL945)</f>
        <v>30273.3292</v>
      </c>
    </row>
    <row r="946" spans="1:39" ht="15.6">
      <c r="B946" s="306" t="s">
        <v>345</v>
      </c>
      <c r="C946" s="302"/>
      <c r="D946" s="307"/>
      <c r="E946" s="294"/>
      <c r="F946" s="294"/>
      <c r="G946" s="294"/>
      <c r="H946" s="294"/>
      <c r="I946" s="294"/>
      <c r="J946" s="294"/>
      <c r="K946" s="294"/>
      <c r="L946" s="294"/>
      <c r="M946" s="294"/>
      <c r="N946" s="294"/>
      <c r="O946" s="262"/>
      <c r="P946" s="294"/>
      <c r="Q946" s="294"/>
      <c r="R946" s="294"/>
      <c r="S946" s="307"/>
      <c r="T946" s="307"/>
      <c r="U946" s="307"/>
      <c r="V946" s="307"/>
      <c r="W946" s="294"/>
      <c r="X946" s="294"/>
      <c r="Y946" s="308"/>
      <c r="Z946" s="308"/>
      <c r="AA946" s="308"/>
      <c r="AB946" s="308"/>
      <c r="AC946" s="308"/>
      <c r="AD946" s="308"/>
      <c r="AE946" s="308"/>
      <c r="AF946" s="308"/>
      <c r="AG946" s="308"/>
      <c r="AH946" s="308"/>
      <c r="AI946" s="308"/>
      <c r="AJ946" s="308"/>
      <c r="AK946" s="308"/>
      <c r="AL946" s="308"/>
      <c r="AM946" s="361">
        <f>AM944-AM945</f>
        <v>72877.394647459645</v>
      </c>
    </row>
    <row r="947" spans="1:39" ht="15">
      <c r="B947" s="284"/>
      <c r="C947" s="307"/>
      <c r="D947" s="307"/>
      <c r="E947" s="294"/>
      <c r="F947" s="294"/>
      <c r="G947" s="294"/>
      <c r="H947" s="294"/>
      <c r="I947" s="294"/>
      <c r="J947" s="294"/>
      <c r="K947" s="294"/>
      <c r="L947" s="294"/>
      <c r="M947" s="294"/>
      <c r="N947" s="294"/>
      <c r="O947" s="262"/>
      <c r="P947" s="294"/>
      <c r="Q947" s="294"/>
      <c r="R947" s="294"/>
      <c r="S947" s="307"/>
      <c r="T947" s="302"/>
      <c r="U947" s="307"/>
      <c r="V947" s="307"/>
      <c r="W947" s="294"/>
      <c r="X947" s="294"/>
      <c r="Y947" s="309"/>
      <c r="Z947" s="309"/>
      <c r="AA947" s="309"/>
      <c r="AB947" s="309"/>
      <c r="AC947" s="309"/>
      <c r="AD947" s="309"/>
      <c r="AE947" s="309"/>
      <c r="AF947" s="309"/>
      <c r="AG947" s="309"/>
      <c r="AH947" s="309"/>
      <c r="AI947" s="309"/>
      <c r="AJ947" s="309"/>
      <c r="AK947" s="309"/>
      <c r="AL947" s="309"/>
      <c r="AM947" s="296"/>
    </row>
    <row r="948" spans="1:39" ht="15">
      <c r="B948" s="256" t="s">
        <v>340</v>
      </c>
      <c r="C948" s="266"/>
      <c r="D948" s="242"/>
      <c r="E948" s="242"/>
      <c r="F948" s="242"/>
      <c r="G948" s="242"/>
      <c r="H948" s="242"/>
      <c r="I948" s="242"/>
      <c r="J948" s="242"/>
      <c r="K948" s="242"/>
      <c r="L948" s="242"/>
      <c r="M948" s="242"/>
      <c r="N948" s="242"/>
      <c r="O948" s="313"/>
      <c r="P948" s="242"/>
      <c r="Q948" s="242"/>
      <c r="R948" s="242"/>
      <c r="S948" s="266"/>
      <c r="T948" s="245"/>
      <c r="U948" s="245"/>
      <c r="V948" s="242"/>
      <c r="W948" s="242"/>
      <c r="X948" s="245"/>
      <c r="Y948" s="253">
        <f>SUMPRODUCT(E$774:E$929,$Y$774:$Y$929)</f>
        <v>0</v>
      </c>
      <c r="Z948" s="253">
        <f>SUMPRODUCT(E$774:E$929,$Z$774:$Z$929)</f>
        <v>95271.129358205028</v>
      </c>
      <c r="AA948" s="253">
        <f>IF($AA$772="kw",SUMPRODUCT($N$774:$N$929,$P$774:$P$929,$AA$774:$AA$929),SUMPRODUCT($E$774:$E$929,$AA$774:$AA$929))</f>
        <v>1341.2965909131506</v>
      </c>
      <c r="AB948" s="253">
        <f>IF($AB$772="kw",SUMPRODUCT($N$774:$N$929,$P$774:$P$929,$AB$774:$AB$929),SUMPRODUCT($E$774:$E$929,$AB$774:$AB$929))</f>
        <v>53.654834944636647</v>
      </c>
      <c r="AC948" s="253">
        <f t="shared" ref="AC948:AL949" si="1995">IF(AC772="kw",SUMPRODUCT($N$774:$N$929,$P$774:$P$929,AC774:AC929),SUMPRODUCT($E$774:$E$929,AC774:AC929))</f>
        <v>0</v>
      </c>
      <c r="AD948" s="253">
        <f t="shared" si="1995"/>
        <v>0</v>
      </c>
      <c r="AE948" s="695">
        <f t="shared" si="1995"/>
        <v>0</v>
      </c>
      <c r="AF948" s="253">
        <f t="shared" si="1995"/>
        <v>0</v>
      </c>
      <c r="AG948" s="253">
        <f t="shared" si="1995"/>
        <v>0</v>
      </c>
      <c r="AH948" s="253">
        <f t="shared" si="1995"/>
        <v>0</v>
      </c>
      <c r="AI948" s="253">
        <f t="shared" si="1995"/>
        <v>0</v>
      </c>
      <c r="AJ948" s="253">
        <f t="shared" si="1995"/>
        <v>0</v>
      </c>
      <c r="AK948" s="253">
        <f t="shared" si="1995"/>
        <v>0</v>
      </c>
      <c r="AL948" s="253">
        <f t="shared" si="1995"/>
        <v>0</v>
      </c>
      <c r="AM948" s="296"/>
    </row>
    <row r="949" spans="1:39" ht="15">
      <c r="B949" s="388" t="s">
        <v>865</v>
      </c>
      <c r="C949" s="320"/>
      <c r="D949" s="339"/>
      <c r="E949" s="339"/>
      <c r="F949" s="339"/>
      <c r="G949" s="339"/>
      <c r="H949" s="339"/>
      <c r="I949" s="339"/>
      <c r="J949" s="339"/>
      <c r="K949" s="339"/>
      <c r="L949" s="339"/>
      <c r="M949" s="339"/>
      <c r="N949" s="339"/>
      <c r="O949" s="338"/>
      <c r="P949" s="339"/>
      <c r="Q949" s="339"/>
      <c r="R949" s="339"/>
      <c r="S949" s="320"/>
      <c r="T949" s="340"/>
      <c r="U949" s="340"/>
      <c r="V949" s="339"/>
      <c r="W949" s="339"/>
      <c r="X949" s="340"/>
      <c r="Y949" s="286">
        <f>SUMPRODUCT(F$774:F$929,$Y$774:$Y$929)</f>
        <v>0</v>
      </c>
      <c r="Z949" s="286">
        <f>SUMPRODUCT(F$774:F$929,$Z$774:$Z$929)</f>
        <v>94604.109212667841</v>
      </c>
      <c r="AA949" s="286">
        <f>IF($AA$772="kw",SUMPRODUCT($N$774:$N$929,$Q$774:$Q$929,$AA$774:$AA$929),SUMPRODUCT($F$774:$F$929,$AA$774:$AA$929))</f>
        <v>1328.8499852865534</v>
      </c>
      <c r="AB949" s="286">
        <f>IF($AB$772="kw",SUMPRODUCT($N$774:$N$929,$Q$774:$Q$929,$AB$774:$AB$929),SUMPRODUCT($F$774:$F$929,$AB$774:$AB$929))</f>
        <v>53.156943147221881</v>
      </c>
      <c r="AC949" s="286">
        <f t="shared" si="1995"/>
        <v>0</v>
      </c>
      <c r="AD949" s="286">
        <f t="shared" si="1995"/>
        <v>0</v>
      </c>
      <c r="AE949" s="696">
        <f t="shared" si="1995"/>
        <v>0</v>
      </c>
      <c r="AF949" s="286">
        <f t="shared" si="1995"/>
        <v>0</v>
      </c>
      <c r="AG949" s="286">
        <f t="shared" si="1995"/>
        <v>0</v>
      </c>
      <c r="AH949" s="286">
        <f t="shared" si="1995"/>
        <v>0</v>
      </c>
      <c r="AI949" s="286">
        <f t="shared" si="1995"/>
        <v>0</v>
      </c>
      <c r="AJ949" s="286">
        <f t="shared" si="1995"/>
        <v>0</v>
      </c>
      <c r="AK949" s="286">
        <f t="shared" si="1995"/>
        <v>0</v>
      </c>
      <c r="AL949" s="286">
        <f t="shared" si="1995"/>
        <v>0</v>
      </c>
      <c r="AM949" s="341"/>
    </row>
    <row r="950" spans="1:39" ht="18.75" customHeight="1">
      <c r="B950" s="324" t="s">
        <v>585</v>
      </c>
      <c r="C950" s="342"/>
      <c r="D950" s="343"/>
      <c r="E950" s="343"/>
      <c r="F950" s="343"/>
      <c r="G950" s="343"/>
      <c r="H950" s="343"/>
      <c r="I950" s="343"/>
      <c r="J950" s="343"/>
      <c r="K950" s="343"/>
      <c r="L950" s="343"/>
      <c r="M950" s="343"/>
      <c r="N950" s="343"/>
      <c r="O950" s="343"/>
      <c r="P950" s="343"/>
      <c r="Q950" s="343"/>
      <c r="R950" s="343"/>
      <c r="S950" s="327"/>
      <c r="T950" s="328"/>
      <c r="U950" s="343"/>
      <c r="V950" s="343"/>
      <c r="W950" s="343"/>
      <c r="X950" s="343"/>
      <c r="Y950" s="344"/>
      <c r="Z950" s="344"/>
      <c r="AA950" s="344"/>
      <c r="AB950" s="344"/>
      <c r="AC950" s="344"/>
      <c r="AD950" s="344"/>
      <c r="AE950" s="344"/>
      <c r="AF950" s="344"/>
      <c r="AG950" s="344"/>
      <c r="AH950" s="344"/>
      <c r="AI950" s="344"/>
      <c r="AJ950" s="344"/>
      <c r="AK950" s="344"/>
      <c r="AL950" s="344"/>
      <c r="AM950" s="344"/>
    </row>
    <row r="951" spans="1:39" collapsed="1"/>
    <row r="953" spans="1:39" ht="15.6">
      <c r="B953" s="243" t="s">
        <v>341</v>
      </c>
      <c r="C953" s="244"/>
      <c r="D953" s="512" t="s">
        <v>525</v>
      </c>
      <c r="E953" s="219"/>
      <c r="F953" s="512"/>
      <c r="G953" s="219"/>
      <c r="H953" s="219"/>
      <c r="I953" s="219"/>
      <c r="J953" s="219"/>
      <c r="K953" s="219"/>
      <c r="L953" s="219"/>
      <c r="M953" s="219"/>
      <c r="N953" s="219"/>
      <c r="O953" s="244"/>
      <c r="P953" s="219"/>
      <c r="Q953" s="219"/>
      <c r="R953" s="219"/>
      <c r="S953" s="219"/>
      <c r="T953" s="219"/>
      <c r="U953" s="219"/>
      <c r="V953" s="219"/>
      <c r="W953" s="219"/>
      <c r="X953" s="219"/>
      <c r="Y953" s="233"/>
      <c r="Z953" s="231"/>
      <c r="AA953" s="231"/>
      <c r="AB953" s="231"/>
      <c r="AC953" s="231"/>
      <c r="AD953" s="231"/>
      <c r="AE953" s="231"/>
      <c r="AF953" s="231"/>
      <c r="AG953" s="231"/>
      <c r="AH953" s="231"/>
      <c r="AI953" s="231"/>
      <c r="AJ953" s="231"/>
      <c r="AK953" s="231"/>
      <c r="AL953" s="231"/>
    </row>
    <row r="954" spans="1:39" ht="39.75" customHeight="1">
      <c r="B954" s="866" t="s">
        <v>211</v>
      </c>
      <c r="C954" s="868" t="s">
        <v>33</v>
      </c>
      <c r="D954" s="246" t="s">
        <v>421</v>
      </c>
      <c r="E954" s="870" t="s">
        <v>209</v>
      </c>
      <c r="F954" s="871"/>
      <c r="G954" s="871"/>
      <c r="H954" s="871"/>
      <c r="I954" s="871"/>
      <c r="J954" s="871"/>
      <c r="K954" s="871"/>
      <c r="L954" s="871"/>
      <c r="M954" s="872"/>
      <c r="N954" s="876" t="s">
        <v>213</v>
      </c>
      <c r="O954" s="246" t="s">
        <v>422</v>
      </c>
      <c r="P954" s="870" t="s">
        <v>212</v>
      </c>
      <c r="Q954" s="871"/>
      <c r="R954" s="871"/>
      <c r="S954" s="871"/>
      <c r="T954" s="871"/>
      <c r="U954" s="871"/>
      <c r="V954" s="871"/>
      <c r="W954" s="871"/>
      <c r="X954" s="872"/>
      <c r="Y954" s="873" t="s">
        <v>243</v>
      </c>
      <c r="Z954" s="874"/>
      <c r="AA954" s="874"/>
      <c r="AB954" s="874"/>
      <c r="AC954" s="874"/>
      <c r="AD954" s="874"/>
      <c r="AE954" s="874"/>
      <c r="AF954" s="874"/>
      <c r="AG954" s="874"/>
      <c r="AH954" s="874"/>
      <c r="AI954" s="874"/>
      <c r="AJ954" s="874"/>
      <c r="AK954" s="874"/>
      <c r="AL954" s="874"/>
      <c r="AM954" s="875"/>
    </row>
    <row r="955" spans="1:39" ht="65.25" customHeight="1">
      <c r="B955" s="867"/>
      <c r="C955" s="869"/>
      <c r="D955" s="247">
        <v>2020</v>
      </c>
      <c r="E955" s="247">
        <v>2021</v>
      </c>
      <c r="F955" s="247">
        <v>2022</v>
      </c>
      <c r="G955" s="247">
        <v>2023</v>
      </c>
      <c r="H955" s="247">
        <v>2024</v>
      </c>
      <c r="I955" s="247">
        <v>2025</v>
      </c>
      <c r="J955" s="247">
        <v>2026</v>
      </c>
      <c r="K955" s="247">
        <v>2027</v>
      </c>
      <c r="L955" s="247">
        <v>2028</v>
      </c>
      <c r="M955" s="247">
        <v>2029</v>
      </c>
      <c r="N955" s="877"/>
      <c r="O955" s="247">
        <v>2020</v>
      </c>
      <c r="P955" s="247">
        <v>2021</v>
      </c>
      <c r="Q955" s="247">
        <v>2022</v>
      </c>
      <c r="R955" s="247">
        <v>2023</v>
      </c>
      <c r="S955" s="247">
        <v>2024</v>
      </c>
      <c r="T955" s="247">
        <v>2025</v>
      </c>
      <c r="U955" s="247">
        <v>2026</v>
      </c>
      <c r="V955" s="247">
        <v>2027</v>
      </c>
      <c r="W955" s="247">
        <v>2028</v>
      </c>
      <c r="X955" s="247">
        <v>2029</v>
      </c>
      <c r="Y955" s="247" t="str">
        <f>'1.  LRAMVA Summary'!D52</f>
        <v>Residential</v>
      </c>
      <c r="Z955" s="247" t="str">
        <f>'1.  LRAMVA Summary'!E52</f>
        <v>GS&lt;50 kW</v>
      </c>
      <c r="AA955" s="247" t="str">
        <f>'1.  LRAMVA Summary'!F52</f>
        <v>GS 50 - 999 kW</v>
      </c>
      <c r="AB955" s="247" t="str">
        <f>'1.  LRAMVA Summary'!G52</f>
        <v>GS 1,000 - 4,999 kW</v>
      </c>
      <c r="AC955" s="247" t="str">
        <f>'1.  LRAMVA Summary'!H52</f>
        <v>USL</v>
      </c>
      <c r="AD955" s="247" t="str">
        <f>'1.  LRAMVA Summary'!I52</f>
        <v>Sentinel Lighting</v>
      </c>
      <c r="AE955" s="247" t="str">
        <f>'1.  LRAMVA Summary'!J52</f>
        <v>Street Lighting</v>
      </c>
      <c r="AF955" s="247" t="str">
        <f>'1.  LRAMVA Summary'!K52</f>
        <v/>
      </c>
      <c r="AG955" s="247" t="str">
        <f>'1.  LRAMVA Summary'!L52</f>
        <v/>
      </c>
      <c r="AH955" s="247" t="str">
        <f>'1.  LRAMVA Summary'!M52</f>
        <v/>
      </c>
      <c r="AI955" s="247" t="str">
        <f>'1.  LRAMVA Summary'!N52</f>
        <v/>
      </c>
      <c r="AJ955" s="247" t="str">
        <f>'1.  LRAMVA Summary'!O52</f>
        <v/>
      </c>
      <c r="AK955" s="247" t="str">
        <f>'1.  LRAMVA Summary'!P52</f>
        <v/>
      </c>
      <c r="AL955" s="247" t="str">
        <f>'1.  LRAMVA Summary'!Q52</f>
        <v/>
      </c>
      <c r="AM955" s="249" t="str">
        <f>'1.  LRAMVA Summary'!R52</f>
        <v>Total</v>
      </c>
    </row>
    <row r="956" spans="1:39" ht="15" customHeight="1">
      <c r="A956" s="467"/>
      <c r="B956" s="457" t="s">
        <v>503</v>
      </c>
      <c r="C956" s="251"/>
      <c r="D956" s="251"/>
      <c r="E956" s="251"/>
      <c r="F956" s="251"/>
      <c r="G956" s="251"/>
      <c r="H956" s="251"/>
      <c r="I956" s="251"/>
      <c r="J956" s="251"/>
      <c r="K956" s="251"/>
      <c r="L956" s="251"/>
      <c r="M956" s="251"/>
      <c r="N956" s="252"/>
      <c r="O956" s="251"/>
      <c r="P956" s="251"/>
      <c r="Q956" s="251"/>
      <c r="R956" s="251"/>
      <c r="S956" s="251"/>
      <c r="T956" s="251"/>
      <c r="U956" s="251"/>
      <c r="V956" s="251"/>
      <c r="W956" s="251"/>
      <c r="X956" s="251"/>
      <c r="Y956" s="253" t="str">
        <f>'1.  LRAMVA Summary'!D53</f>
        <v>kWh</v>
      </c>
      <c r="Z956" s="253" t="str">
        <f>'1.  LRAMVA Summary'!E53</f>
        <v>kWh</v>
      </c>
      <c r="AA956" s="253" t="str">
        <f>'1.  LRAMVA Summary'!F53</f>
        <v>kW</v>
      </c>
      <c r="AB956" s="253" t="str">
        <f>'1.  LRAMVA Summary'!G53</f>
        <v>kW</v>
      </c>
      <c r="AC956" s="253" t="str">
        <f>'1.  LRAMVA Summary'!H53</f>
        <v>kWh</v>
      </c>
      <c r="AD956" s="253" t="str">
        <f>'1.  LRAMVA Summary'!I53</f>
        <v>kW</v>
      </c>
      <c r="AE956" s="253" t="str">
        <f>'1.  LRAMVA Summary'!J53</f>
        <v>kW</v>
      </c>
      <c r="AF956" s="253">
        <f>'1.  LRAMVA Summary'!K53</f>
        <v>0</v>
      </c>
      <c r="AG956" s="253">
        <f>'1.  LRAMVA Summary'!L53</f>
        <v>0</v>
      </c>
      <c r="AH956" s="253">
        <f>'1.  LRAMVA Summary'!M53</f>
        <v>0</v>
      </c>
      <c r="AI956" s="253">
        <f>'1.  LRAMVA Summary'!N53</f>
        <v>0</v>
      </c>
      <c r="AJ956" s="253">
        <f>'1.  LRAMVA Summary'!O53</f>
        <v>0</v>
      </c>
      <c r="AK956" s="253">
        <f>'1.  LRAMVA Summary'!P53</f>
        <v>0</v>
      </c>
      <c r="AL956" s="253">
        <f>'1.  LRAMVA Summary'!Q53</f>
        <v>0</v>
      </c>
      <c r="AM956" s="254"/>
    </row>
    <row r="957" spans="1:39" ht="15" customHeight="1" outlineLevel="1">
      <c r="A957" s="467"/>
      <c r="B957" s="446" t="s">
        <v>496</v>
      </c>
      <c r="C957" s="251"/>
      <c r="D957" s="251"/>
      <c r="E957" s="251"/>
      <c r="F957" s="251"/>
      <c r="G957" s="251"/>
      <c r="H957" s="251"/>
      <c r="I957" s="251"/>
      <c r="J957" s="251"/>
      <c r="K957" s="251"/>
      <c r="L957" s="251"/>
      <c r="M957" s="251"/>
      <c r="N957" s="252"/>
      <c r="O957" s="251"/>
      <c r="P957" s="251"/>
      <c r="Q957" s="251"/>
      <c r="R957" s="251"/>
      <c r="S957" s="251"/>
      <c r="T957" s="251"/>
      <c r="U957" s="251"/>
      <c r="V957" s="251"/>
      <c r="W957" s="251"/>
      <c r="X957" s="251"/>
      <c r="Y957" s="253"/>
      <c r="Z957" s="253"/>
      <c r="AA957" s="253"/>
      <c r="AB957" s="253"/>
      <c r="AC957" s="253"/>
      <c r="AD957" s="253"/>
      <c r="AE957" s="253"/>
      <c r="AF957" s="253"/>
      <c r="AG957" s="253"/>
      <c r="AH957" s="253"/>
      <c r="AI957" s="253"/>
      <c r="AJ957" s="253"/>
      <c r="AK957" s="253"/>
      <c r="AL957" s="253"/>
      <c r="AM957" s="254"/>
    </row>
    <row r="958" spans="1:39" ht="15" customHeight="1" outlineLevel="1">
      <c r="A958" s="467">
        <v>1</v>
      </c>
      <c r="B958" s="379" t="s">
        <v>95</v>
      </c>
      <c r="C958" s="253" t="s">
        <v>25</v>
      </c>
      <c r="D958" s="257"/>
      <c r="E958" s="257"/>
      <c r="F958" s="257"/>
      <c r="G958" s="257"/>
      <c r="H958" s="257"/>
      <c r="I958" s="257"/>
      <c r="J958" s="257"/>
      <c r="K958" s="257"/>
      <c r="L958" s="257"/>
      <c r="M958" s="257"/>
      <c r="N958" s="253"/>
      <c r="O958" s="257"/>
      <c r="P958" s="257"/>
      <c r="Q958" s="257"/>
      <c r="R958" s="257"/>
      <c r="S958" s="257"/>
      <c r="T958" s="257"/>
      <c r="U958" s="257"/>
      <c r="V958" s="257"/>
      <c r="W958" s="257"/>
      <c r="X958" s="257"/>
      <c r="Y958" s="368"/>
      <c r="Z958" s="368"/>
      <c r="AA958" s="368"/>
      <c r="AB958" s="368"/>
      <c r="AC958" s="368"/>
      <c r="AD958" s="368"/>
      <c r="AE958" s="368"/>
      <c r="AF958" s="363"/>
      <c r="AG958" s="363"/>
      <c r="AH958" s="363"/>
      <c r="AI958" s="363"/>
      <c r="AJ958" s="363"/>
      <c r="AK958" s="363"/>
      <c r="AL958" s="363"/>
      <c r="AM958" s="258">
        <f>SUM(Y958:AL958)</f>
        <v>0</v>
      </c>
    </row>
    <row r="959" spans="1:39" ht="15" customHeight="1" outlineLevel="1">
      <c r="A959" s="467"/>
      <c r="B959" s="256" t="s">
        <v>346</v>
      </c>
      <c r="C959" s="253" t="s">
        <v>163</v>
      </c>
      <c r="D959" s="257"/>
      <c r="E959" s="257"/>
      <c r="F959" s="257"/>
      <c r="G959" s="257"/>
      <c r="H959" s="257"/>
      <c r="I959" s="257"/>
      <c r="J959" s="257"/>
      <c r="K959" s="257"/>
      <c r="L959" s="257"/>
      <c r="M959" s="257"/>
      <c r="N959" s="412"/>
      <c r="O959" s="257"/>
      <c r="P959" s="257"/>
      <c r="Q959" s="257"/>
      <c r="R959" s="257"/>
      <c r="S959" s="257"/>
      <c r="T959" s="257"/>
      <c r="U959" s="257"/>
      <c r="V959" s="257"/>
      <c r="W959" s="257"/>
      <c r="X959" s="257"/>
      <c r="Y959" s="364">
        <f>Y958</f>
        <v>0</v>
      </c>
      <c r="Z959" s="364">
        <f t="shared" ref="Z959" si="1996">Z958</f>
        <v>0</v>
      </c>
      <c r="AA959" s="364">
        <f t="shared" ref="AA959" si="1997">AA958</f>
        <v>0</v>
      </c>
      <c r="AB959" s="364">
        <f t="shared" ref="AB959" si="1998">AB958</f>
        <v>0</v>
      </c>
      <c r="AC959" s="364">
        <f t="shared" ref="AC959" si="1999">AC958</f>
        <v>0</v>
      </c>
      <c r="AD959" s="364">
        <f t="shared" ref="AD959" si="2000">AD958</f>
        <v>0</v>
      </c>
      <c r="AE959" s="364">
        <f t="shared" ref="AE959" si="2001">AE958</f>
        <v>0</v>
      </c>
      <c r="AF959" s="364">
        <f t="shared" ref="AF959" si="2002">AF958</f>
        <v>0</v>
      </c>
      <c r="AG959" s="364">
        <f t="shared" ref="AG959" si="2003">AG958</f>
        <v>0</v>
      </c>
      <c r="AH959" s="364">
        <f t="shared" ref="AH959" si="2004">AH958</f>
        <v>0</v>
      </c>
      <c r="AI959" s="364">
        <f t="shared" ref="AI959" si="2005">AI958</f>
        <v>0</v>
      </c>
      <c r="AJ959" s="364">
        <f t="shared" ref="AJ959" si="2006">AJ958</f>
        <v>0</v>
      </c>
      <c r="AK959" s="364">
        <f t="shared" ref="AK959" si="2007">AK958</f>
        <v>0</v>
      </c>
      <c r="AL959" s="364">
        <f t="shared" ref="AL959" si="2008">AL958</f>
        <v>0</v>
      </c>
      <c r="AM959" s="259"/>
    </row>
    <row r="960" spans="1:39" ht="15" customHeight="1" outlineLevel="1">
      <c r="A960" s="467"/>
      <c r="B960" s="260"/>
      <c r="C960" s="261"/>
      <c r="D960" s="261"/>
      <c r="E960" s="261"/>
      <c r="F960" s="261"/>
      <c r="G960" s="261"/>
      <c r="H960" s="261"/>
      <c r="I960" s="261"/>
      <c r="J960" s="261"/>
      <c r="K960" s="261"/>
      <c r="L960" s="261"/>
      <c r="M960" s="261"/>
      <c r="N960" s="262"/>
      <c r="O960" s="261"/>
      <c r="P960" s="261"/>
      <c r="Q960" s="261"/>
      <c r="R960" s="261"/>
      <c r="S960" s="261"/>
      <c r="T960" s="261"/>
      <c r="U960" s="261"/>
      <c r="V960" s="261"/>
      <c r="W960" s="261"/>
      <c r="X960" s="261"/>
      <c r="Y960" s="365"/>
      <c r="Z960" s="366"/>
      <c r="AA960" s="366"/>
      <c r="AB960" s="366"/>
      <c r="AC960" s="366"/>
      <c r="AD960" s="366"/>
      <c r="AE960" s="366"/>
      <c r="AF960" s="366"/>
      <c r="AG960" s="366"/>
      <c r="AH960" s="366"/>
      <c r="AI960" s="366"/>
      <c r="AJ960" s="366"/>
      <c r="AK960" s="366"/>
      <c r="AL960" s="366"/>
      <c r="AM960" s="264"/>
    </row>
    <row r="961" spans="1:39" ht="15" customHeight="1" outlineLevel="1">
      <c r="A961" s="467">
        <v>2</v>
      </c>
      <c r="B961" s="379" t="s">
        <v>96</v>
      </c>
      <c r="C961" s="253" t="s">
        <v>25</v>
      </c>
      <c r="D961" s="257"/>
      <c r="E961" s="257"/>
      <c r="F961" s="257"/>
      <c r="G961" s="257"/>
      <c r="H961" s="257"/>
      <c r="I961" s="257"/>
      <c r="J961" s="257"/>
      <c r="K961" s="257"/>
      <c r="L961" s="257"/>
      <c r="M961" s="257"/>
      <c r="N961" s="253"/>
      <c r="O961" s="257"/>
      <c r="P961" s="257"/>
      <c r="Q961" s="257"/>
      <c r="R961" s="257"/>
      <c r="S961" s="257"/>
      <c r="T961" s="257"/>
      <c r="U961" s="257"/>
      <c r="V961" s="257"/>
      <c r="W961" s="257"/>
      <c r="X961" s="257"/>
      <c r="Y961" s="368"/>
      <c r="Z961" s="368"/>
      <c r="AA961" s="368"/>
      <c r="AB961" s="368"/>
      <c r="AC961" s="368"/>
      <c r="AD961" s="368"/>
      <c r="AE961" s="368"/>
      <c r="AF961" s="363"/>
      <c r="AG961" s="363"/>
      <c r="AH961" s="363"/>
      <c r="AI961" s="363"/>
      <c r="AJ961" s="363"/>
      <c r="AK961" s="363"/>
      <c r="AL961" s="363"/>
      <c r="AM961" s="258">
        <f>SUM(Y961:AL961)</f>
        <v>0</v>
      </c>
    </row>
    <row r="962" spans="1:39" ht="15" customHeight="1" outlineLevel="1">
      <c r="A962" s="467"/>
      <c r="B962" s="256" t="s">
        <v>346</v>
      </c>
      <c r="C962" s="253" t="s">
        <v>163</v>
      </c>
      <c r="D962" s="257"/>
      <c r="E962" s="257"/>
      <c r="F962" s="257"/>
      <c r="G962" s="257"/>
      <c r="H962" s="257"/>
      <c r="I962" s="257"/>
      <c r="J962" s="257"/>
      <c r="K962" s="257"/>
      <c r="L962" s="257"/>
      <c r="M962" s="257"/>
      <c r="N962" s="412"/>
      <c r="O962" s="257"/>
      <c r="P962" s="257"/>
      <c r="Q962" s="257"/>
      <c r="R962" s="257"/>
      <c r="S962" s="257"/>
      <c r="T962" s="257"/>
      <c r="U962" s="257"/>
      <c r="V962" s="257"/>
      <c r="W962" s="257"/>
      <c r="X962" s="257"/>
      <c r="Y962" s="364">
        <f>Y961</f>
        <v>0</v>
      </c>
      <c r="Z962" s="364">
        <f t="shared" ref="Z962" si="2009">Z961</f>
        <v>0</v>
      </c>
      <c r="AA962" s="364">
        <f t="shared" ref="AA962" si="2010">AA961</f>
        <v>0</v>
      </c>
      <c r="AB962" s="364">
        <f t="shared" ref="AB962" si="2011">AB961</f>
        <v>0</v>
      </c>
      <c r="AC962" s="364">
        <f t="shared" ref="AC962" si="2012">AC961</f>
        <v>0</v>
      </c>
      <c r="AD962" s="364">
        <f t="shared" ref="AD962" si="2013">AD961</f>
        <v>0</v>
      </c>
      <c r="AE962" s="364">
        <f t="shared" ref="AE962" si="2014">AE961</f>
        <v>0</v>
      </c>
      <c r="AF962" s="364">
        <f t="shared" ref="AF962" si="2015">AF961</f>
        <v>0</v>
      </c>
      <c r="AG962" s="364">
        <f t="shared" ref="AG962" si="2016">AG961</f>
        <v>0</v>
      </c>
      <c r="AH962" s="364">
        <f t="shared" ref="AH962" si="2017">AH961</f>
        <v>0</v>
      </c>
      <c r="AI962" s="364">
        <f t="shared" ref="AI962" si="2018">AI961</f>
        <v>0</v>
      </c>
      <c r="AJ962" s="364">
        <f t="shared" ref="AJ962" si="2019">AJ961</f>
        <v>0</v>
      </c>
      <c r="AK962" s="364">
        <f t="shared" ref="AK962" si="2020">AK961</f>
        <v>0</v>
      </c>
      <c r="AL962" s="364">
        <f t="shared" ref="AL962" si="2021">AL961</f>
        <v>0</v>
      </c>
      <c r="AM962" s="259"/>
    </row>
    <row r="963" spans="1:39" ht="15" customHeight="1" outlineLevel="1">
      <c r="A963" s="467"/>
      <c r="B963" s="260"/>
      <c r="C963" s="261"/>
      <c r="D963" s="266"/>
      <c r="E963" s="266"/>
      <c r="F963" s="266"/>
      <c r="G963" s="266"/>
      <c r="H963" s="266"/>
      <c r="I963" s="266"/>
      <c r="J963" s="266"/>
      <c r="K963" s="266"/>
      <c r="L963" s="266"/>
      <c r="M963" s="266"/>
      <c r="N963" s="262"/>
      <c r="O963" s="266"/>
      <c r="P963" s="266"/>
      <c r="Q963" s="266"/>
      <c r="R963" s="266"/>
      <c r="S963" s="266"/>
      <c r="T963" s="266"/>
      <c r="U963" s="266"/>
      <c r="V963" s="266"/>
      <c r="W963" s="266"/>
      <c r="X963" s="266"/>
      <c r="Y963" s="365"/>
      <c r="Z963" s="366"/>
      <c r="AA963" s="366"/>
      <c r="AB963" s="366"/>
      <c r="AC963" s="366"/>
      <c r="AD963" s="366"/>
      <c r="AE963" s="366"/>
      <c r="AF963" s="366"/>
      <c r="AG963" s="366"/>
      <c r="AH963" s="366"/>
      <c r="AI963" s="366"/>
      <c r="AJ963" s="366"/>
      <c r="AK963" s="366"/>
      <c r="AL963" s="366"/>
      <c r="AM963" s="264"/>
    </row>
    <row r="964" spans="1:39" ht="15" customHeight="1" outlineLevel="1">
      <c r="A964" s="467">
        <v>3</v>
      </c>
      <c r="B964" s="379" t="s">
        <v>97</v>
      </c>
      <c r="C964" s="253" t="s">
        <v>25</v>
      </c>
      <c r="D964" s="257"/>
      <c r="E964" s="257"/>
      <c r="F964" s="257"/>
      <c r="G964" s="257"/>
      <c r="H964" s="257"/>
      <c r="I964" s="257"/>
      <c r="J964" s="257"/>
      <c r="K964" s="257"/>
      <c r="L964" s="257"/>
      <c r="M964" s="257"/>
      <c r="N964" s="253"/>
      <c r="O964" s="257"/>
      <c r="P964" s="257"/>
      <c r="Q964" s="257"/>
      <c r="R964" s="257"/>
      <c r="S964" s="257"/>
      <c r="T964" s="257"/>
      <c r="U964" s="257"/>
      <c r="V964" s="257"/>
      <c r="W964" s="257"/>
      <c r="X964" s="257"/>
      <c r="Y964" s="368"/>
      <c r="Z964" s="368"/>
      <c r="AA964" s="368"/>
      <c r="AB964" s="368"/>
      <c r="AC964" s="368"/>
      <c r="AD964" s="368"/>
      <c r="AE964" s="368"/>
      <c r="AF964" s="363"/>
      <c r="AG964" s="363"/>
      <c r="AH964" s="363"/>
      <c r="AI964" s="363"/>
      <c r="AJ964" s="363"/>
      <c r="AK964" s="363"/>
      <c r="AL964" s="363"/>
      <c r="AM964" s="258">
        <f>SUM(Y964:AL964)</f>
        <v>0</v>
      </c>
    </row>
    <row r="965" spans="1:39" ht="15" customHeight="1" outlineLevel="1">
      <c r="A965" s="467"/>
      <c r="B965" s="256" t="s">
        <v>346</v>
      </c>
      <c r="C965" s="253" t="s">
        <v>163</v>
      </c>
      <c r="D965" s="257"/>
      <c r="E965" s="257"/>
      <c r="F965" s="257"/>
      <c r="G965" s="257"/>
      <c r="H965" s="257"/>
      <c r="I965" s="257"/>
      <c r="J965" s="257"/>
      <c r="K965" s="257"/>
      <c r="L965" s="257"/>
      <c r="M965" s="257"/>
      <c r="N965" s="412"/>
      <c r="O965" s="257"/>
      <c r="P965" s="257"/>
      <c r="Q965" s="257"/>
      <c r="R965" s="257"/>
      <c r="S965" s="257"/>
      <c r="T965" s="257"/>
      <c r="U965" s="257"/>
      <c r="V965" s="257"/>
      <c r="W965" s="257"/>
      <c r="X965" s="257"/>
      <c r="Y965" s="364">
        <f>Y964</f>
        <v>0</v>
      </c>
      <c r="Z965" s="364">
        <f t="shared" ref="Z965" si="2022">Z964</f>
        <v>0</v>
      </c>
      <c r="AA965" s="364">
        <f t="shared" ref="AA965" si="2023">AA964</f>
        <v>0</v>
      </c>
      <c r="AB965" s="364">
        <f t="shared" ref="AB965" si="2024">AB964</f>
        <v>0</v>
      </c>
      <c r="AC965" s="364">
        <f t="shared" ref="AC965" si="2025">AC964</f>
        <v>0</v>
      </c>
      <c r="AD965" s="364">
        <f t="shared" ref="AD965" si="2026">AD964</f>
        <v>0</v>
      </c>
      <c r="AE965" s="364">
        <f t="shared" ref="AE965" si="2027">AE964</f>
        <v>0</v>
      </c>
      <c r="AF965" s="364">
        <f t="shared" ref="AF965" si="2028">AF964</f>
        <v>0</v>
      </c>
      <c r="AG965" s="364">
        <f t="shared" ref="AG965" si="2029">AG964</f>
        <v>0</v>
      </c>
      <c r="AH965" s="364">
        <f t="shared" ref="AH965" si="2030">AH964</f>
        <v>0</v>
      </c>
      <c r="AI965" s="364">
        <f t="shared" ref="AI965" si="2031">AI964</f>
        <v>0</v>
      </c>
      <c r="AJ965" s="364">
        <f t="shared" ref="AJ965" si="2032">AJ964</f>
        <v>0</v>
      </c>
      <c r="AK965" s="364">
        <f t="shared" ref="AK965" si="2033">AK964</f>
        <v>0</v>
      </c>
      <c r="AL965" s="364">
        <f t="shared" ref="AL965" si="2034">AL964</f>
        <v>0</v>
      </c>
      <c r="AM965" s="259"/>
    </row>
    <row r="966" spans="1:39" ht="15" customHeight="1" outlineLevel="1">
      <c r="A966" s="467"/>
      <c r="B966" s="256"/>
      <c r="C966" s="267"/>
      <c r="D966" s="253"/>
      <c r="E966" s="253"/>
      <c r="F966" s="253"/>
      <c r="G966" s="253"/>
      <c r="H966" s="253"/>
      <c r="I966" s="253"/>
      <c r="J966" s="253"/>
      <c r="K966" s="253"/>
      <c r="L966" s="253"/>
      <c r="M966" s="253"/>
      <c r="N966" s="253"/>
      <c r="O966" s="253"/>
      <c r="P966" s="253"/>
      <c r="Q966" s="253"/>
      <c r="R966" s="253"/>
      <c r="S966" s="253"/>
      <c r="T966" s="253"/>
      <c r="U966" s="253"/>
      <c r="V966" s="253"/>
      <c r="W966" s="253"/>
      <c r="X966" s="253"/>
      <c r="Y966" s="365"/>
      <c r="Z966" s="365"/>
      <c r="AA966" s="365"/>
      <c r="AB966" s="365"/>
      <c r="AC966" s="365"/>
      <c r="AD966" s="365"/>
      <c r="AE966" s="365"/>
      <c r="AF966" s="365"/>
      <c r="AG966" s="365"/>
      <c r="AH966" s="365"/>
      <c r="AI966" s="365"/>
      <c r="AJ966" s="365"/>
      <c r="AK966" s="365"/>
      <c r="AL966" s="365"/>
      <c r="AM966" s="268"/>
    </row>
    <row r="967" spans="1:39" ht="15" customHeight="1" outlineLevel="1">
      <c r="A967" s="467">
        <v>4</v>
      </c>
      <c r="B967" s="275" t="s">
        <v>675</v>
      </c>
      <c r="C967" s="253" t="s">
        <v>25</v>
      </c>
      <c r="D967" s="257"/>
      <c r="E967" s="257"/>
      <c r="F967" s="257"/>
      <c r="G967" s="257"/>
      <c r="H967" s="257"/>
      <c r="I967" s="257"/>
      <c r="J967" s="257"/>
      <c r="K967" s="257"/>
      <c r="L967" s="257"/>
      <c r="M967" s="257"/>
      <c r="N967" s="253"/>
      <c r="O967" s="257"/>
      <c r="P967" s="257"/>
      <c r="Q967" s="257"/>
      <c r="R967" s="257"/>
      <c r="S967" s="257"/>
      <c r="T967" s="257"/>
      <c r="U967" s="257"/>
      <c r="V967" s="257"/>
      <c r="W967" s="257"/>
      <c r="X967" s="257"/>
      <c r="Y967" s="368"/>
      <c r="Z967" s="368"/>
      <c r="AA967" s="368"/>
      <c r="AB967" s="368"/>
      <c r="AC967" s="368"/>
      <c r="AD967" s="368"/>
      <c r="AE967" s="368"/>
      <c r="AF967" s="363"/>
      <c r="AG967" s="363"/>
      <c r="AH967" s="363"/>
      <c r="AI967" s="363"/>
      <c r="AJ967" s="363"/>
      <c r="AK967" s="363"/>
      <c r="AL967" s="363"/>
      <c r="AM967" s="258">
        <f>SUM(Y967:AL967)</f>
        <v>0</v>
      </c>
    </row>
    <row r="968" spans="1:39" ht="15" customHeight="1" outlineLevel="1">
      <c r="A968" s="467"/>
      <c r="B968" s="256" t="s">
        <v>346</v>
      </c>
      <c r="C968" s="253" t="s">
        <v>163</v>
      </c>
      <c r="D968" s="257"/>
      <c r="E968" s="257"/>
      <c r="F968" s="257"/>
      <c r="G968" s="257"/>
      <c r="H968" s="257"/>
      <c r="I968" s="257"/>
      <c r="J968" s="257"/>
      <c r="K968" s="257"/>
      <c r="L968" s="257"/>
      <c r="M968" s="257"/>
      <c r="N968" s="412"/>
      <c r="O968" s="257"/>
      <c r="P968" s="257"/>
      <c r="Q968" s="257"/>
      <c r="R968" s="257"/>
      <c r="S968" s="257"/>
      <c r="T968" s="257"/>
      <c r="U968" s="257"/>
      <c r="V968" s="257"/>
      <c r="W968" s="257"/>
      <c r="X968" s="257"/>
      <c r="Y968" s="364">
        <f>Y967</f>
        <v>0</v>
      </c>
      <c r="Z968" s="364">
        <f t="shared" ref="Z968" si="2035">Z967</f>
        <v>0</v>
      </c>
      <c r="AA968" s="364">
        <f t="shared" ref="AA968" si="2036">AA967</f>
        <v>0</v>
      </c>
      <c r="AB968" s="364">
        <f t="shared" ref="AB968" si="2037">AB967</f>
        <v>0</v>
      </c>
      <c r="AC968" s="364">
        <f t="shared" ref="AC968" si="2038">AC967</f>
        <v>0</v>
      </c>
      <c r="AD968" s="364">
        <f t="shared" ref="AD968" si="2039">AD967</f>
        <v>0</v>
      </c>
      <c r="AE968" s="364">
        <f t="shared" ref="AE968" si="2040">AE967</f>
        <v>0</v>
      </c>
      <c r="AF968" s="364">
        <f t="shared" ref="AF968" si="2041">AF967</f>
        <v>0</v>
      </c>
      <c r="AG968" s="364">
        <f t="shared" ref="AG968" si="2042">AG967</f>
        <v>0</v>
      </c>
      <c r="AH968" s="364">
        <f t="shared" ref="AH968" si="2043">AH967</f>
        <v>0</v>
      </c>
      <c r="AI968" s="364">
        <f t="shared" ref="AI968" si="2044">AI967</f>
        <v>0</v>
      </c>
      <c r="AJ968" s="364">
        <f t="shared" ref="AJ968" si="2045">AJ967</f>
        <v>0</v>
      </c>
      <c r="AK968" s="364">
        <f t="shared" ref="AK968" si="2046">AK967</f>
        <v>0</v>
      </c>
      <c r="AL968" s="364">
        <f t="shared" ref="AL968" si="2047">AL967</f>
        <v>0</v>
      </c>
      <c r="AM968" s="259"/>
    </row>
    <row r="969" spans="1:39" ht="15" customHeight="1" outlineLevel="1">
      <c r="A969" s="467"/>
      <c r="B969" s="256"/>
      <c r="C969" s="267"/>
      <c r="D969" s="266"/>
      <c r="E969" s="266"/>
      <c r="F969" s="266"/>
      <c r="G969" s="266"/>
      <c r="H969" s="266"/>
      <c r="I969" s="266"/>
      <c r="J969" s="266"/>
      <c r="K969" s="266"/>
      <c r="L969" s="266"/>
      <c r="M969" s="266"/>
      <c r="N969" s="253"/>
      <c r="O969" s="266"/>
      <c r="P969" s="266"/>
      <c r="Q969" s="266"/>
      <c r="R969" s="266"/>
      <c r="S969" s="266"/>
      <c r="T969" s="266"/>
      <c r="U969" s="266"/>
      <c r="V969" s="266"/>
      <c r="W969" s="266"/>
      <c r="X969" s="266"/>
      <c r="Y969" s="365"/>
      <c r="Z969" s="365"/>
      <c r="AA969" s="365"/>
      <c r="AB969" s="365"/>
      <c r="AC969" s="365"/>
      <c r="AD969" s="365"/>
      <c r="AE969" s="365"/>
      <c r="AF969" s="365"/>
      <c r="AG969" s="365"/>
      <c r="AH969" s="365"/>
      <c r="AI969" s="365"/>
      <c r="AJ969" s="365"/>
      <c r="AK969" s="365"/>
      <c r="AL969" s="365"/>
      <c r="AM969" s="268"/>
    </row>
    <row r="970" spans="1:39" ht="15" customHeight="1" outlineLevel="1">
      <c r="A970" s="467">
        <v>5</v>
      </c>
      <c r="B970" s="379" t="s">
        <v>98</v>
      </c>
      <c r="C970" s="253" t="s">
        <v>25</v>
      </c>
      <c r="D970" s="257"/>
      <c r="E970" s="257"/>
      <c r="F970" s="257"/>
      <c r="G970" s="257"/>
      <c r="H970" s="257"/>
      <c r="I970" s="257"/>
      <c r="J970" s="257"/>
      <c r="K970" s="257"/>
      <c r="L970" s="257"/>
      <c r="M970" s="257"/>
      <c r="N970" s="253"/>
      <c r="O970" s="257"/>
      <c r="P970" s="257"/>
      <c r="Q970" s="257"/>
      <c r="R970" s="257"/>
      <c r="S970" s="257"/>
      <c r="T970" s="257"/>
      <c r="U970" s="257"/>
      <c r="V970" s="257"/>
      <c r="W970" s="257"/>
      <c r="X970" s="257"/>
      <c r="Y970" s="368"/>
      <c r="Z970" s="368"/>
      <c r="AA970" s="368"/>
      <c r="AB970" s="368"/>
      <c r="AC970" s="368"/>
      <c r="AD970" s="368"/>
      <c r="AE970" s="368"/>
      <c r="AF970" s="363"/>
      <c r="AG970" s="363"/>
      <c r="AH970" s="363"/>
      <c r="AI970" s="363"/>
      <c r="AJ970" s="363"/>
      <c r="AK970" s="363"/>
      <c r="AL970" s="363"/>
      <c r="AM970" s="258">
        <f>SUM(Y970:AL970)</f>
        <v>0</v>
      </c>
    </row>
    <row r="971" spans="1:39" ht="15" customHeight="1" outlineLevel="1">
      <c r="A971" s="467"/>
      <c r="B971" s="256" t="s">
        <v>346</v>
      </c>
      <c r="C971" s="253" t="s">
        <v>163</v>
      </c>
      <c r="D971" s="257"/>
      <c r="E971" s="257"/>
      <c r="F971" s="257"/>
      <c r="G971" s="257"/>
      <c r="H971" s="257"/>
      <c r="I971" s="257"/>
      <c r="J971" s="257"/>
      <c r="K971" s="257"/>
      <c r="L971" s="257"/>
      <c r="M971" s="257"/>
      <c r="N971" s="412"/>
      <c r="O971" s="257"/>
      <c r="P971" s="257"/>
      <c r="Q971" s="257"/>
      <c r="R971" s="257"/>
      <c r="S971" s="257"/>
      <c r="T971" s="257"/>
      <c r="U971" s="257"/>
      <c r="V971" s="257"/>
      <c r="W971" s="257"/>
      <c r="X971" s="257"/>
      <c r="Y971" s="364">
        <f>Y970</f>
        <v>0</v>
      </c>
      <c r="Z971" s="364">
        <f t="shared" ref="Z971" si="2048">Z970</f>
        <v>0</v>
      </c>
      <c r="AA971" s="364">
        <f t="shared" ref="AA971" si="2049">AA970</f>
        <v>0</v>
      </c>
      <c r="AB971" s="364">
        <f t="shared" ref="AB971" si="2050">AB970</f>
        <v>0</v>
      </c>
      <c r="AC971" s="364">
        <f t="shared" ref="AC971" si="2051">AC970</f>
        <v>0</v>
      </c>
      <c r="AD971" s="364">
        <f t="shared" ref="AD971" si="2052">AD970</f>
        <v>0</v>
      </c>
      <c r="AE971" s="364">
        <f t="shared" ref="AE971" si="2053">AE970</f>
        <v>0</v>
      </c>
      <c r="AF971" s="364">
        <f t="shared" ref="AF971" si="2054">AF970</f>
        <v>0</v>
      </c>
      <c r="AG971" s="364">
        <f t="shared" ref="AG971" si="2055">AG970</f>
        <v>0</v>
      </c>
      <c r="AH971" s="364">
        <f t="shared" ref="AH971" si="2056">AH970</f>
        <v>0</v>
      </c>
      <c r="AI971" s="364">
        <f t="shared" ref="AI971" si="2057">AI970</f>
        <v>0</v>
      </c>
      <c r="AJ971" s="364">
        <f t="shared" ref="AJ971" si="2058">AJ970</f>
        <v>0</v>
      </c>
      <c r="AK971" s="364">
        <f t="shared" ref="AK971" si="2059">AK970</f>
        <v>0</v>
      </c>
      <c r="AL971" s="364">
        <f t="shared" ref="AL971" si="2060">AL970</f>
        <v>0</v>
      </c>
      <c r="AM971" s="259"/>
    </row>
    <row r="972" spans="1:39" ht="15" customHeight="1" outlineLevel="1">
      <c r="A972" s="467"/>
      <c r="B972" s="256"/>
      <c r="C972" s="253"/>
      <c r="D972" s="253"/>
      <c r="E972" s="253"/>
      <c r="F972" s="253"/>
      <c r="G972" s="253"/>
      <c r="H972" s="253"/>
      <c r="I972" s="253"/>
      <c r="J972" s="253"/>
      <c r="K972" s="253"/>
      <c r="L972" s="253"/>
      <c r="M972" s="253"/>
      <c r="N972" s="253"/>
      <c r="O972" s="253"/>
      <c r="P972" s="253"/>
      <c r="Q972" s="253"/>
      <c r="R972" s="253"/>
      <c r="S972" s="253"/>
      <c r="T972" s="253"/>
      <c r="U972" s="253"/>
      <c r="V972" s="253"/>
      <c r="W972" s="253"/>
      <c r="X972" s="253"/>
      <c r="Y972" s="373"/>
      <c r="Z972" s="374"/>
      <c r="AA972" s="374"/>
      <c r="AB972" s="374"/>
      <c r="AC972" s="374"/>
      <c r="AD972" s="374"/>
      <c r="AE972" s="374"/>
      <c r="AF972" s="374"/>
      <c r="AG972" s="374"/>
      <c r="AH972" s="374"/>
      <c r="AI972" s="374"/>
      <c r="AJ972" s="374"/>
      <c r="AK972" s="374"/>
      <c r="AL972" s="374"/>
      <c r="AM972" s="259"/>
    </row>
    <row r="973" spans="1:39" ht="15.6" outlineLevel="1">
      <c r="A973" s="467"/>
      <c r="B973" s="279" t="s">
        <v>497</v>
      </c>
      <c r="C973" s="251"/>
      <c r="D973" s="251"/>
      <c r="E973" s="251"/>
      <c r="F973" s="251"/>
      <c r="G973" s="251"/>
      <c r="H973" s="251"/>
      <c r="I973" s="251"/>
      <c r="J973" s="251"/>
      <c r="K973" s="251"/>
      <c r="L973" s="251"/>
      <c r="M973" s="251"/>
      <c r="N973" s="252"/>
      <c r="O973" s="251"/>
      <c r="P973" s="251"/>
      <c r="Q973" s="251"/>
      <c r="R973" s="251"/>
      <c r="S973" s="251"/>
      <c r="T973" s="251"/>
      <c r="U973" s="251"/>
      <c r="V973" s="251"/>
      <c r="W973" s="251"/>
      <c r="X973" s="251"/>
      <c r="Y973" s="367"/>
      <c r="Z973" s="367"/>
      <c r="AA973" s="367"/>
      <c r="AB973" s="367"/>
      <c r="AC973" s="367"/>
      <c r="AD973" s="367"/>
      <c r="AE973" s="367"/>
      <c r="AF973" s="367"/>
      <c r="AG973" s="367"/>
      <c r="AH973" s="367"/>
      <c r="AI973" s="367"/>
      <c r="AJ973" s="367"/>
      <c r="AK973" s="367"/>
      <c r="AL973" s="367"/>
      <c r="AM973" s="254"/>
    </row>
    <row r="974" spans="1:39" ht="15" customHeight="1" outlineLevel="1">
      <c r="A974" s="467">
        <v>6</v>
      </c>
      <c r="B974" s="379" t="s">
        <v>99</v>
      </c>
      <c r="C974" s="253" t="s">
        <v>25</v>
      </c>
      <c r="D974" s="257"/>
      <c r="E974" s="257"/>
      <c r="F974" s="257"/>
      <c r="G974" s="257"/>
      <c r="H974" s="257"/>
      <c r="I974" s="257"/>
      <c r="J974" s="257"/>
      <c r="K974" s="257"/>
      <c r="L974" s="257"/>
      <c r="M974" s="257"/>
      <c r="N974" s="257">
        <v>12</v>
      </c>
      <c r="O974" s="257"/>
      <c r="P974" s="257"/>
      <c r="Q974" s="257"/>
      <c r="R974" s="257"/>
      <c r="S974" s="257"/>
      <c r="T974" s="257"/>
      <c r="U974" s="257"/>
      <c r="V974" s="257"/>
      <c r="W974" s="257"/>
      <c r="X974" s="257"/>
      <c r="Y974" s="368"/>
      <c r="Z974" s="368"/>
      <c r="AA974" s="368"/>
      <c r="AB974" s="368"/>
      <c r="AC974" s="368"/>
      <c r="AD974" s="368"/>
      <c r="AE974" s="368"/>
      <c r="AF974" s="368"/>
      <c r="AG974" s="368"/>
      <c r="AH974" s="368"/>
      <c r="AI974" s="368"/>
      <c r="AJ974" s="368"/>
      <c r="AK974" s="368"/>
      <c r="AL974" s="368"/>
      <c r="AM974" s="258">
        <f>SUM(Y974:AL974)</f>
        <v>0</v>
      </c>
    </row>
    <row r="975" spans="1:39" ht="15" customHeight="1" outlineLevel="1">
      <c r="A975" s="467"/>
      <c r="B975" s="256" t="s">
        <v>346</v>
      </c>
      <c r="C975" s="253" t="s">
        <v>163</v>
      </c>
      <c r="D975" s="257"/>
      <c r="E975" s="257"/>
      <c r="F975" s="257"/>
      <c r="G975" s="257"/>
      <c r="H975" s="257"/>
      <c r="I975" s="257"/>
      <c r="J975" s="257"/>
      <c r="K975" s="257"/>
      <c r="L975" s="257"/>
      <c r="M975" s="257"/>
      <c r="N975" s="257">
        <f>N974</f>
        <v>12</v>
      </c>
      <c r="O975" s="257"/>
      <c r="P975" s="257"/>
      <c r="Q975" s="257"/>
      <c r="R975" s="257"/>
      <c r="S975" s="257"/>
      <c r="T975" s="257"/>
      <c r="U975" s="257"/>
      <c r="V975" s="257"/>
      <c r="W975" s="257"/>
      <c r="X975" s="257"/>
      <c r="Y975" s="364">
        <f>Y974</f>
        <v>0</v>
      </c>
      <c r="Z975" s="364">
        <f t="shared" ref="Z975" si="2061">Z974</f>
        <v>0</v>
      </c>
      <c r="AA975" s="364">
        <f t="shared" ref="AA975" si="2062">AA974</f>
        <v>0</v>
      </c>
      <c r="AB975" s="364">
        <f t="shared" ref="AB975" si="2063">AB974</f>
        <v>0</v>
      </c>
      <c r="AC975" s="364">
        <f t="shared" ref="AC975" si="2064">AC974</f>
        <v>0</v>
      </c>
      <c r="AD975" s="364">
        <f t="shared" ref="AD975" si="2065">AD974</f>
        <v>0</v>
      </c>
      <c r="AE975" s="364">
        <f t="shared" ref="AE975" si="2066">AE974</f>
        <v>0</v>
      </c>
      <c r="AF975" s="364">
        <f t="shared" ref="AF975" si="2067">AF974</f>
        <v>0</v>
      </c>
      <c r="AG975" s="364">
        <f t="shared" ref="AG975" si="2068">AG974</f>
        <v>0</v>
      </c>
      <c r="AH975" s="364">
        <f t="shared" ref="AH975" si="2069">AH974</f>
        <v>0</v>
      </c>
      <c r="AI975" s="364">
        <f t="shared" ref="AI975" si="2070">AI974</f>
        <v>0</v>
      </c>
      <c r="AJ975" s="364">
        <f t="shared" ref="AJ975" si="2071">AJ974</f>
        <v>0</v>
      </c>
      <c r="AK975" s="364">
        <f t="shared" ref="AK975" si="2072">AK974</f>
        <v>0</v>
      </c>
      <c r="AL975" s="364">
        <f t="shared" ref="AL975" si="2073">AL974</f>
        <v>0</v>
      </c>
      <c r="AM975" s="272"/>
    </row>
    <row r="976" spans="1:39" ht="15" customHeight="1" outlineLevel="1">
      <c r="A976" s="467"/>
      <c r="B976" s="271"/>
      <c r="C976" s="273"/>
      <c r="D976" s="253"/>
      <c r="E976" s="253"/>
      <c r="F976" s="253"/>
      <c r="G976" s="253"/>
      <c r="H976" s="253"/>
      <c r="I976" s="253"/>
      <c r="J976" s="253"/>
      <c r="K976" s="253"/>
      <c r="L976" s="253"/>
      <c r="M976" s="253"/>
      <c r="N976" s="253"/>
      <c r="O976" s="253"/>
      <c r="P976" s="253"/>
      <c r="Q976" s="253"/>
      <c r="R976" s="253"/>
      <c r="S976" s="253"/>
      <c r="T976" s="253"/>
      <c r="U976" s="253"/>
      <c r="V976" s="253"/>
      <c r="W976" s="253"/>
      <c r="X976" s="253"/>
      <c r="Y976" s="369"/>
      <c r="Z976" s="369"/>
      <c r="AA976" s="369"/>
      <c r="AB976" s="369"/>
      <c r="AC976" s="369"/>
      <c r="AD976" s="369"/>
      <c r="AE976" s="369"/>
      <c r="AF976" s="369"/>
      <c r="AG976" s="369"/>
      <c r="AH976" s="369"/>
      <c r="AI976" s="369"/>
      <c r="AJ976" s="369"/>
      <c r="AK976" s="369"/>
      <c r="AL976" s="369"/>
      <c r="AM976" s="274"/>
    </row>
    <row r="977" spans="1:39" ht="15" customHeight="1" outlineLevel="1">
      <c r="A977" s="467">
        <v>7</v>
      </c>
      <c r="B977" s="379" t="s">
        <v>100</v>
      </c>
      <c r="C977" s="253" t="s">
        <v>25</v>
      </c>
      <c r="D977" s="257"/>
      <c r="E977" s="257"/>
      <c r="F977" s="257"/>
      <c r="G977" s="257"/>
      <c r="H977" s="257"/>
      <c r="I977" s="257"/>
      <c r="J977" s="257"/>
      <c r="K977" s="257"/>
      <c r="L977" s="257"/>
      <c r="M977" s="257"/>
      <c r="N977" s="257">
        <v>12</v>
      </c>
      <c r="O977" s="257"/>
      <c r="P977" s="257"/>
      <c r="Q977" s="257"/>
      <c r="R977" s="257"/>
      <c r="S977" s="257"/>
      <c r="T977" s="257"/>
      <c r="U977" s="257"/>
      <c r="V977" s="257"/>
      <c r="W977" s="257"/>
      <c r="X977" s="257"/>
      <c r="Y977" s="368"/>
      <c r="Z977" s="368"/>
      <c r="AA977" s="368"/>
      <c r="AB977" s="368"/>
      <c r="AC977" s="368"/>
      <c r="AD977" s="368"/>
      <c r="AE977" s="368"/>
      <c r="AF977" s="368"/>
      <c r="AG977" s="368"/>
      <c r="AH977" s="368"/>
      <c r="AI977" s="368"/>
      <c r="AJ977" s="368"/>
      <c r="AK977" s="368"/>
      <c r="AL977" s="368"/>
      <c r="AM977" s="258">
        <f>SUM(Y977:AL977)</f>
        <v>0</v>
      </c>
    </row>
    <row r="978" spans="1:39" ht="15" customHeight="1" outlineLevel="1">
      <c r="A978" s="467"/>
      <c r="B978" s="256" t="s">
        <v>346</v>
      </c>
      <c r="C978" s="253" t="s">
        <v>163</v>
      </c>
      <c r="D978" s="257"/>
      <c r="E978" s="257"/>
      <c r="F978" s="257"/>
      <c r="G978" s="257"/>
      <c r="H978" s="257"/>
      <c r="I978" s="257"/>
      <c r="J978" s="257"/>
      <c r="K978" s="257"/>
      <c r="L978" s="257"/>
      <c r="M978" s="257"/>
      <c r="N978" s="257">
        <f>N977</f>
        <v>12</v>
      </c>
      <c r="O978" s="257"/>
      <c r="P978" s="257"/>
      <c r="Q978" s="257"/>
      <c r="R978" s="257"/>
      <c r="S978" s="257"/>
      <c r="T978" s="257"/>
      <c r="U978" s="257"/>
      <c r="V978" s="257"/>
      <c r="W978" s="257"/>
      <c r="X978" s="257"/>
      <c r="Y978" s="364">
        <f>Y977</f>
        <v>0</v>
      </c>
      <c r="Z978" s="364">
        <f t="shared" ref="Z978" si="2074">Z977</f>
        <v>0</v>
      </c>
      <c r="AA978" s="364">
        <f t="shared" ref="AA978" si="2075">AA977</f>
        <v>0</v>
      </c>
      <c r="AB978" s="364">
        <f t="shared" ref="AB978" si="2076">AB977</f>
        <v>0</v>
      </c>
      <c r="AC978" s="364">
        <f t="shared" ref="AC978" si="2077">AC977</f>
        <v>0</v>
      </c>
      <c r="AD978" s="364">
        <f t="shared" ref="AD978" si="2078">AD977</f>
        <v>0</v>
      </c>
      <c r="AE978" s="364">
        <f t="shared" ref="AE978" si="2079">AE977</f>
        <v>0</v>
      </c>
      <c r="AF978" s="364">
        <f t="shared" ref="AF978" si="2080">AF977</f>
        <v>0</v>
      </c>
      <c r="AG978" s="364">
        <f t="shared" ref="AG978" si="2081">AG977</f>
        <v>0</v>
      </c>
      <c r="AH978" s="364">
        <f t="shared" ref="AH978" si="2082">AH977</f>
        <v>0</v>
      </c>
      <c r="AI978" s="364">
        <f t="shared" ref="AI978" si="2083">AI977</f>
        <v>0</v>
      </c>
      <c r="AJ978" s="364">
        <f t="shared" ref="AJ978" si="2084">AJ977</f>
        <v>0</v>
      </c>
      <c r="AK978" s="364">
        <f t="shared" ref="AK978" si="2085">AK977</f>
        <v>0</v>
      </c>
      <c r="AL978" s="364">
        <f t="shared" ref="AL978" si="2086">AL977</f>
        <v>0</v>
      </c>
      <c r="AM978" s="272"/>
    </row>
    <row r="979" spans="1:39" ht="15" customHeight="1" outlineLevel="1">
      <c r="A979" s="467"/>
      <c r="B979" s="275"/>
      <c r="C979" s="273"/>
      <c r="D979" s="253"/>
      <c r="E979" s="253"/>
      <c r="F979" s="253"/>
      <c r="G979" s="253"/>
      <c r="H979" s="253"/>
      <c r="I979" s="253"/>
      <c r="J979" s="253"/>
      <c r="K979" s="253"/>
      <c r="L979" s="253"/>
      <c r="M979" s="253"/>
      <c r="N979" s="253"/>
      <c r="O979" s="253"/>
      <c r="P979" s="253"/>
      <c r="Q979" s="253"/>
      <c r="R979" s="253"/>
      <c r="S979" s="253"/>
      <c r="T979" s="253"/>
      <c r="U979" s="253"/>
      <c r="V979" s="253"/>
      <c r="W979" s="253"/>
      <c r="X979" s="253"/>
      <c r="Y979" s="369"/>
      <c r="Z979" s="370"/>
      <c r="AA979" s="369"/>
      <c r="AB979" s="369"/>
      <c r="AC979" s="369"/>
      <c r="AD979" s="369"/>
      <c r="AE979" s="369"/>
      <c r="AF979" s="369"/>
      <c r="AG979" s="369"/>
      <c r="AH979" s="369"/>
      <c r="AI979" s="369"/>
      <c r="AJ979" s="369"/>
      <c r="AK979" s="369"/>
      <c r="AL979" s="369"/>
      <c r="AM979" s="274"/>
    </row>
    <row r="980" spans="1:39" ht="15" customHeight="1" outlineLevel="1">
      <c r="A980" s="467">
        <v>8</v>
      </c>
      <c r="B980" s="379" t="s">
        <v>101</v>
      </c>
      <c r="C980" s="253" t="s">
        <v>25</v>
      </c>
      <c r="D980" s="257"/>
      <c r="E980" s="257"/>
      <c r="F980" s="257"/>
      <c r="G980" s="257"/>
      <c r="H980" s="257"/>
      <c r="I980" s="257"/>
      <c r="J980" s="257"/>
      <c r="K980" s="257"/>
      <c r="L980" s="257"/>
      <c r="M980" s="257"/>
      <c r="N980" s="257">
        <v>12</v>
      </c>
      <c r="O980" s="257"/>
      <c r="P980" s="257"/>
      <c r="Q980" s="257"/>
      <c r="R980" s="257"/>
      <c r="S980" s="257"/>
      <c r="T980" s="257"/>
      <c r="U980" s="257"/>
      <c r="V980" s="257"/>
      <c r="W980" s="257"/>
      <c r="X980" s="257"/>
      <c r="Y980" s="368"/>
      <c r="Z980" s="368"/>
      <c r="AA980" s="368"/>
      <c r="AB980" s="368"/>
      <c r="AC980" s="368"/>
      <c r="AD980" s="368"/>
      <c r="AE980" s="368"/>
      <c r="AF980" s="368"/>
      <c r="AG980" s="368"/>
      <c r="AH980" s="368"/>
      <c r="AI980" s="368"/>
      <c r="AJ980" s="368"/>
      <c r="AK980" s="368"/>
      <c r="AL980" s="368"/>
      <c r="AM980" s="258">
        <f>SUM(Y980:AL980)</f>
        <v>0</v>
      </c>
    </row>
    <row r="981" spans="1:39" ht="15" customHeight="1" outlineLevel="1">
      <c r="A981" s="467"/>
      <c r="B981" s="256" t="s">
        <v>346</v>
      </c>
      <c r="C981" s="253" t="s">
        <v>163</v>
      </c>
      <c r="D981" s="257"/>
      <c r="E981" s="257"/>
      <c r="F981" s="257"/>
      <c r="G981" s="257"/>
      <c r="H981" s="257"/>
      <c r="I981" s="257"/>
      <c r="J981" s="257"/>
      <c r="K981" s="257"/>
      <c r="L981" s="257"/>
      <c r="M981" s="257"/>
      <c r="N981" s="257">
        <f>N980</f>
        <v>12</v>
      </c>
      <c r="O981" s="257"/>
      <c r="P981" s="257"/>
      <c r="Q981" s="257"/>
      <c r="R981" s="257"/>
      <c r="S981" s="257"/>
      <c r="T981" s="257"/>
      <c r="U981" s="257"/>
      <c r="V981" s="257"/>
      <c r="W981" s="257"/>
      <c r="X981" s="257"/>
      <c r="Y981" s="364">
        <f>Y980</f>
        <v>0</v>
      </c>
      <c r="Z981" s="364">
        <f t="shared" ref="Z981" si="2087">Z980</f>
        <v>0</v>
      </c>
      <c r="AA981" s="364">
        <f t="shared" ref="AA981" si="2088">AA980</f>
        <v>0</v>
      </c>
      <c r="AB981" s="364">
        <f t="shared" ref="AB981" si="2089">AB980</f>
        <v>0</v>
      </c>
      <c r="AC981" s="364">
        <f t="shared" ref="AC981" si="2090">AC980</f>
        <v>0</v>
      </c>
      <c r="AD981" s="364">
        <f t="shared" ref="AD981" si="2091">AD980</f>
        <v>0</v>
      </c>
      <c r="AE981" s="364">
        <f t="shared" ref="AE981" si="2092">AE980</f>
        <v>0</v>
      </c>
      <c r="AF981" s="364">
        <f t="shared" ref="AF981" si="2093">AF980</f>
        <v>0</v>
      </c>
      <c r="AG981" s="364">
        <f t="shared" ref="AG981" si="2094">AG980</f>
        <v>0</v>
      </c>
      <c r="AH981" s="364">
        <f t="shared" ref="AH981" si="2095">AH980</f>
        <v>0</v>
      </c>
      <c r="AI981" s="364">
        <f t="shared" ref="AI981" si="2096">AI980</f>
        <v>0</v>
      </c>
      <c r="AJ981" s="364">
        <f t="shared" ref="AJ981" si="2097">AJ980</f>
        <v>0</v>
      </c>
      <c r="AK981" s="364">
        <f t="shared" ref="AK981" si="2098">AK980</f>
        <v>0</v>
      </c>
      <c r="AL981" s="364">
        <f t="shared" ref="AL981" si="2099">AL980</f>
        <v>0</v>
      </c>
      <c r="AM981" s="272"/>
    </row>
    <row r="982" spans="1:39" ht="15" customHeight="1" outlineLevel="1">
      <c r="A982" s="467"/>
      <c r="B982" s="275"/>
      <c r="C982" s="273"/>
      <c r="D982" s="277"/>
      <c r="E982" s="277"/>
      <c r="F982" s="277"/>
      <c r="G982" s="277"/>
      <c r="H982" s="277"/>
      <c r="I982" s="277"/>
      <c r="J982" s="277"/>
      <c r="K982" s="277"/>
      <c r="L982" s="277"/>
      <c r="M982" s="277"/>
      <c r="N982" s="253"/>
      <c r="O982" s="277"/>
      <c r="P982" s="277"/>
      <c r="Q982" s="277"/>
      <c r="R982" s="277"/>
      <c r="S982" s="277"/>
      <c r="T982" s="277"/>
      <c r="U982" s="277"/>
      <c r="V982" s="277"/>
      <c r="W982" s="277"/>
      <c r="X982" s="277"/>
      <c r="Y982" s="369"/>
      <c r="Z982" s="370"/>
      <c r="AA982" s="369"/>
      <c r="AB982" s="369"/>
      <c r="AC982" s="369"/>
      <c r="AD982" s="369"/>
      <c r="AE982" s="369"/>
      <c r="AF982" s="369"/>
      <c r="AG982" s="369"/>
      <c r="AH982" s="369"/>
      <c r="AI982" s="369"/>
      <c r="AJ982" s="369"/>
      <c r="AK982" s="369"/>
      <c r="AL982" s="369"/>
      <c r="AM982" s="274"/>
    </row>
    <row r="983" spans="1:39" ht="15" customHeight="1" outlineLevel="1">
      <c r="A983" s="467">
        <v>9</v>
      </c>
      <c r="B983" s="379" t="s">
        <v>102</v>
      </c>
      <c r="C983" s="253" t="s">
        <v>25</v>
      </c>
      <c r="D983" s="257"/>
      <c r="E983" s="257"/>
      <c r="F983" s="257"/>
      <c r="G983" s="257"/>
      <c r="H983" s="257"/>
      <c r="I983" s="257"/>
      <c r="J983" s="257"/>
      <c r="K983" s="257"/>
      <c r="L983" s="257"/>
      <c r="M983" s="257"/>
      <c r="N983" s="257">
        <v>12</v>
      </c>
      <c r="O983" s="257"/>
      <c r="P983" s="257"/>
      <c r="Q983" s="257"/>
      <c r="R983" s="257"/>
      <c r="S983" s="257"/>
      <c r="T983" s="257"/>
      <c r="U983" s="257"/>
      <c r="V983" s="257"/>
      <c r="W983" s="257"/>
      <c r="X983" s="257"/>
      <c r="Y983" s="368"/>
      <c r="Z983" s="368"/>
      <c r="AA983" s="368"/>
      <c r="AB983" s="368"/>
      <c r="AC983" s="368"/>
      <c r="AD983" s="368"/>
      <c r="AE983" s="368"/>
      <c r="AF983" s="368"/>
      <c r="AG983" s="368"/>
      <c r="AH983" s="368"/>
      <c r="AI983" s="368"/>
      <c r="AJ983" s="368"/>
      <c r="AK983" s="368"/>
      <c r="AL983" s="368"/>
      <c r="AM983" s="258">
        <f>SUM(Y983:AL983)</f>
        <v>0</v>
      </c>
    </row>
    <row r="984" spans="1:39" ht="15" customHeight="1" outlineLevel="1">
      <c r="A984" s="467"/>
      <c r="B984" s="256" t="s">
        <v>346</v>
      </c>
      <c r="C984" s="253" t="s">
        <v>163</v>
      </c>
      <c r="D984" s="257"/>
      <c r="E984" s="257"/>
      <c r="F984" s="257"/>
      <c r="G984" s="257"/>
      <c r="H984" s="257"/>
      <c r="I984" s="257"/>
      <c r="J984" s="257"/>
      <c r="K984" s="257"/>
      <c r="L984" s="257"/>
      <c r="M984" s="257"/>
      <c r="N984" s="257">
        <f>N983</f>
        <v>12</v>
      </c>
      <c r="O984" s="257"/>
      <c r="P984" s="257"/>
      <c r="Q984" s="257"/>
      <c r="R984" s="257"/>
      <c r="S984" s="257"/>
      <c r="T984" s="257"/>
      <c r="U984" s="257"/>
      <c r="V984" s="257"/>
      <c r="W984" s="257"/>
      <c r="X984" s="257"/>
      <c r="Y984" s="364">
        <f>Y983</f>
        <v>0</v>
      </c>
      <c r="Z984" s="364">
        <f t="shared" ref="Z984" si="2100">Z983</f>
        <v>0</v>
      </c>
      <c r="AA984" s="364">
        <f t="shared" ref="AA984" si="2101">AA983</f>
        <v>0</v>
      </c>
      <c r="AB984" s="364">
        <f t="shared" ref="AB984" si="2102">AB983</f>
        <v>0</v>
      </c>
      <c r="AC984" s="364">
        <f t="shared" ref="AC984" si="2103">AC983</f>
        <v>0</v>
      </c>
      <c r="AD984" s="364">
        <f t="shared" ref="AD984" si="2104">AD983</f>
        <v>0</v>
      </c>
      <c r="AE984" s="364">
        <f t="shared" ref="AE984" si="2105">AE983</f>
        <v>0</v>
      </c>
      <c r="AF984" s="364">
        <f t="shared" ref="AF984" si="2106">AF983</f>
        <v>0</v>
      </c>
      <c r="AG984" s="364">
        <f t="shared" ref="AG984" si="2107">AG983</f>
        <v>0</v>
      </c>
      <c r="AH984" s="364">
        <f t="shared" ref="AH984" si="2108">AH983</f>
        <v>0</v>
      </c>
      <c r="AI984" s="364">
        <f t="shared" ref="AI984" si="2109">AI983</f>
        <v>0</v>
      </c>
      <c r="AJ984" s="364">
        <f t="shared" ref="AJ984" si="2110">AJ983</f>
        <v>0</v>
      </c>
      <c r="AK984" s="364">
        <f t="shared" ref="AK984" si="2111">AK983</f>
        <v>0</v>
      </c>
      <c r="AL984" s="364">
        <f t="shared" ref="AL984" si="2112">AL983</f>
        <v>0</v>
      </c>
      <c r="AM984" s="272"/>
    </row>
    <row r="985" spans="1:39" ht="15" customHeight="1" outlineLevel="1">
      <c r="A985" s="467"/>
      <c r="B985" s="275"/>
      <c r="C985" s="273"/>
      <c r="D985" s="277"/>
      <c r="E985" s="277"/>
      <c r="F985" s="277"/>
      <c r="G985" s="277"/>
      <c r="H985" s="277"/>
      <c r="I985" s="277"/>
      <c r="J985" s="277"/>
      <c r="K985" s="277"/>
      <c r="L985" s="277"/>
      <c r="M985" s="277"/>
      <c r="N985" s="253"/>
      <c r="O985" s="277"/>
      <c r="P985" s="277"/>
      <c r="Q985" s="277"/>
      <c r="R985" s="277"/>
      <c r="S985" s="277"/>
      <c r="T985" s="277"/>
      <c r="U985" s="277"/>
      <c r="V985" s="277"/>
      <c r="W985" s="277"/>
      <c r="X985" s="277"/>
      <c r="Y985" s="369"/>
      <c r="Z985" s="369"/>
      <c r="AA985" s="369"/>
      <c r="AB985" s="369"/>
      <c r="AC985" s="369"/>
      <c r="AD985" s="369"/>
      <c r="AE985" s="369"/>
      <c r="AF985" s="369"/>
      <c r="AG985" s="369"/>
      <c r="AH985" s="369"/>
      <c r="AI985" s="369"/>
      <c r="AJ985" s="369"/>
      <c r="AK985" s="369"/>
      <c r="AL985" s="369"/>
      <c r="AM985" s="274"/>
    </row>
    <row r="986" spans="1:39" ht="15" customHeight="1" outlineLevel="1">
      <c r="A986" s="467">
        <v>10</v>
      </c>
      <c r="B986" s="379" t="s">
        <v>103</v>
      </c>
      <c r="C986" s="253" t="s">
        <v>25</v>
      </c>
      <c r="D986" s="257"/>
      <c r="E986" s="257"/>
      <c r="F986" s="257"/>
      <c r="G986" s="257"/>
      <c r="H986" s="257"/>
      <c r="I986" s="257"/>
      <c r="J986" s="257"/>
      <c r="K986" s="257"/>
      <c r="L986" s="257"/>
      <c r="M986" s="257"/>
      <c r="N986" s="257">
        <v>3</v>
      </c>
      <c r="O986" s="257"/>
      <c r="P986" s="257"/>
      <c r="Q986" s="257"/>
      <c r="R986" s="257"/>
      <c r="S986" s="257"/>
      <c r="T986" s="257"/>
      <c r="U986" s="257"/>
      <c r="V986" s="257"/>
      <c r="W986" s="257"/>
      <c r="X986" s="257"/>
      <c r="Y986" s="368"/>
      <c r="Z986" s="368"/>
      <c r="AA986" s="368"/>
      <c r="AB986" s="368"/>
      <c r="AC986" s="368"/>
      <c r="AD986" s="368"/>
      <c r="AE986" s="368"/>
      <c r="AF986" s="368"/>
      <c r="AG986" s="368"/>
      <c r="AH986" s="368"/>
      <c r="AI986" s="368"/>
      <c r="AJ986" s="368"/>
      <c r="AK986" s="368"/>
      <c r="AL986" s="368"/>
      <c r="AM986" s="258">
        <f>SUM(Y986:AL986)</f>
        <v>0</v>
      </c>
    </row>
    <row r="987" spans="1:39" ht="15" customHeight="1" outlineLevel="1">
      <c r="A987" s="467"/>
      <c r="B987" s="256" t="s">
        <v>346</v>
      </c>
      <c r="C987" s="253" t="s">
        <v>163</v>
      </c>
      <c r="D987" s="257"/>
      <c r="E987" s="257"/>
      <c r="F987" s="257"/>
      <c r="G987" s="257"/>
      <c r="H987" s="257"/>
      <c r="I987" s="257"/>
      <c r="J987" s="257"/>
      <c r="K987" s="257"/>
      <c r="L987" s="257"/>
      <c r="M987" s="257"/>
      <c r="N987" s="257">
        <f>N986</f>
        <v>3</v>
      </c>
      <c r="O987" s="257"/>
      <c r="P987" s="257"/>
      <c r="Q987" s="257"/>
      <c r="R987" s="257"/>
      <c r="S987" s="257"/>
      <c r="T987" s="257"/>
      <c r="U987" s="257"/>
      <c r="V987" s="257"/>
      <c r="W987" s="257"/>
      <c r="X987" s="257"/>
      <c r="Y987" s="364">
        <f>Y986</f>
        <v>0</v>
      </c>
      <c r="Z987" s="364">
        <f t="shared" ref="Z987" si="2113">Z986</f>
        <v>0</v>
      </c>
      <c r="AA987" s="364">
        <f t="shared" ref="AA987" si="2114">AA986</f>
        <v>0</v>
      </c>
      <c r="AB987" s="364">
        <f t="shared" ref="AB987" si="2115">AB986</f>
        <v>0</v>
      </c>
      <c r="AC987" s="364">
        <f t="shared" ref="AC987" si="2116">AC986</f>
        <v>0</v>
      </c>
      <c r="AD987" s="364">
        <f t="shared" ref="AD987" si="2117">AD986</f>
        <v>0</v>
      </c>
      <c r="AE987" s="364">
        <f t="shared" ref="AE987" si="2118">AE986</f>
        <v>0</v>
      </c>
      <c r="AF987" s="364">
        <f t="shared" ref="AF987" si="2119">AF986</f>
        <v>0</v>
      </c>
      <c r="AG987" s="364">
        <f t="shared" ref="AG987" si="2120">AG986</f>
        <v>0</v>
      </c>
      <c r="AH987" s="364">
        <f t="shared" ref="AH987" si="2121">AH986</f>
        <v>0</v>
      </c>
      <c r="AI987" s="364">
        <f t="shared" ref="AI987" si="2122">AI986</f>
        <v>0</v>
      </c>
      <c r="AJ987" s="364">
        <f t="shared" ref="AJ987" si="2123">AJ986</f>
        <v>0</v>
      </c>
      <c r="AK987" s="364">
        <f t="shared" ref="AK987" si="2124">AK986</f>
        <v>0</v>
      </c>
      <c r="AL987" s="364">
        <f t="shared" ref="AL987" si="2125">AL986</f>
        <v>0</v>
      </c>
      <c r="AM987" s="272"/>
    </row>
    <row r="988" spans="1:39" ht="15" customHeight="1" outlineLevel="1">
      <c r="A988" s="467"/>
      <c r="B988" s="275"/>
      <c r="C988" s="273"/>
      <c r="D988" s="277"/>
      <c r="E988" s="277"/>
      <c r="F988" s="277"/>
      <c r="G988" s="277"/>
      <c r="H988" s="277"/>
      <c r="I988" s="277"/>
      <c r="J988" s="277"/>
      <c r="K988" s="277"/>
      <c r="L988" s="277"/>
      <c r="M988" s="277"/>
      <c r="N988" s="253"/>
      <c r="O988" s="277"/>
      <c r="P988" s="277"/>
      <c r="Q988" s="277"/>
      <c r="R988" s="277"/>
      <c r="S988" s="277"/>
      <c r="T988" s="277"/>
      <c r="U988" s="277"/>
      <c r="V988" s="277"/>
      <c r="W988" s="277"/>
      <c r="X988" s="277"/>
      <c r="Y988" s="369"/>
      <c r="Z988" s="370"/>
      <c r="AA988" s="369"/>
      <c r="AB988" s="369"/>
      <c r="AC988" s="369"/>
      <c r="AD988" s="369"/>
      <c r="AE988" s="369"/>
      <c r="AF988" s="369"/>
      <c r="AG988" s="369"/>
      <c r="AH988" s="369"/>
      <c r="AI988" s="369"/>
      <c r="AJ988" s="369"/>
      <c r="AK988" s="369"/>
      <c r="AL988" s="369"/>
      <c r="AM988" s="274"/>
    </row>
    <row r="989" spans="1:39" ht="15" customHeight="1" outlineLevel="1">
      <c r="A989" s="467"/>
      <c r="B989" s="250" t="s">
        <v>10</v>
      </c>
      <c r="C989" s="251"/>
      <c r="D989" s="251"/>
      <c r="E989" s="251"/>
      <c r="F989" s="251"/>
      <c r="G989" s="251"/>
      <c r="H989" s="251"/>
      <c r="I989" s="251"/>
      <c r="J989" s="251"/>
      <c r="K989" s="251"/>
      <c r="L989" s="251"/>
      <c r="M989" s="251"/>
      <c r="N989" s="252"/>
      <c r="O989" s="251"/>
      <c r="P989" s="251"/>
      <c r="Q989" s="251"/>
      <c r="R989" s="251"/>
      <c r="S989" s="251"/>
      <c r="T989" s="251"/>
      <c r="U989" s="251"/>
      <c r="V989" s="251"/>
      <c r="W989" s="251"/>
      <c r="X989" s="251"/>
      <c r="Y989" s="367"/>
      <c r="Z989" s="367"/>
      <c r="AA989" s="367"/>
      <c r="AB989" s="367"/>
      <c r="AC989" s="367"/>
      <c r="AD989" s="367"/>
      <c r="AE989" s="367"/>
      <c r="AF989" s="367"/>
      <c r="AG989" s="367"/>
      <c r="AH989" s="367"/>
      <c r="AI989" s="367"/>
      <c r="AJ989" s="367"/>
      <c r="AK989" s="367"/>
      <c r="AL989" s="367"/>
      <c r="AM989" s="254"/>
    </row>
    <row r="990" spans="1:39" ht="15" customHeight="1" outlineLevel="1">
      <c r="A990" s="467">
        <v>11</v>
      </c>
      <c r="B990" s="379" t="s">
        <v>104</v>
      </c>
      <c r="C990" s="253" t="s">
        <v>25</v>
      </c>
      <c r="D990" s="257"/>
      <c r="E990" s="257"/>
      <c r="F990" s="257"/>
      <c r="G990" s="257"/>
      <c r="H990" s="257"/>
      <c r="I990" s="257"/>
      <c r="J990" s="257"/>
      <c r="K990" s="257"/>
      <c r="L990" s="257"/>
      <c r="M990" s="257"/>
      <c r="N990" s="257">
        <v>12</v>
      </c>
      <c r="O990" s="257"/>
      <c r="P990" s="257"/>
      <c r="Q990" s="257"/>
      <c r="R990" s="257"/>
      <c r="S990" s="257"/>
      <c r="T990" s="257"/>
      <c r="U990" s="257"/>
      <c r="V990" s="257"/>
      <c r="W990" s="257"/>
      <c r="X990" s="257"/>
      <c r="Y990" s="377"/>
      <c r="Z990" s="368"/>
      <c r="AA990" s="368"/>
      <c r="AB990" s="368"/>
      <c r="AC990" s="368"/>
      <c r="AD990" s="368"/>
      <c r="AE990" s="368"/>
      <c r="AF990" s="368"/>
      <c r="AG990" s="368"/>
      <c r="AH990" s="368"/>
      <c r="AI990" s="368"/>
      <c r="AJ990" s="368"/>
      <c r="AK990" s="368"/>
      <c r="AL990" s="368"/>
      <c r="AM990" s="258">
        <f>SUM(Y990:AL990)</f>
        <v>0</v>
      </c>
    </row>
    <row r="991" spans="1:39" ht="15" customHeight="1" outlineLevel="1">
      <c r="A991" s="467"/>
      <c r="B991" s="256" t="s">
        <v>346</v>
      </c>
      <c r="C991" s="253" t="s">
        <v>163</v>
      </c>
      <c r="D991" s="257"/>
      <c r="E991" s="257"/>
      <c r="F991" s="257"/>
      <c r="G991" s="257"/>
      <c r="H991" s="257"/>
      <c r="I991" s="257"/>
      <c r="J991" s="257"/>
      <c r="K991" s="257"/>
      <c r="L991" s="257"/>
      <c r="M991" s="257"/>
      <c r="N991" s="257">
        <f>N990</f>
        <v>12</v>
      </c>
      <c r="O991" s="257"/>
      <c r="P991" s="257"/>
      <c r="Q991" s="257"/>
      <c r="R991" s="257"/>
      <c r="S991" s="257"/>
      <c r="T991" s="257"/>
      <c r="U991" s="257"/>
      <c r="V991" s="257"/>
      <c r="W991" s="257"/>
      <c r="X991" s="257"/>
      <c r="Y991" s="364">
        <f>Y990</f>
        <v>0</v>
      </c>
      <c r="Z991" s="364">
        <f t="shared" ref="Z991" si="2126">Z990</f>
        <v>0</v>
      </c>
      <c r="AA991" s="364">
        <f t="shared" ref="AA991" si="2127">AA990</f>
        <v>0</v>
      </c>
      <c r="AB991" s="364">
        <f t="shared" ref="AB991" si="2128">AB990</f>
        <v>0</v>
      </c>
      <c r="AC991" s="364">
        <f t="shared" ref="AC991" si="2129">AC990</f>
        <v>0</v>
      </c>
      <c r="AD991" s="364">
        <f t="shared" ref="AD991" si="2130">AD990</f>
        <v>0</v>
      </c>
      <c r="AE991" s="364">
        <f t="shared" ref="AE991" si="2131">AE990</f>
        <v>0</v>
      </c>
      <c r="AF991" s="364">
        <f t="shared" ref="AF991" si="2132">AF990</f>
        <v>0</v>
      </c>
      <c r="AG991" s="364">
        <f t="shared" ref="AG991" si="2133">AG990</f>
        <v>0</v>
      </c>
      <c r="AH991" s="364">
        <f t="shared" ref="AH991" si="2134">AH990</f>
        <v>0</v>
      </c>
      <c r="AI991" s="364">
        <f t="shared" ref="AI991" si="2135">AI990</f>
        <v>0</v>
      </c>
      <c r="AJ991" s="364">
        <f t="shared" ref="AJ991" si="2136">AJ990</f>
        <v>0</v>
      </c>
      <c r="AK991" s="364">
        <f t="shared" ref="AK991" si="2137">AK990</f>
        <v>0</v>
      </c>
      <c r="AL991" s="364">
        <f t="shared" ref="AL991" si="2138">AL990</f>
        <v>0</v>
      </c>
      <c r="AM991" s="259"/>
    </row>
    <row r="992" spans="1:39" ht="15" customHeight="1" outlineLevel="1">
      <c r="A992" s="467"/>
      <c r="B992" s="276"/>
      <c r="C992" s="267"/>
      <c r="D992" s="253"/>
      <c r="E992" s="253"/>
      <c r="F992" s="253"/>
      <c r="G992" s="253"/>
      <c r="H992" s="253"/>
      <c r="I992" s="253"/>
      <c r="J992" s="253"/>
      <c r="K992" s="253"/>
      <c r="L992" s="253"/>
      <c r="M992" s="253"/>
      <c r="N992" s="253"/>
      <c r="O992" s="253"/>
      <c r="P992" s="253"/>
      <c r="Q992" s="253"/>
      <c r="R992" s="253"/>
      <c r="S992" s="253"/>
      <c r="T992" s="253"/>
      <c r="U992" s="253"/>
      <c r="V992" s="253"/>
      <c r="W992" s="253"/>
      <c r="X992" s="253"/>
      <c r="Y992" s="365"/>
      <c r="Z992" s="372"/>
      <c r="AA992" s="372"/>
      <c r="AB992" s="372"/>
      <c r="AC992" s="372"/>
      <c r="AD992" s="372"/>
      <c r="AE992" s="372"/>
      <c r="AF992" s="372"/>
      <c r="AG992" s="372"/>
      <c r="AH992" s="372"/>
      <c r="AI992" s="372"/>
      <c r="AJ992" s="372"/>
      <c r="AK992" s="372"/>
      <c r="AL992" s="372"/>
      <c r="AM992" s="268"/>
    </row>
    <row r="993" spans="1:40" ht="28.5" customHeight="1" outlineLevel="1">
      <c r="A993" s="467">
        <v>12</v>
      </c>
      <c r="B993" s="379" t="s">
        <v>105</v>
      </c>
      <c r="C993" s="253" t="s">
        <v>25</v>
      </c>
      <c r="D993" s="257"/>
      <c r="E993" s="257"/>
      <c r="F993" s="257"/>
      <c r="G993" s="257"/>
      <c r="H993" s="257"/>
      <c r="I993" s="257"/>
      <c r="J993" s="257"/>
      <c r="K993" s="257"/>
      <c r="L993" s="257"/>
      <c r="M993" s="257"/>
      <c r="N993" s="257">
        <v>12</v>
      </c>
      <c r="O993" s="257"/>
      <c r="P993" s="257"/>
      <c r="Q993" s="257"/>
      <c r="R993" s="257"/>
      <c r="S993" s="257"/>
      <c r="T993" s="257"/>
      <c r="U993" s="257"/>
      <c r="V993" s="257"/>
      <c r="W993" s="257"/>
      <c r="X993" s="257"/>
      <c r="Y993" s="363"/>
      <c r="Z993" s="368"/>
      <c r="AA993" s="368"/>
      <c r="AB993" s="368"/>
      <c r="AC993" s="368"/>
      <c r="AD993" s="368"/>
      <c r="AE993" s="368"/>
      <c r="AF993" s="368"/>
      <c r="AG993" s="368"/>
      <c r="AH993" s="368"/>
      <c r="AI993" s="368"/>
      <c r="AJ993" s="368"/>
      <c r="AK993" s="368"/>
      <c r="AL993" s="368"/>
      <c r="AM993" s="258">
        <f>SUM(Y993:AL993)</f>
        <v>0</v>
      </c>
    </row>
    <row r="994" spans="1:40" ht="15" customHeight="1" outlineLevel="1">
      <c r="A994" s="467"/>
      <c r="B994" s="256" t="s">
        <v>346</v>
      </c>
      <c r="C994" s="253" t="s">
        <v>163</v>
      </c>
      <c r="D994" s="257"/>
      <c r="E994" s="257"/>
      <c r="F994" s="257"/>
      <c r="G994" s="257"/>
      <c r="H994" s="257"/>
      <c r="I994" s="257"/>
      <c r="J994" s="257"/>
      <c r="K994" s="257"/>
      <c r="L994" s="257"/>
      <c r="M994" s="257"/>
      <c r="N994" s="257">
        <f>N993</f>
        <v>12</v>
      </c>
      <c r="O994" s="257"/>
      <c r="P994" s="257"/>
      <c r="Q994" s="257"/>
      <c r="R994" s="257"/>
      <c r="S994" s="257"/>
      <c r="T994" s="257"/>
      <c r="U994" s="257"/>
      <c r="V994" s="257"/>
      <c r="W994" s="257"/>
      <c r="X994" s="257"/>
      <c r="Y994" s="364">
        <f>Y993</f>
        <v>0</v>
      </c>
      <c r="Z994" s="364">
        <f t="shared" ref="Z994" si="2139">Z993</f>
        <v>0</v>
      </c>
      <c r="AA994" s="364">
        <f t="shared" ref="AA994" si="2140">AA993</f>
        <v>0</v>
      </c>
      <c r="AB994" s="364">
        <f t="shared" ref="AB994" si="2141">AB993</f>
        <v>0</v>
      </c>
      <c r="AC994" s="364">
        <f t="shared" ref="AC994" si="2142">AC993</f>
        <v>0</v>
      </c>
      <c r="AD994" s="364">
        <f t="shared" ref="AD994" si="2143">AD993</f>
        <v>0</v>
      </c>
      <c r="AE994" s="364">
        <f t="shared" ref="AE994" si="2144">AE993</f>
        <v>0</v>
      </c>
      <c r="AF994" s="364">
        <f t="shared" ref="AF994" si="2145">AF993</f>
        <v>0</v>
      </c>
      <c r="AG994" s="364">
        <f t="shared" ref="AG994" si="2146">AG993</f>
        <v>0</v>
      </c>
      <c r="AH994" s="364">
        <f t="shared" ref="AH994" si="2147">AH993</f>
        <v>0</v>
      </c>
      <c r="AI994" s="364">
        <f t="shared" ref="AI994" si="2148">AI993</f>
        <v>0</v>
      </c>
      <c r="AJ994" s="364">
        <f t="shared" ref="AJ994" si="2149">AJ993</f>
        <v>0</v>
      </c>
      <c r="AK994" s="364">
        <f t="shared" ref="AK994" si="2150">AK993</f>
        <v>0</v>
      </c>
      <c r="AL994" s="364">
        <f t="shared" ref="AL994" si="2151">AL993</f>
        <v>0</v>
      </c>
      <c r="AM994" s="259"/>
    </row>
    <row r="995" spans="1:40" ht="15" customHeight="1" outlineLevel="1">
      <c r="A995" s="467"/>
      <c r="B995" s="276"/>
      <c r="C995" s="267"/>
      <c r="D995" s="253"/>
      <c r="E995" s="253"/>
      <c r="F995" s="253"/>
      <c r="G995" s="253"/>
      <c r="H995" s="253"/>
      <c r="I995" s="253"/>
      <c r="J995" s="253"/>
      <c r="K995" s="253"/>
      <c r="L995" s="253"/>
      <c r="M995" s="253"/>
      <c r="N995" s="253"/>
      <c r="O995" s="253"/>
      <c r="P995" s="253"/>
      <c r="Q995" s="253"/>
      <c r="R995" s="253"/>
      <c r="S995" s="253"/>
      <c r="T995" s="253"/>
      <c r="U995" s="253"/>
      <c r="V995" s="253"/>
      <c r="W995" s="253"/>
      <c r="X995" s="253"/>
      <c r="Y995" s="373"/>
      <c r="Z995" s="373"/>
      <c r="AA995" s="365"/>
      <c r="AB995" s="365"/>
      <c r="AC995" s="365"/>
      <c r="AD995" s="365"/>
      <c r="AE995" s="365"/>
      <c r="AF995" s="365"/>
      <c r="AG995" s="365"/>
      <c r="AH995" s="365"/>
      <c r="AI995" s="365"/>
      <c r="AJ995" s="365"/>
      <c r="AK995" s="365"/>
      <c r="AL995" s="365"/>
      <c r="AM995" s="268"/>
    </row>
    <row r="996" spans="1:40" ht="15" customHeight="1" outlineLevel="1">
      <c r="A996" s="467">
        <v>13</v>
      </c>
      <c r="B996" s="379" t="s">
        <v>106</v>
      </c>
      <c r="C996" s="253" t="s">
        <v>25</v>
      </c>
      <c r="D996" s="257"/>
      <c r="E996" s="257"/>
      <c r="F996" s="257"/>
      <c r="G996" s="257"/>
      <c r="H996" s="257"/>
      <c r="I996" s="257"/>
      <c r="J996" s="257"/>
      <c r="K996" s="257"/>
      <c r="L996" s="257"/>
      <c r="M996" s="257"/>
      <c r="N996" s="257">
        <v>12</v>
      </c>
      <c r="O996" s="257"/>
      <c r="P996" s="257"/>
      <c r="Q996" s="257"/>
      <c r="R996" s="257"/>
      <c r="S996" s="257"/>
      <c r="T996" s="257"/>
      <c r="U996" s="257"/>
      <c r="V996" s="257"/>
      <c r="W996" s="257"/>
      <c r="X996" s="257"/>
      <c r="Y996" s="363"/>
      <c r="Z996" s="368"/>
      <c r="AA996" s="368"/>
      <c r="AB996" s="368"/>
      <c r="AC996" s="368"/>
      <c r="AD996" s="368"/>
      <c r="AE996" s="368"/>
      <c r="AF996" s="368"/>
      <c r="AG996" s="368"/>
      <c r="AH996" s="368"/>
      <c r="AI996" s="368"/>
      <c r="AJ996" s="368"/>
      <c r="AK996" s="368"/>
      <c r="AL996" s="368"/>
      <c r="AM996" s="258">
        <f>SUM(Y996:AL996)</f>
        <v>0</v>
      </c>
    </row>
    <row r="997" spans="1:40" ht="15" customHeight="1" outlineLevel="1">
      <c r="A997" s="467"/>
      <c r="B997" s="256" t="s">
        <v>346</v>
      </c>
      <c r="C997" s="253" t="s">
        <v>163</v>
      </c>
      <c r="D997" s="257"/>
      <c r="E997" s="257"/>
      <c r="F997" s="257"/>
      <c r="G997" s="257"/>
      <c r="H997" s="257"/>
      <c r="I997" s="257"/>
      <c r="J997" s="257"/>
      <c r="K997" s="257"/>
      <c r="L997" s="257"/>
      <c r="M997" s="257"/>
      <c r="N997" s="257">
        <f>N996</f>
        <v>12</v>
      </c>
      <c r="O997" s="257"/>
      <c r="P997" s="257"/>
      <c r="Q997" s="257"/>
      <c r="R997" s="257"/>
      <c r="S997" s="257"/>
      <c r="T997" s="257"/>
      <c r="U997" s="257"/>
      <c r="V997" s="257"/>
      <c r="W997" s="257"/>
      <c r="X997" s="257"/>
      <c r="Y997" s="364">
        <f>Y996</f>
        <v>0</v>
      </c>
      <c r="Z997" s="364">
        <f t="shared" ref="Z997" si="2152">Z996</f>
        <v>0</v>
      </c>
      <c r="AA997" s="364">
        <f t="shared" ref="AA997" si="2153">AA996</f>
        <v>0</v>
      </c>
      <c r="AB997" s="364">
        <f t="shared" ref="AB997" si="2154">AB996</f>
        <v>0</v>
      </c>
      <c r="AC997" s="364">
        <f t="shared" ref="AC997" si="2155">AC996</f>
        <v>0</v>
      </c>
      <c r="AD997" s="364">
        <f t="shared" ref="AD997" si="2156">AD996</f>
        <v>0</v>
      </c>
      <c r="AE997" s="364">
        <f t="shared" ref="AE997" si="2157">AE996</f>
        <v>0</v>
      </c>
      <c r="AF997" s="364">
        <f t="shared" ref="AF997" si="2158">AF996</f>
        <v>0</v>
      </c>
      <c r="AG997" s="364">
        <f t="shared" ref="AG997" si="2159">AG996</f>
        <v>0</v>
      </c>
      <c r="AH997" s="364">
        <f t="shared" ref="AH997" si="2160">AH996</f>
        <v>0</v>
      </c>
      <c r="AI997" s="364">
        <f t="shared" ref="AI997" si="2161">AI996</f>
        <v>0</v>
      </c>
      <c r="AJ997" s="364">
        <f t="shared" ref="AJ997" si="2162">AJ996</f>
        <v>0</v>
      </c>
      <c r="AK997" s="364">
        <f t="shared" ref="AK997" si="2163">AK996</f>
        <v>0</v>
      </c>
      <c r="AL997" s="364">
        <f t="shared" ref="AL997" si="2164">AL996</f>
        <v>0</v>
      </c>
      <c r="AM997" s="268"/>
    </row>
    <row r="998" spans="1:40" ht="15" customHeight="1" outlineLevel="1">
      <c r="A998" s="467"/>
      <c r="B998" s="276"/>
      <c r="C998" s="267"/>
      <c r="D998" s="253"/>
      <c r="E998" s="253"/>
      <c r="F998" s="253"/>
      <c r="G998" s="253"/>
      <c r="H998" s="253"/>
      <c r="I998" s="253"/>
      <c r="J998" s="253"/>
      <c r="K998" s="253"/>
      <c r="L998" s="253"/>
      <c r="M998" s="253"/>
      <c r="N998" s="253"/>
      <c r="O998" s="253"/>
      <c r="P998" s="253"/>
      <c r="Q998" s="253"/>
      <c r="R998" s="253"/>
      <c r="S998" s="253"/>
      <c r="T998" s="253"/>
      <c r="U998" s="253"/>
      <c r="V998" s="253"/>
      <c r="W998" s="253"/>
      <c r="X998" s="253"/>
      <c r="Y998" s="365"/>
      <c r="Z998" s="365"/>
      <c r="AA998" s="365"/>
      <c r="AB998" s="365"/>
      <c r="AC998" s="365"/>
      <c r="AD998" s="365"/>
      <c r="AE998" s="365"/>
      <c r="AF998" s="365"/>
      <c r="AG998" s="365"/>
      <c r="AH998" s="365"/>
      <c r="AI998" s="365"/>
      <c r="AJ998" s="365"/>
      <c r="AK998" s="365"/>
      <c r="AL998" s="365"/>
      <c r="AM998" s="268"/>
    </row>
    <row r="999" spans="1:40" ht="15" customHeight="1" outlineLevel="1">
      <c r="A999" s="467"/>
      <c r="B999" s="250" t="s">
        <v>107</v>
      </c>
      <c r="C999" s="251"/>
      <c r="D999" s="252"/>
      <c r="E999" s="252"/>
      <c r="F999" s="252"/>
      <c r="G999" s="252"/>
      <c r="H999" s="252"/>
      <c r="I999" s="252"/>
      <c r="J999" s="252"/>
      <c r="K999" s="252"/>
      <c r="L999" s="252"/>
      <c r="M999" s="252"/>
      <c r="N999" s="252"/>
      <c r="O999" s="252"/>
      <c r="P999" s="251"/>
      <c r="Q999" s="251"/>
      <c r="R999" s="251"/>
      <c r="S999" s="251"/>
      <c r="T999" s="251"/>
      <c r="U999" s="251"/>
      <c r="V999" s="251"/>
      <c r="W999" s="251"/>
      <c r="X999" s="251"/>
      <c r="Y999" s="367"/>
      <c r="Z999" s="367"/>
      <c r="AA999" s="367"/>
      <c r="AB999" s="367"/>
      <c r="AC999" s="367"/>
      <c r="AD999" s="367"/>
      <c r="AE999" s="367"/>
      <c r="AF999" s="367"/>
      <c r="AG999" s="367"/>
      <c r="AH999" s="367"/>
      <c r="AI999" s="367"/>
      <c r="AJ999" s="367"/>
      <c r="AK999" s="367"/>
      <c r="AL999" s="367"/>
      <c r="AM999" s="254"/>
    </row>
    <row r="1000" spans="1:40" ht="15" customHeight="1" outlineLevel="1">
      <c r="A1000" s="467">
        <v>14</v>
      </c>
      <c r="B1000" s="276" t="s">
        <v>108</v>
      </c>
      <c r="C1000" s="253" t="s">
        <v>25</v>
      </c>
      <c r="D1000" s="257"/>
      <c r="E1000" s="257"/>
      <c r="F1000" s="257"/>
      <c r="G1000" s="257"/>
      <c r="H1000" s="257"/>
      <c r="I1000" s="257"/>
      <c r="J1000" s="257"/>
      <c r="K1000" s="257"/>
      <c r="L1000" s="257"/>
      <c r="M1000" s="257"/>
      <c r="N1000" s="257">
        <v>12</v>
      </c>
      <c r="O1000" s="257"/>
      <c r="P1000" s="257"/>
      <c r="Q1000" s="257"/>
      <c r="R1000" s="257"/>
      <c r="S1000" s="257"/>
      <c r="T1000" s="257"/>
      <c r="U1000" s="257"/>
      <c r="V1000" s="257"/>
      <c r="W1000" s="257"/>
      <c r="X1000" s="257"/>
      <c r="Y1000" s="363"/>
      <c r="Z1000" s="363"/>
      <c r="AA1000" s="363"/>
      <c r="AB1000" s="363"/>
      <c r="AC1000" s="363"/>
      <c r="AD1000" s="363"/>
      <c r="AE1000" s="363"/>
      <c r="AF1000" s="363"/>
      <c r="AG1000" s="363"/>
      <c r="AH1000" s="363"/>
      <c r="AI1000" s="363"/>
      <c r="AJ1000" s="363"/>
      <c r="AK1000" s="363"/>
      <c r="AL1000" s="363"/>
      <c r="AM1000" s="258">
        <f>SUM(Y1000:AL1000)</f>
        <v>0</v>
      </c>
    </row>
    <row r="1001" spans="1:40" ht="15" customHeight="1" outlineLevel="1">
      <c r="A1001" s="467"/>
      <c r="B1001" s="256" t="s">
        <v>346</v>
      </c>
      <c r="C1001" s="253" t="s">
        <v>163</v>
      </c>
      <c r="D1001" s="257"/>
      <c r="E1001" s="257"/>
      <c r="F1001" s="257"/>
      <c r="G1001" s="257"/>
      <c r="H1001" s="257"/>
      <c r="I1001" s="257"/>
      <c r="J1001" s="257"/>
      <c r="K1001" s="257"/>
      <c r="L1001" s="257"/>
      <c r="M1001" s="257"/>
      <c r="N1001" s="257">
        <f>N1000</f>
        <v>12</v>
      </c>
      <c r="O1001" s="257"/>
      <c r="P1001" s="257"/>
      <c r="Q1001" s="257"/>
      <c r="R1001" s="257"/>
      <c r="S1001" s="257"/>
      <c r="T1001" s="257"/>
      <c r="U1001" s="257"/>
      <c r="V1001" s="257"/>
      <c r="W1001" s="257"/>
      <c r="X1001" s="257"/>
      <c r="Y1001" s="364">
        <f>Y1000</f>
        <v>0</v>
      </c>
      <c r="Z1001" s="364">
        <f t="shared" ref="Z1001" si="2165">Z1000</f>
        <v>0</v>
      </c>
      <c r="AA1001" s="364">
        <f t="shared" ref="AA1001" si="2166">AA1000</f>
        <v>0</v>
      </c>
      <c r="AB1001" s="364">
        <f t="shared" ref="AB1001" si="2167">AB1000</f>
        <v>0</v>
      </c>
      <c r="AC1001" s="364">
        <f t="shared" ref="AC1001" si="2168">AC1000</f>
        <v>0</v>
      </c>
      <c r="AD1001" s="364">
        <f t="shared" ref="AD1001" si="2169">AD1000</f>
        <v>0</v>
      </c>
      <c r="AE1001" s="364">
        <f t="shared" ref="AE1001" si="2170">AE1000</f>
        <v>0</v>
      </c>
      <c r="AF1001" s="364">
        <f t="shared" ref="AF1001" si="2171">AF1000</f>
        <v>0</v>
      </c>
      <c r="AG1001" s="364">
        <f t="shared" ref="AG1001" si="2172">AG1000</f>
        <v>0</v>
      </c>
      <c r="AH1001" s="364">
        <f t="shared" ref="AH1001" si="2173">AH1000</f>
        <v>0</v>
      </c>
      <c r="AI1001" s="364">
        <f t="shared" ref="AI1001" si="2174">AI1000</f>
        <v>0</v>
      </c>
      <c r="AJ1001" s="364">
        <f t="shared" ref="AJ1001" si="2175">AJ1000</f>
        <v>0</v>
      </c>
      <c r="AK1001" s="364">
        <f t="shared" ref="AK1001" si="2176">AK1000</f>
        <v>0</v>
      </c>
      <c r="AL1001" s="364">
        <f t="shared" ref="AL1001" si="2177">AL1000</f>
        <v>0</v>
      </c>
      <c r="AM1001" s="259"/>
    </row>
    <row r="1002" spans="1:40" ht="15" customHeight="1" outlineLevel="1">
      <c r="A1002" s="467"/>
      <c r="B1002" s="276"/>
      <c r="C1002" s="267"/>
      <c r="D1002" s="253"/>
      <c r="E1002" s="253"/>
      <c r="F1002" s="253"/>
      <c r="G1002" s="253"/>
      <c r="H1002" s="253"/>
      <c r="I1002" s="253"/>
      <c r="J1002" s="253"/>
      <c r="K1002" s="253"/>
      <c r="L1002" s="253"/>
      <c r="M1002" s="253"/>
      <c r="N1002" s="412"/>
      <c r="O1002" s="253"/>
      <c r="P1002" s="253"/>
      <c r="Q1002" s="253"/>
      <c r="R1002" s="253"/>
      <c r="S1002" s="253"/>
      <c r="T1002" s="253"/>
      <c r="U1002" s="253"/>
      <c r="V1002" s="253"/>
      <c r="W1002" s="253"/>
      <c r="X1002" s="253"/>
      <c r="Y1002" s="365"/>
      <c r="Z1002" s="365"/>
      <c r="AA1002" s="365"/>
      <c r="AB1002" s="365"/>
      <c r="AC1002" s="365"/>
      <c r="AD1002" s="365"/>
      <c r="AE1002" s="365"/>
      <c r="AF1002" s="365"/>
      <c r="AG1002" s="365"/>
      <c r="AH1002" s="365"/>
      <c r="AI1002" s="365"/>
      <c r="AJ1002" s="365"/>
      <c r="AK1002" s="365"/>
      <c r="AL1002" s="365"/>
      <c r="AM1002" s="263"/>
      <c r="AN1002" s="548"/>
    </row>
    <row r="1003" spans="1:40" s="245" customFormat="1" ht="15.6" outlineLevel="1">
      <c r="A1003" s="467"/>
      <c r="B1003" s="250" t="s">
        <v>489</v>
      </c>
      <c r="C1003" s="253"/>
      <c r="D1003" s="253"/>
      <c r="E1003" s="253"/>
      <c r="F1003" s="253"/>
      <c r="G1003" s="253"/>
      <c r="H1003" s="253"/>
      <c r="I1003" s="253"/>
      <c r="J1003" s="253"/>
      <c r="K1003" s="253"/>
      <c r="L1003" s="253"/>
      <c r="M1003" s="253"/>
      <c r="N1003" s="253"/>
      <c r="O1003" s="253"/>
      <c r="P1003" s="253"/>
      <c r="Q1003" s="253"/>
      <c r="R1003" s="253"/>
      <c r="S1003" s="253"/>
      <c r="T1003" s="253"/>
      <c r="U1003" s="253"/>
      <c r="V1003" s="253"/>
      <c r="W1003" s="253"/>
      <c r="X1003" s="253"/>
      <c r="Y1003" s="365"/>
      <c r="Z1003" s="365"/>
      <c r="AA1003" s="365"/>
      <c r="AB1003" s="365"/>
      <c r="AC1003" s="365"/>
      <c r="AD1003" s="365"/>
      <c r="AE1003" s="369"/>
      <c r="AF1003" s="369"/>
      <c r="AG1003" s="369"/>
      <c r="AH1003" s="369"/>
      <c r="AI1003" s="369"/>
      <c r="AJ1003" s="369"/>
      <c r="AK1003" s="369"/>
      <c r="AL1003" s="369"/>
      <c r="AM1003" s="456"/>
      <c r="AN1003" s="549"/>
    </row>
    <row r="1004" spans="1:40" ht="15" outlineLevel="1">
      <c r="A1004" s="467">
        <v>15</v>
      </c>
      <c r="B1004" s="256" t="s">
        <v>494</v>
      </c>
      <c r="C1004" s="253" t="s">
        <v>25</v>
      </c>
      <c r="D1004" s="257"/>
      <c r="E1004" s="257"/>
      <c r="F1004" s="257"/>
      <c r="G1004" s="257"/>
      <c r="H1004" s="257"/>
      <c r="I1004" s="257"/>
      <c r="J1004" s="257"/>
      <c r="K1004" s="257"/>
      <c r="L1004" s="257"/>
      <c r="M1004" s="257"/>
      <c r="N1004" s="257">
        <v>0</v>
      </c>
      <c r="O1004" s="257"/>
      <c r="P1004" s="257"/>
      <c r="Q1004" s="257"/>
      <c r="R1004" s="257"/>
      <c r="S1004" s="257"/>
      <c r="T1004" s="257"/>
      <c r="U1004" s="257"/>
      <c r="V1004" s="257"/>
      <c r="W1004" s="257"/>
      <c r="X1004" s="257"/>
      <c r="Y1004" s="363"/>
      <c r="Z1004" s="363"/>
      <c r="AA1004" s="363"/>
      <c r="AB1004" s="363"/>
      <c r="AC1004" s="363"/>
      <c r="AD1004" s="363"/>
      <c r="AE1004" s="363"/>
      <c r="AF1004" s="363"/>
      <c r="AG1004" s="363"/>
      <c r="AH1004" s="363"/>
      <c r="AI1004" s="363"/>
      <c r="AJ1004" s="363"/>
      <c r="AK1004" s="363"/>
      <c r="AL1004" s="363"/>
      <c r="AM1004" s="550">
        <f>SUM(Y1004:AL1004)</f>
        <v>0</v>
      </c>
      <c r="AN1004" s="548"/>
    </row>
    <row r="1005" spans="1:40" ht="15" outlineLevel="1">
      <c r="A1005" s="467"/>
      <c r="B1005" s="256" t="s">
        <v>342</v>
      </c>
      <c r="C1005" s="253" t="s">
        <v>163</v>
      </c>
      <c r="D1005" s="257"/>
      <c r="E1005" s="257"/>
      <c r="F1005" s="257"/>
      <c r="G1005" s="257"/>
      <c r="H1005" s="257"/>
      <c r="I1005" s="257"/>
      <c r="J1005" s="257"/>
      <c r="K1005" s="257"/>
      <c r="L1005" s="257"/>
      <c r="M1005" s="257"/>
      <c r="N1005" s="257">
        <f>N1004</f>
        <v>0</v>
      </c>
      <c r="O1005" s="257"/>
      <c r="P1005" s="257"/>
      <c r="Q1005" s="257"/>
      <c r="R1005" s="257"/>
      <c r="S1005" s="257"/>
      <c r="T1005" s="257"/>
      <c r="U1005" s="257"/>
      <c r="V1005" s="257"/>
      <c r="W1005" s="257"/>
      <c r="X1005" s="257"/>
      <c r="Y1005" s="364">
        <f>Y1004</f>
        <v>0</v>
      </c>
      <c r="Z1005" s="364">
        <f>Z1004</f>
        <v>0</v>
      </c>
      <c r="AA1005" s="364">
        <f t="shared" ref="AA1005:AL1005" si="2178">AA1004</f>
        <v>0</v>
      </c>
      <c r="AB1005" s="364">
        <f t="shared" si="2178"/>
        <v>0</v>
      </c>
      <c r="AC1005" s="364">
        <f t="shared" si="2178"/>
        <v>0</v>
      </c>
      <c r="AD1005" s="364">
        <f>AD1004</f>
        <v>0</v>
      </c>
      <c r="AE1005" s="364">
        <f t="shared" si="2178"/>
        <v>0</v>
      </c>
      <c r="AF1005" s="364">
        <f t="shared" si="2178"/>
        <v>0</v>
      </c>
      <c r="AG1005" s="364">
        <f t="shared" si="2178"/>
        <v>0</v>
      </c>
      <c r="AH1005" s="364">
        <f t="shared" si="2178"/>
        <v>0</v>
      </c>
      <c r="AI1005" s="364">
        <f t="shared" si="2178"/>
        <v>0</v>
      </c>
      <c r="AJ1005" s="364">
        <f t="shared" si="2178"/>
        <v>0</v>
      </c>
      <c r="AK1005" s="364">
        <f t="shared" si="2178"/>
        <v>0</v>
      </c>
      <c r="AL1005" s="364">
        <f t="shared" si="2178"/>
        <v>0</v>
      </c>
      <c r="AM1005" s="259"/>
    </row>
    <row r="1006" spans="1:40" ht="15" outlineLevel="1">
      <c r="A1006" s="467"/>
      <c r="B1006" s="276"/>
      <c r="C1006" s="267"/>
      <c r="D1006" s="253"/>
      <c r="E1006" s="253"/>
      <c r="F1006" s="253"/>
      <c r="G1006" s="253"/>
      <c r="H1006" s="253"/>
      <c r="I1006" s="253"/>
      <c r="J1006" s="253"/>
      <c r="K1006" s="253"/>
      <c r="L1006" s="253"/>
      <c r="M1006" s="253"/>
      <c r="N1006" s="253"/>
      <c r="O1006" s="253"/>
      <c r="P1006" s="253"/>
      <c r="Q1006" s="253"/>
      <c r="R1006" s="253"/>
      <c r="S1006" s="253"/>
      <c r="T1006" s="253"/>
      <c r="U1006" s="253"/>
      <c r="V1006" s="253"/>
      <c r="W1006" s="253"/>
      <c r="X1006" s="253"/>
      <c r="Y1006" s="365"/>
      <c r="Z1006" s="365"/>
      <c r="AA1006" s="365"/>
      <c r="AB1006" s="365"/>
      <c r="AC1006" s="365"/>
      <c r="AD1006" s="365"/>
      <c r="AE1006" s="365"/>
      <c r="AF1006" s="365"/>
      <c r="AG1006" s="365"/>
      <c r="AH1006" s="365"/>
      <c r="AI1006" s="365"/>
      <c r="AJ1006" s="365"/>
      <c r="AK1006" s="365"/>
      <c r="AL1006" s="365"/>
      <c r="AM1006" s="268"/>
    </row>
    <row r="1007" spans="1:40" s="245" customFormat="1" ht="15" outlineLevel="1">
      <c r="A1007" s="467">
        <v>16</v>
      </c>
      <c r="B1007" s="284" t="s">
        <v>490</v>
      </c>
      <c r="C1007" s="253" t="s">
        <v>25</v>
      </c>
      <c r="D1007" s="257"/>
      <c r="E1007" s="257"/>
      <c r="F1007" s="257"/>
      <c r="G1007" s="257"/>
      <c r="H1007" s="257"/>
      <c r="I1007" s="257"/>
      <c r="J1007" s="257"/>
      <c r="K1007" s="257"/>
      <c r="L1007" s="257"/>
      <c r="M1007" s="257"/>
      <c r="N1007" s="257">
        <v>0</v>
      </c>
      <c r="O1007" s="257"/>
      <c r="P1007" s="257"/>
      <c r="Q1007" s="257"/>
      <c r="R1007" s="257"/>
      <c r="S1007" s="257"/>
      <c r="T1007" s="257"/>
      <c r="U1007" s="257"/>
      <c r="V1007" s="257"/>
      <c r="W1007" s="257"/>
      <c r="X1007" s="257"/>
      <c r="Y1007" s="363"/>
      <c r="Z1007" s="363"/>
      <c r="AA1007" s="363"/>
      <c r="AB1007" s="363"/>
      <c r="AC1007" s="363"/>
      <c r="AD1007" s="363"/>
      <c r="AE1007" s="363"/>
      <c r="AF1007" s="363"/>
      <c r="AG1007" s="363"/>
      <c r="AH1007" s="363"/>
      <c r="AI1007" s="363"/>
      <c r="AJ1007" s="363"/>
      <c r="AK1007" s="363"/>
      <c r="AL1007" s="363"/>
      <c r="AM1007" s="258">
        <f>SUM(Y1007:AL1007)</f>
        <v>0</v>
      </c>
    </row>
    <row r="1008" spans="1:40" s="245" customFormat="1" ht="15" outlineLevel="1">
      <c r="A1008" s="467"/>
      <c r="B1008" s="256" t="s">
        <v>342</v>
      </c>
      <c r="C1008" s="253" t="s">
        <v>163</v>
      </c>
      <c r="D1008" s="257"/>
      <c r="E1008" s="257"/>
      <c r="F1008" s="257"/>
      <c r="G1008" s="257"/>
      <c r="H1008" s="257"/>
      <c r="I1008" s="257"/>
      <c r="J1008" s="257"/>
      <c r="K1008" s="257"/>
      <c r="L1008" s="257"/>
      <c r="M1008" s="257"/>
      <c r="N1008" s="257">
        <f>N1007</f>
        <v>0</v>
      </c>
      <c r="O1008" s="257"/>
      <c r="P1008" s="257"/>
      <c r="Q1008" s="257"/>
      <c r="R1008" s="257"/>
      <c r="S1008" s="257"/>
      <c r="T1008" s="257"/>
      <c r="U1008" s="257"/>
      <c r="V1008" s="257"/>
      <c r="W1008" s="257"/>
      <c r="X1008" s="257"/>
      <c r="Y1008" s="364">
        <f>Y1007</f>
        <v>0</v>
      </c>
      <c r="Z1008" s="364">
        <f t="shared" ref="Z1008:AK1008" si="2179">Z1007</f>
        <v>0</v>
      </c>
      <c r="AA1008" s="364">
        <f t="shared" si="2179"/>
        <v>0</v>
      </c>
      <c r="AB1008" s="364">
        <f t="shared" si="2179"/>
        <v>0</v>
      </c>
      <c r="AC1008" s="364">
        <f t="shared" si="2179"/>
        <v>0</v>
      </c>
      <c r="AD1008" s="364">
        <f t="shared" si="2179"/>
        <v>0</v>
      </c>
      <c r="AE1008" s="364">
        <f t="shared" si="2179"/>
        <v>0</v>
      </c>
      <c r="AF1008" s="364">
        <f t="shared" si="2179"/>
        <v>0</v>
      </c>
      <c r="AG1008" s="364">
        <f t="shared" si="2179"/>
        <v>0</v>
      </c>
      <c r="AH1008" s="364">
        <f t="shared" si="2179"/>
        <v>0</v>
      </c>
      <c r="AI1008" s="364">
        <f t="shared" si="2179"/>
        <v>0</v>
      </c>
      <c r="AJ1008" s="364">
        <f t="shared" si="2179"/>
        <v>0</v>
      </c>
      <c r="AK1008" s="364">
        <f t="shared" si="2179"/>
        <v>0</v>
      </c>
      <c r="AL1008" s="364">
        <f>AL1007</f>
        <v>0</v>
      </c>
      <c r="AM1008" s="259"/>
    </row>
    <row r="1009" spans="1:39" s="245" customFormat="1" ht="15" outlineLevel="1">
      <c r="A1009" s="467"/>
      <c r="B1009" s="284"/>
      <c r="C1009" s="253"/>
      <c r="D1009" s="253"/>
      <c r="E1009" s="253"/>
      <c r="F1009" s="253"/>
      <c r="G1009" s="253"/>
      <c r="H1009" s="253"/>
      <c r="I1009" s="253"/>
      <c r="J1009" s="253"/>
      <c r="K1009" s="253"/>
      <c r="L1009" s="253"/>
      <c r="M1009" s="253"/>
      <c r="N1009" s="253"/>
      <c r="O1009" s="253"/>
      <c r="P1009" s="253"/>
      <c r="Q1009" s="253"/>
      <c r="R1009" s="253"/>
      <c r="S1009" s="253"/>
      <c r="T1009" s="253"/>
      <c r="U1009" s="253"/>
      <c r="V1009" s="253"/>
      <c r="W1009" s="253"/>
      <c r="X1009" s="253"/>
      <c r="Y1009" s="365"/>
      <c r="Z1009" s="365"/>
      <c r="AA1009" s="365"/>
      <c r="AB1009" s="365"/>
      <c r="AC1009" s="365"/>
      <c r="AD1009" s="365"/>
      <c r="AE1009" s="369"/>
      <c r="AF1009" s="369"/>
      <c r="AG1009" s="369"/>
      <c r="AH1009" s="369"/>
      <c r="AI1009" s="369"/>
      <c r="AJ1009" s="369"/>
      <c r="AK1009" s="369"/>
      <c r="AL1009" s="369"/>
      <c r="AM1009" s="274"/>
    </row>
    <row r="1010" spans="1:39" ht="15.6" outlineLevel="1">
      <c r="A1010" s="467"/>
      <c r="B1010" s="458" t="s">
        <v>495</v>
      </c>
      <c r="C1010" s="280"/>
      <c r="D1010" s="252"/>
      <c r="E1010" s="251"/>
      <c r="F1010" s="251"/>
      <c r="G1010" s="251"/>
      <c r="H1010" s="251"/>
      <c r="I1010" s="251"/>
      <c r="J1010" s="251"/>
      <c r="K1010" s="251"/>
      <c r="L1010" s="251"/>
      <c r="M1010" s="251"/>
      <c r="N1010" s="252"/>
      <c r="O1010" s="251"/>
      <c r="P1010" s="251"/>
      <c r="Q1010" s="251"/>
      <c r="R1010" s="251"/>
      <c r="S1010" s="251"/>
      <c r="T1010" s="251"/>
      <c r="U1010" s="251"/>
      <c r="V1010" s="251"/>
      <c r="W1010" s="251"/>
      <c r="X1010" s="251"/>
      <c r="Y1010" s="367"/>
      <c r="Z1010" s="367"/>
      <c r="AA1010" s="367"/>
      <c r="AB1010" s="367"/>
      <c r="AC1010" s="367"/>
      <c r="AD1010" s="367"/>
      <c r="AE1010" s="367"/>
      <c r="AF1010" s="367"/>
      <c r="AG1010" s="367"/>
      <c r="AH1010" s="367"/>
      <c r="AI1010" s="367"/>
      <c r="AJ1010" s="367"/>
      <c r="AK1010" s="367"/>
      <c r="AL1010" s="367"/>
      <c r="AM1010" s="254"/>
    </row>
    <row r="1011" spans="1:39" ht="15" outlineLevel="1">
      <c r="A1011" s="467">
        <v>17</v>
      </c>
      <c r="B1011" s="379" t="s">
        <v>112</v>
      </c>
      <c r="C1011" s="253" t="s">
        <v>25</v>
      </c>
      <c r="D1011" s="257"/>
      <c r="E1011" s="257"/>
      <c r="F1011" s="257"/>
      <c r="G1011" s="257"/>
      <c r="H1011" s="257"/>
      <c r="I1011" s="257"/>
      <c r="J1011" s="257"/>
      <c r="K1011" s="257"/>
      <c r="L1011" s="257"/>
      <c r="M1011" s="257"/>
      <c r="N1011" s="257">
        <v>12</v>
      </c>
      <c r="O1011" s="257"/>
      <c r="P1011" s="257"/>
      <c r="Q1011" s="257"/>
      <c r="R1011" s="257"/>
      <c r="S1011" s="257"/>
      <c r="T1011" s="257"/>
      <c r="U1011" s="257"/>
      <c r="V1011" s="257"/>
      <c r="W1011" s="257"/>
      <c r="X1011" s="257"/>
      <c r="Y1011" s="377"/>
      <c r="Z1011" s="363"/>
      <c r="AA1011" s="363"/>
      <c r="AB1011" s="363"/>
      <c r="AC1011" s="363"/>
      <c r="AD1011" s="363"/>
      <c r="AE1011" s="363"/>
      <c r="AF1011" s="368"/>
      <c r="AG1011" s="368"/>
      <c r="AH1011" s="368"/>
      <c r="AI1011" s="368"/>
      <c r="AJ1011" s="368"/>
      <c r="AK1011" s="368"/>
      <c r="AL1011" s="368"/>
      <c r="AM1011" s="258">
        <f>SUM(Y1011:AL1011)</f>
        <v>0</v>
      </c>
    </row>
    <row r="1012" spans="1:39" ht="15" outlineLevel="1">
      <c r="A1012" s="467"/>
      <c r="B1012" s="256" t="s">
        <v>342</v>
      </c>
      <c r="C1012" s="253" t="s">
        <v>163</v>
      </c>
      <c r="D1012" s="257"/>
      <c r="E1012" s="257"/>
      <c r="F1012" s="257"/>
      <c r="G1012" s="257"/>
      <c r="H1012" s="257"/>
      <c r="I1012" s="257"/>
      <c r="J1012" s="257"/>
      <c r="K1012" s="257"/>
      <c r="L1012" s="257"/>
      <c r="M1012" s="257"/>
      <c r="N1012" s="257">
        <f>N1011</f>
        <v>12</v>
      </c>
      <c r="O1012" s="257"/>
      <c r="P1012" s="257"/>
      <c r="Q1012" s="257"/>
      <c r="R1012" s="257"/>
      <c r="S1012" s="257"/>
      <c r="T1012" s="257"/>
      <c r="U1012" s="257"/>
      <c r="V1012" s="257"/>
      <c r="W1012" s="257"/>
      <c r="X1012" s="257"/>
      <c r="Y1012" s="364">
        <f>Y1011</f>
        <v>0</v>
      </c>
      <c r="Z1012" s="364">
        <f t="shared" ref="Z1012:AL1012" si="2180">Z1011</f>
        <v>0</v>
      </c>
      <c r="AA1012" s="364">
        <f t="shared" si="2180"/>
        <v>0</v>
      </c>
      <c r="AB1012" s="364">
        <f t="shared" si="2180"/>
        <v>0</v>
      </c>
      <c r="AC1012" s="364">
        <f t="shared" si="2180"/>
        <v>0</v>
      </c>
      <c r="AD1012" s="364">
        <f t="shared" si="2180"/>
        <v>0</v>
      </c>
      <c r="AE1012" s="364">
        <f t="shared" si="2180"/>
        <v>0</v>
      </c>
      <c r="AF1012" s="364">
        <f t="shared" si="2180"/>
        <v>0</v>
      </c>
      <c r="AG1012" s="364">
        <f t="shared" si="2180"/>
        <v>0</v>
      </c>
      <c r="AH1012" s="364">
        <f t="shared" si="2180"/>
        <v>0</v>
      </c>
      <c r="AI1012" s="364">
        <f t="shared" si="2180"/>
        <v>0</v>
      </c>
      <c r="AJ1012" s="364">
        <f t="shared" si="2180"/>
        <v>0</v>
      </c>
      <c r="AK1012" s="364">
        <f t="shared" si="2180"/>
        <v>0</v>
      </c>
      <c r="AL1012" s="364">
        <f t="shared" si="2180"/>
        <v>0</v>
      </c>
      <c r="AM1012" s="268"/>
    </row>
    <row r="1013" spans="1:39" ht="15" outlineLevel="1">
      <c r="A1013" s="467"/>
      <c r="B1013" s="256"/>
      <c r="C1013" s="253"/>
      <c r="D1013" s="253"/>
      <c r="E1013" s="253"/>
      <c r="F1013" s="253"/>
      <c r="G1013" s="253"/>
      <c r="H1013" s="253"/>
      <c r="I1013" s="253"/>
      <c r="J1013" s="253"/>
      <c r="K1013" s="253"/>
      <c r="L1013" s="253"/>
      <c r="M1013" s="253"/>
      <c r="N1013" s="253"/>
      <c r="O1013" s="253"/>
      <c r="P1013" s="253"/>
      <c r="Q1013" s="253"/>
      <c r="R1013" s="253"/>
      <c r="S1013" s="253"/>
      <c r="T1013" s="253"/>
      <c r="U1013" s="253"/>
      <c r="V1013" s="253"/>
      <c r="W1013" s="253"/>
      <c r="X1013" s="253"/>
      <c r="Y1013" s="373"/>
      <c r="Z1013" s="376"/>
      <c r="AA1013" s="376"/>
      <c r="AB1013" s="376"/>
      <c r="AC1013" s="376"/>
      <c r="AD1013" s="376"/>
      <c r="AE1013" s="376"/>
      <c r="AF1013" s="376"/>
      <c r="AG1013" s="376"/>
      <c r="AH1013" s="376"/>
      <c r="AI1013" s="376"/>
      <c r="AJ1013" s="376"/>
      <c r="AK1013" s="376"/>
      <c r="AL1013" s="376"/>
      <c r="AM1013" s="268"/>
    </row>
    <row r="1014" spans="1:39" ht="15" outlineLevel="1">
      <c r="A1014" s="467">
        <v>18</v>
      </c>
      <c r="B1014" s="379" t="s">
        <v>109</v>
      </c>
      <c r="C1014" s="253" t="s">
        <v>25</v>
      </c>
      <c r="D1014" s="257"/>
      <c r="E1014" s="257"/>
      <c r="F1014" s="257"/>
      <c r="G1014" s="257"/>
      <c r="H1014" s="257"/>
      <c r="I1014" s="257"/>
      <c r="J1014" s="257"/>
      <c r="K1014" s="257"/>
      <c r="L1014" s="257"/>
      <c r="M1014" s="257"/>
      <c r="N1014" s="257">
        <v>12</v>
      </c>
      <c r="O1014" s="257"/>
      <c r="P1014" s="257"/>
      <c r="Q1014" s="257"/>
      <c r="R1014" s="257"/>
      <c r="S1014" s="257"/>
      <c r="T1014" s="257"/>
      <c r="U1014" s="257"/>
      <c r="V1014" s="257"/>
      <c r="W1014" s="257"/>
      <c r="X1014" s="257"/>
      <c r="Y1014" s="377"/>
      <c r="Z1014" s="363"/>
      <c r="AA1014" s="363"/>
      <c r="AB1014" s="363"/>
      <c r="AC1014" s="363"/>
      <c r="AD1014" s="363"/>
      <c r="AE1014" s="363"/>
      <c r="AF1014" s="368"/>
      <c r="AG1014" s="368"/>
      <c r="AH1014" s="368"/>
      <c r="AI1014" s="368"/>
      <c r="AJ1014" s="368"/>
      <c r="AK1014" s="368"/>
      <c r="AL1014" s="368"/>
      <c r="AM1014" s="258">
        <f>SUM(Y1014:AL1014)</f>
        <v>0</v>
      </c>
    </row>
    <row r="1015" spans="1:39" ht="15" outlineLevel="1">
      <c r="A1015" s="467"/>
      <c r="B1015" s="256" t="s">
        <v>342</v>
      </c>
      <c r="C1015" s="253" t="s">
        <v>163</v>
      </c>
      <c r="D1015" s="257"/>
      <c r="E1015" s="257"/>
      <c r="F1015" s="257"/>
      <c r="G1015" s="257"/>
      <c r="H1015" s="257"/>
      <c r="I1015" s="257"/>
      <c r="J1015" s="257"/>
      <c r="K1015" s="257"/>
      <c r="L1015" s="257"/>
      <c r="M1015" s="257"/>
      <c r="N1015" s="257">
        <f>N1014</f>
        <v>12</v>
      </c>
      <c r="O1015" s="257"/>
      <c r="P1015" s="257"/>
      <c r="Q1015" s="257"/>
      <c r="R1015" s="257"/>
      <c r="S1015" s="257"/>
      <c r="T1015" s="257"/>
      <c r="U1015" s="257"/>
      <c r="V1015" s="257"/>
      <c r="W1015" s="257"/>
      <c r="X1015" s="257"/>
      <c r="Y1015" s="364">
        <f>Y1014</f>
        <v>0</v>
      </c>
      <c r="Z1015" s="364">
        <f t="shared" ref="Z1015:AL1015" si="2181">Z1014</f>
        <v>0</v>
      </c>
      <c r="AA1015" s="364">
        <f t="shared" si="2181"/>
        <v>0</v>
      </c>
      <c r="AB1015" s="364">
        <f t="shared" si="2181"/>
        <v>0</v>
      </c>
      <c r="AC1015" s="364">
        <f t="shared" si="2181"/>
        <v>0</v>
      </c>
      <c r="AD1015" s="364">
        <f t="shared" si="2181"/>
        <v>0</v>
      </c>
      <c r="AE1015" s="364">
        <f t="shared" si="2181"/>
        <v>0</v>
      </c>
      <c r="AF1015" s="364">
        <f t="shared" si="2181"/>
        <v>0</v>
      </c>
      <c r="AG1015" s="364">
        <f t="shared" si="2181"/>
        <v>0</v>
      </c>
      <c r="AH1015" s="364">
        <f t="shared" si="2181"/>
        <v>0</v>
      </c>
      <c r="AI1015" s="364">
        <f t="shared" si="2181"/>
        <v>0</v>
      </c>
      <c r="AJ1015" s="364">
        <f t="shared" si="2181"/>
        <v>0</v>
      </c>
      <c r="AK1015" s="364">
        <f t="shared" si="2181"/>
        <v>0</v>
      </c>
      <c r="AL1015" s="364">
        <f t="shared" si="2181"/>
        <v>0</v>
      </c>
      <c r="AM1015" s="268"/>
    </row>
    <row r="1016" spans="1:39" ht="15" outlineLevel="1">
      <c r="A1016" s="467"/>
      <c r="B1016" s="282"/>
      <c r="C1016" s="253"/>
      <c r="D1016" s="253"/>
      <c r="E1016" s="253"/>
      <c r="F1016" s="253"/>
      <c r="G1016" s="253"/>
      <c r="H1016" s="253"/>
      <c r="I1016" s="253"/>
      <c r="J1016" s="253"/>
      <c r="K1016" s="253"/>
      <c r="L1016" s="253"/>
      <c r="M1016" s="253"/>
      <c r="N1016" s="253"/>
      <c r="O1016" s="253"/>
      <c r="P1016" s="253"/>
      <c r="Q1016" s="253"/>
      <c r="R1016" s="253"/>
      <c r="S1016" s="253"/>
      <c r="T1016" s="253"/>
      <c r="U1016" s="253"/>
      <c r="V1016" s="253"/>
      <c r="W1016" s="253"/>
      <c r="X1016" s="253"/>
      <c r="Y1016" s="374"/>
      <c r="Z1016" s="375"/>
      <c r="AA1016" s="375"/>
      <c r="AB1016" s="375"/>
      <c r="AC1016" s="375"/>
      <c r="AD1016" s="375"/>
      <c r="AE1016" s="375"/>
      <c r="AF1016" s="375"/>
      <c r="AG1016" s="375"/>
      <c r="AH1016" s="375"/>
      <c r="AI1016" s="375"/>
      <c r="AJ1016" s="375"/>
      <c r="AK1016" s="375"/>
      <c r="AL1016" s="375"/>
      <c r="AM1016" s="259"/>
    </row>
    <row r="1017" spans="1:39" ht="15" outlineLevel="1">
      <c r="A1017" s="467">
        <v>19</v>
      </c>
      <c r="B1017" s="379" t="s">
        <v>111</v>
      </c>
      <c r="C1017" s="253" t="s">
        <v>25</v>
      </c>
      <c r="D1017" s="257"/>
      <c r="E1017" s="257"/>
      <c r="F1017" s="257"/>
      <c r="G1017" s="257"/>
      <c r="H1017" s="257"/>
      <c r="I1017" s="257"/>
      <c r="J1017" s="257"/>
      <c r="K1017" s="257"/>
      <c r="L1017" s="257"/>
      <c r="M1017" s="257"/>
      <c r="N1017" s="257">
        <v>12</v>
      </c>
      <c r="O1017" s="257"/>
      <c r="P1017" s="257"/>
      <c r="Q1017" s="257"/>
      <c r="R1017" s="257"/>
      <c r="S1017" s="257"/>
      <c r="T1017" s="257"/>
      <c r="U1017" s="257"/>
      <c r="V1017" s="257"/>
      <c r="W1017" s="257"/>
      <c r="X1017" s="257"/>
      <c r="Y1017" s="377"/>
      <c r="Z1017" s="363"/>
      <c r="AA1017" s="363"/>
      <c r="AB1017" s="363"/>
      <c r="AC1017" s="363"/>
      <c r="AD1017" s="363"/>
      <c r="AE1017" s="363"/>
      <c r="AF1017" s="368"/>
      <c r="AG1017" s="368"/>
      <c r="AH1017" s="368"/>
      <c r="AI1017" s="368"/>
      <c r="AJ1017" s="368"/>
      <c r="AK1017" s="368"/>
      <c r="AL1017" s="368"/>
      <c r="AM1017" s="258">
        <f>SUM(Y1017:AL1017)</f>
        <v>0</v>
      </c>
    </row>
    <row r="1018" spans="1:39" ht="15" outlineLevel="1">
      <c r="A1018" s="467"/>
      <c r="B1018" s="256" t="s">
        <v>342</v>
      </c>
      <c r="C1018" s="253" t="s">
        <v>163</v>
      </c>
      <c r="D1018" s="257"/>
      <c r="E1018" s="257"/>
      <c r="F1018" s="257"/>
      <c r="G1018" s="257"/>
      <c r="H1018" s="257"/>
      <c r="I1018" s="257"/>
      <c r="J1018" s="257"/>
      <c r="K1018" s="257"/>
      <c r="L1018" s="257"/>
      <c r="M1018" s="257"/>
      <c r="N1018" s="257">
        <f>N1017</f>
        <v>12</v>
      </c>
      <c r="O1018" s="257"/>
      <c r="P1018" s="257"/>
      <c r="Q1018" s="257"/>
      <c r="R1018" s="257"/>
      <c r="S1018" s="257"/>
      <c r="T1018" s="257"/>
      <c r="U1018" s="257"/>
      <c r="V1018" s="257"/>
      <c r="W1018" s="257"/>
      <c r="X1018" s="257"/>
      <c r="Y1018" s="364">
        <f>Y1017</f>
        <v>0</v>
      </c>
      <c r="Z1018" s="364">
        <f t="shared" ref="Z1018:AL1018" si="2182">Z1017</f>
        <v>0</v>
      </c>
      <c r="AA1018" s="364">
        <f t="shared" si="2182"/>
        <v>0</v>
      </c>
      <c r="AB1018" s="364">
        <f t="shared" si="2182"/>
        <v>0</v>
      </c>
      <c r="AC1018" s="364">
        <f t="shared" si="2182"/>
        <v>0</v>
      </c>
      <c r="AD1018" s="364">
        <f t="shared" si="2182"/>
        <v>0</v>
      </c>
      <c r="AE1018" s="364">
        <f t="shared" si="2182"/>
        <v>0</v>
      </c>
      <c r="AF1018" s="364">
        <f t="shared" si="2182"/>
        <v>0</v>
      </c>
      <c r="AG1018" s="364">
        <f t="shared" si="2182"/>
        <v>0</v>
      </c>
      <c r="AH1018" s="364">
        <f t="shared" si="2182"/>
        <v>0</v>
      </c>
      <c r="AI1018" s="364">
        <f t="shared" si="2182"/>
        <v>0</v>
      </c>
      <c r="AJ1018" s="364">
        <f t="shared" si="2182"/>
        <v>0</v>
      </c>
      <c r="AK1018" s="364">
        <f t="shared" si="2182"/>
        <v>0</v>
      </c>
      <c r="AL1018" s="364">
        <f t="shared" si="2182"/>
        <v>0</v>
      </c>
      <c r="AM1018" s="259"/>
    </row>
    <row r="1019" spans="1:39" ht="15" outlineLevel="1">
      <c r="A1019" s="467"/>
      <c r="B1019" s="282"/>
      <c r="C1019" s="253"/>
      <c r="D1019" s="253"/>
      <c r="E1019" s="253"/>
      <c r="F1019" s="253"/>
      <c r="G1019" s="253"/>
      <c r="H1019" s="253"/>
      <c r="I1019" s="253"/>
      <c r="J1019" s="253"/>
      <c r="K1019" s="253"/>
      <c r="L1019" s="253"/>
      <c r="M1019" s="253"/>
      <c r="N1019" s="253"/>
      <c r="O1019" s="253"/>
      <c r="P1019" s="253"/>
      <c r="Q1019" s="253"/>
      <c r="R1019" s="253"/>
      <c r="S1019" s="253"/>
      <c r="T1019" s="253"/>
      <c r="U1019" s="253"/>
      <c r="V1019" s="253"/>
      <c r="W1019" s="253"/>
      <c r="X1019" s="253"/>
      <c r="Y1019" s="365"/>
      <c r="Z1019" s="365"/>
      <c r="AA1019" s="365"/>
      <c r="AB1019" s="365"/>
      <c r="AC1019" s="365"/>
      <c r="AD1019" s="365"/>
      <c r="AE1019" s="365"/>
      <c r="AF1019" s="365"/>
      <c r="AG1019" s="365"/>
      <c r="AH1019" s="365"/>
      <c r="AI1019" s="365"/>
      <c r="AJ1019" s="365"/>
      <c r="AK1019" s="365"/>
      <c r="AL1019" s="365"/>
      <c r="AM1019" s="268"/>
    </row>
    <row r="1020" spans="1:39" ht="15" outlineLevel="1">
      <c r="A1020" s="467">
        <v>20</v>
      </c>
      <c r="B1020" s="379" t="s">
        <v>110</v>
      </c>
      <c r="C1020" s="253" t="s">
        <v>25</v>
      </c>
      <c r="D1020" s="257"/>
      <c r="E1020" s="257"/>
      <c r="F1020" s="257"/>
      <c r="G1020" s="257"/>
      <c r="H1020" s="257"/>
      <c r="I1020" s="257"/>
      <c r="J1020" s="257"/>
      <c r="K1020" s="257"/>
      <c r="L1020" s="257"/>
      <c r="M1020" s="257"/>
      <c r="N1020" s="257">
        <v>12</v>
      </c>
      <c r="O1020" s="257"/>
      <c r="P1020" s="257"/>
      <c r="Q1020" s="257"/>
      <c r="R1020" s="257"/>
      <c r="S1020" s="257"/>
      <c r="T1020" s="257"/>
      <c r="U1020" s="257"/>
      <c r="V1020" s="257"/>
      <c r="W1020" s="257"/>
      <c r="X1020" s="257"/>
      <c r="Y1020" s="377"/>
      <c r="Z1020" s="363"/>
      <c r="AA1020" s="363"/>
      <c r="AB1020" s="363"/>
      <c r="AC1020" s="363"/>
      <c r="AD1020" s="363"/>
      <c r="AE1020" s="363"/>
      <c r="AF1020" s="368"/>
      <c r="AG1020" s="368"/>
      <c r="AH1020" s="368"/>
      <c r="AI1020" s="368"/>
      <c r="AJ1020" s="368"/>
      <c r="AK1020" s="368"/>
      <c r="AL1020" s="368"/>
      <c r="AM1020" s="258">
        <f>SUM(Y1020:AL1020)</f>
        <v>0</v>
      </c>
    </row>
    <row r="1021" spans="1:39" ht="15" outlineLevel="1">
      <c r="A1021" s="467"/>
      <c r="B1021" s="256" t="s">
        <v>342</v>
      </c>
      <c r="C1021" s="253" t="s">
        <v>163</v>
      </c>
      <c r="D1021" s="257"/>
      <c r="E1021" s="257"/>
      <c r="F1021" s="257"/>
      <c r="G1021" s="257"/>
      <c r="H1021" s="257"/>
      <c r="I1021" s="257"/>
      <c r="J1021" s="257"/>
      <c r="K1021" s="257"/>
      <c r="L1021" s="257"/>
      <c r="M1021" s="257"/>
      <c r="N1021" s="257">
        <f>N1020</f>
        <v>12</v>
      </c>
      <c r="O1021" s="257"/>
      <c r="P1021" s="257"/>
      <c r="Q1021" s="257"/>
      <c r="R1021" s="257"/>
      <c r="S1021" s="257"/>
      <c r="T1021" s="257"/>
      <c r="U1021" s="257"/>
      <c r="V1021" s="257"/>
      <c r="W1021" s="257"/>
      <c r="X1021" s="257"/>
      <c r="Y1021" s="364">
        <f t="shared" ref="Y1021:AL1021" si="2183">Y1020</f>
        <v>0</v>
      </c>
      <c r="Z1021" s="364">
        <f t="shared" si="2183"/>
        <v>0</v>
      </c>
      <c r="AA1021" s="364">
        <f t="shared" si="2183"/>
        <v>0</v>
      </c>
      <c r="AB1021" s="364">
        <f t="shared" si="2183"/>
        <v>0</v>
      </c>
      <c r="AC1021" s="364">
        <f t="shared" si="2183"/>
        <v>0</v>
      </c>
      <c r="AD1021" s="364">
        <f t="shared" si="2183"/>
        <v>0</v>
      </c>
      <c r="AE1021" s="364">
        <f t="shared" si="2183"/>
        <v>0</v>
      </c>
      <c r="AF1021" s="364">
        <f t="shared" si="2183"/>
        <v>0</v>
      </c>
      <c r="AG1021" s="364">
        <f t="shared" si="2183"/>
        <v>0</v>
      </c>
      <c r="AH1021" s="364">
        <f t="shared" si="2183"/>
        <v>0</v>
      </c>
      <c r="AI1021" s="364">
        <f t="shared" si="2183"/>
        <v>0</v>
      </c>
      <c r="AJ1021" s="364">
        <f t="shared" si="2183"/>
        <v>0</v>
      </c>
      <c r="AK1021" s="364">
        <f t="shared" si="2183"/>
        <v>0</v>
      </c>
      <c r="AL1021" s="364">
        <f t="shared" si="2183"/>
        <v>0</v>
      </c>
      <c r="AM1021" s="268"/>
    </row>
    <row r="1022" spans="1:39" ht="15.6" outlineLevel="1">
      <c r="A1022" s="467"/>
      <c r="B1022" s="283"/>
      <c r="C1022" s="262"/>
      <c r="D1022" s="253"/>
      <c r="E1022" s="253"/>
      <c r="F1022" s="253"/>
      <c r="G1022" s="253"/>
      <c r="H1022" s="253"/>
      <c r="I1022" s="253"/>
      <c r="J1022" s="253"/>
      <c r="K1022" s="253"/>
      <c r="L1022" s="253"/>
      <c r="M1022" s="253"/>
      <c r="N1022" s="262"/>
      <c r="O1022" s="253"/>
      <c r="P1022" s="253"/>
      <c r="Q1022" s="253"/>
      <c r="R1022" s="253"/>
      <c r="S1022" s="253"/>
      <c r="T1022" s="253"/>
      <c r="U1022" s="253"/>
      <c r="V1022" s="253"/>
      <c r="W1022" s="253"/>
      <c r="X1022" s="253"/>
      <c r="Y1022" s="365"/>
      <c r="Z1022" s="365"/>
      <c r="AA1022" s="365"/>
      <c r="AB1022" s="365"/>
      <c r="AC1022" s="365"/>
      <c r="AD1022" s="365"/>
      <c r="AE1022" s="365"/>
      <c r="AF1022" s="365"/>
      <c r="AG1022" s="365"/>
      <c r="AH1022" s="365"/>
      <c r="AI1022" s="365"/>
      <c r="AJ1022" s="365"/>
      <c r="AK1022" s="365"/>
      <c r="AL1022" s="365"/>
      <c r="AM1022" s="268"/>
    </row>
    <row r="1023" spans="1:39" ht="15.6" outlineLevel="1">
      <c r="A1023" s="467"/>
      <c r="B1023" s="457" t="s">
        <v>502</v>
      </c>
      <c r="C1023" s="253"/>
      <c r="D1023" s="253"/>
      <c r="E1023" s="253"/>
      <c r="F1023" s="253"/>
      <c r="G1023" s="253"/>
      <c r="H1023" s="253"/>
      <c r="I1023" s="253"/>
      <c r="J1023" s="253"/>
      <c r="K1023" s="253"/>
      <c r="L1023" s="253"/>
      <c r="M1023" s="253"/>
      <c r="N1023" s="253"/>
      <c r="O1023" s="253"/>
      <c r="P1023" s="253"/>
      <c r="Q1023" s="253"/>
      <c r="R1023" s="253"/>
      <c r="S1023" s="253"/>
      <c r="T1023" s="253"/>
      <c r="U1023" s="253"/>
      <c r="V1023" s="253"/>
      <c r="W1023" s="253"/>
      <c r="X1023" s="253"/>
      <c r="Y1023" s="373"/>
      <c r="Z1023" s="376"/>
      <c r="AA1023" s="376"/>
      <c r="AB1023" s="376"/>
      <c r="AC1023" s="376"/>
      <c r="AD1023" s="376"/>
      <c r="AE1023" s="376"/>
      <c r="AF1023" s="376"/>
      <c r="AG1023" s="376"/>
      <c r="AH1023" s="376"/>
      <c r="AI1023" s="376"/>
      <c r="AJ1023" s="376"/>
      <c r="AK1023" s="376"/>
      <c r="AL1023" s="376"/>
      <c r="AM1023" s="268"/>
    </row>
    <row r="1024" spans="1:39" ht="15.6" outlineLevel="1">
      <c r="A1024" s="467"/>
      <c r="B1024" s="446" t="s">
        <v>498</v>
      </c>
      <c r="C1024" s="253"/>
      <c r="D1024" s="253"/>
      <c r="E1024" s="253"/>
      <c r="F1024" s="253"/>
      <c r="G1024" s="253"/>
      <c r="H1024" s="253"/>
      <c r="I1024" s="253"/>
      <c r="J1024" s="253"/>
      <c r="K1024" s="253"/>
      <c r="L1024" s="253"/>
      <c r="M1024" s="253"/>
      <c r="N1024" s="253"/>
      <c r="O1024" s="253"/>
      <c r="P1024" s="253"/>
      <c r="Q1024" s="253"/>
      <c r="R1024" s="253"/>
      <c r="S1024" s="253"/>
      <c r="T1024" s="253"/>
      <c r="U1024" s="253"/>
      <c r="V1024" s="253"/>
      <c r="W1024" s="253"/>
      <c r="X1024" s="253"/>
      <c r="Y1024" s="373"/>
      <c r="Z1024" s="376"/>
      <c r="AA1024" s="376"/>
      <c r="AB1024" s="376"/>
      <c r="AC1024" s="376"/>
      <c r="AD1024" s="376"/>
      <c r="AE1024" s="376"/>
      <c r="AF1024" s="376"/>
      <c r="AG1024" s="376"/>
      <c r="AH1024" s="376"/>
      <c r="AI1024" s="376"/>
      <c r="AJ1024" s="376"/>
      <c r="AK1024" s="376"/>
      <c r="AL1024" s="376"/>
      <c r="AM1024" s="268"/>
    </row>
    <row r="1025" spans="1:39" ht="15" customHeight="1" outlineLevel="1">
      <c r="A1025" s="467">
        <v>21</v>
      </c>
      <c r="B1025" s="379" t="s">
        <v>113</v>
      </c>
      <c r="C1025" s="253" t="s">
        <v>25</v>
      </c>
      <c r="D1025" s="257"/>
      <c r="E1025" s="257"/>
      <c r="F1025" s="257"/>
      <c r="G1025" s="257"/>
      <c r="H1025" s="257"/>
      <c r="I1025" s="257"/>
      <c r="J1025" s="257"/>
      <c r="K1025" s="257"/>
      <c r="L1025" s="257"/>
      <c r="M1025" s="257"/>
      <c r="N1025" s="253"/>
      <c r="O1025" s="257"/>
      <c r="P1025" s="257"/>
      <c r="Q1025" s="257"/>
      <c r="R1025" s="257"/>
      <c r="S1025" s="257"/>
      <c r="T1025" s="257"/>
      <c r="U1025" s="257"/>
      <c r="V1025" s="257"/>
      <c r="W1025" s="257"/>
      <c r="X1025" s="257"/>
      <c r="Y1025" s="363"/>
      <c r="Z1025" s="363"/>
      <c r="AA1025" s="363"/>
      <c r="AB1025" s="363"/>
      <c r="AC1025" s="363"/>
      <c r="AD1025" s="363"/>
      <c r="AE1025" s="363"/>
      <c r="AF1025" s="363"/>
      <c r="AG1025" s="363"/>
      <c r="AH1025" s="363"/>
      <c r="AI1025" s="363"/>
      <c r="AJ1025" s="363"/>
      <c r="AK1025" s="363"/>
      <c r="AL1025" s="363"/>
      <c r="AM1025" s="258">
        <f>SUM(Y1025:AL1025)</f>
        <v>0</v>
      </c>
    </row>
    <row r="1026" spans="1:39" ht="15" customHeight="1" outlineLevel="1">
      <c r="A1026" s="467"/>
      <c r="B1026" s="256" t="s">
        <v>346</v>
      </c>
      <c r="C1026" s="253" t="s">
        <v>163</v>
      </c>
      <c r="D1026" s="257"/>
      <c r="E1026" s="257"/>
      <c r="F1026" s="257"/>
      <c r="G1026" s="257"/>
      <c r="H1026" s="257"/>
      <c r="I1026" s="257"/>
      <c r="J1026" s="257"/>
      <c r="K1026" s="257"/>
      <c r="L1026" s="257"/>
      <c r="M1026" s="257"/>
      <c r="N1026" s="253"/>
      <c r="O1026" s="257"/>
      <c r="P1026" s="257"/>
      <c r="Q1026" s="257"/>
      <c r="R1026" s="257"/>
      <c r="S1026" s="257"/>
      <c r="T1026" s="257"/>
      <c r="U1026" s="257"/>
      <c r="V1026" s="257"/>
      <c r="W1026" s="257"/>
      <c r="X1026" s="257"/>
      <c r="Y1026" s="364">
        <f>Y1025</f>
        <v>0</v>
      </c>
      <c r="Z1026" s="364">
        <f t="shared" ref="Z1026" si="2184">Z1025</f>
        <v>0</v>
      </c>
      <c r="AA1026" s="364">
        <f t="shared" ref="AA1026" si="2185">AA1025</f>
        <v>0</v>
      </c>
      <c r="AB1026" s="364">
        <f t="shared" ref="AB1026" si="2186">AB1025</f>
        <v>0</v>
      </c>
      <c r="AC1026" s="364">
        <f t="shared" ref="AC1026" si="2187">AC1025</f>
        <v>0</v>
      </c>
      <c r="AD1026" s="364">
        <f t="shared" ref="AD1026" si="2188">AD1025</f>
        <v>0</v>
      </c>
      <c r="AE1026" s="364">
        <f t="shared" ref="AE1026" si="2189">AE1025</f>
        <v>0</v>
      </c>
      <c r="AF1026" s="364">
        <f t="shared" ref="AF1026" si="2190">AF1025</f>
        <v>0</v>
      </c>
      <c r="AG1026" s="364">
        <f t="shared" ref="AG1026" si="2191">AG1025</f>
        <v>0</v>
      </c>
      <c r="AH1026" s="364">
        <f t="shared" ref="AH1026" si="2192">AH1025</f>
        <v>0</v>
      </c>
      <c r="AI1026" s="364">
        <f t="shared" ref="AI1026" si="2193">AI1025</f>
        <v>0</v>
      </c>
      <c r="AJ1026" s="364">
        <f t="shared" ref="AJ1026" si="2194">AJ1025</f>
        <v>0</v>
      </c>
      <c r="AK1026" s="364">
        <f t="shared" ref="AK1026" si="2195">AK1025</f>
        <v>0</v>
      </c>
      <c r="AL1026" s="364">
        <f t="shared" ref="AL1026" si="2196">AL1025</f>
        <v>0</v>
      </c>
      <c r="AM1026" s="268"/>
    </row>
    <row r="1027" spans="1:39" ht="15" customHeight="1" outlineLevel="1">
      <c r="A1027" s="467"/>
      <c r="B1027" s="256"/>
      <c r="C1027" s="253"/>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373"/>
      <c r="Z1027" s="376"/>
      <c r="AA1027" s="376"/>
      <c r="AB1027" s="376"/>
      <c r="AC1027" s="376"/>
      <c r="AD1027" s="376"/>
      <c r="AE1027" s="376"/>
      <c r="AF1027" s="376"/>
      <c r="AG1027" s="376"/>
      <c r="AH1027" s="376"/>
      <c r="AI1027" s="376"/>
      <c r="AJ1027" s="376"/>
      <c r="AK1027" s="376"/>
      <c r="AL1027" s="376"/>
      <c r="AM1027" s="268"/>
    </row>
    <row r="1028" spans="1:39" ht="15" customHeight="1" outlineLevel="1">
      <c r="A1028" s="467">
        <v>22</v>
      </c>
      <c r="B1028" s="379" t="s">
        <v>114</v>
      </c>
      <c r="C1028" s="253" t="s">
        <v>25</v>
      </c>
      <c r="D1028" s="257"/>
      <c r="E1028" s="257"/>
      <c r="F1028" s="257"/>
      <c r="G1028" s="257"/>
      <c r="H1028" s="257"/>
      <c r="I1028" s="257"/>
      <c r="J1028" s="257"/>
      <c r="K1028" s="257"/>
      <c r="L1028" s="257"/>
      <c r="M1028" s="257"/>
      <c r="N1028" s="253"/>
      <c r="O1028" s="257"/>
      <c r="P1028" s="257"/>
      <c r="Q1028" s="257"/>
      <c r="R1028" s="257"/>
      <c r="S1028" s="257"/>
      <c r="T1028" s="257"/>
      <c r="U1028" s="257"/>
      <c r="V1028" s="257"/>
      <c r="W1028" s="257"/>
      <c r="X1028" s="257"/>
      <c r="Y1028" s="363"/>
      <c r="Z1028" s="363"/>
      <c r="AA1028" s="363"/>
      <c r="AB1028" s="363"/>
      <c r="AC1028" s="363"/>
      <c r="AD1028" s="363"/>
      <c r="AE1028" s="363"/>
      <c r="AF1028" s="363"/>
      <c r="AG1028" s="363"/>
      <c r="AH1028" s="363"/>
      <c r="AI1028" s="363"/>
      <c r="AJ1028" s="363"/>
      <c r="AK1028" s="363"/>
      <c r="AL1028" s="363"/>
      <c r="AM1028" s="258">
        <f>SUM(Y1028:AL1028)</f>
        <v>0</v>
      </c>
    </row>
    <row r="1029" spans="1:39" ht="15" customHeight="1" outlineLevel="1">
      <c r="A1029" s="467"/>
      <c r="B1029" s="256" t="s">
        <v>346</v>
      </c>
      <c r="C1029" s="253" t="s">
        <v>163</v>
      </c>
      <c r="D1029" s="257"/>
      <c r="E1029" s="257"/>
      <c r="F1029" s="257"/>
      <c r="G1029" s="257"/>
      <c r="H1029" s="257"/>
      <c r="I1029" s="257"/>
      <c r="J1029" s="257"/>
      <c r="K1029" s="257"/>
      <c r="L1029" s="257"/>
      <c r="M1029" s="257"/>
      <c r="N1029" s="253"/>
      <c r="O1029" s="257"/>
      <c r="P1029" s="257"/>
      <c r="Q1029" s="257"/>
      <c r="R1029" s="257"/>
      <c r="S1029" s="257"/>
      <c r="T1029" s="257"/>
      <c r="U1029" s="257"/>
      <c r="V1029" s="257"/>
      <c r="W1029" s="257"/>
      <c r="X1029" s="257"/>
      <c r="Y1029" s="364">
        <f>Y1028</f>
        <v>0</v>
      </c>
      <c r="Z1029" s="364">
        <f t="shared" ref="Z1029" si="2197">Z1028</f>
        <v>0</v>
      </c>
      <c r="AA1029" s="364">
        <f t="shared" ref="AA1029" si="2198">AA1028</f>
        <v>0</v>
      </c>
      <c r="AB1029" s="364">
        <f t="shared" ref="AB1029" si="2199">AB1028</f>
        <v>0</v>
      </c>
      <c r="AC1029" s="364">
        <f t="shared" ref="AC1029" si="2200">AC1028</f>
        <v>0</v>
      </c>
      <c r="AD1029" s="364">
        <f t="shared" ref="AD1029" si="2201">AD1028</f>
        <v>0</v>
      </c>
      <c r="AE1029" s="364">
        <f t="shared" ref="AE1029" si="2202">AE1028</f>
        <v>0</v>
      </c>
      <c r="AF1029" s="364">
        <f t="shared" ref="AF1029" si="2203">AF1028</f>
        <v>0</v>
      </c>
      <c r="AG1029" s="364">
        <f t="shared" ref="AG1029" si="2204">AG1028</f>
        <v>0</v>
      </c>
      <c r="AH1029" s="364">
        <f t="shared" ref="AH1029" si="2205">AH1028</f>
        <v>0</v>
      </c>
      <c r="AI1029" s="364">
        <f t="shared" ref="AI1029" si="2206">AI1028</f>
        <v>0</v>
      </c>
      <c r="AJ1029" s="364">
        <f t="shared" ref="AJ1029" si="2207">AJ1028</f>
        <v>0</v>
      </c>
      <c r="AK1029" s="364">
        <f t="shared" ref="AK1029" si="2208">AK1028</f>
        <v>0</v>
      </c>
      <c r="AL1029" s="364">
        <f t="shared" ref="AL1029" si="2209">AL1028</f>
        <v>0</v>
      </c>
      <c r="AM1029" s="268"/>
    </row>
    <row r="1030" spans="1:39" ht="15" customHeight="1" outlineLevel="1">
      <c r="A1030" s="467"/>
      <c r="B1030" s="256"/>
      <c r="C1030" s="253"/>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373"/>
      <c r="Z1030" s="376"/>
      <c r="AA1030" s="376"/>
      <c r="AB1030" s="376"/>
      <c r="AC1030" s="376"/>
      <c r="AD1030" s="376"/>
      <c r="AE1030" s="376"/>
      <c r="AF1030" s="376"/>
      <c r="AG1030" s="376"/>
      <c r="AH1030" s="376"/>
      <c r="AI1030" s="376"/>
      <c r="AJ1030" s="376"/>
      <c r="AK1030" s="376"/>
      <c r="AL1030" s="376"/>
      <c r="AM1030" s="268"/>
    </row>
    <row r="1031" spans="1:39" ht="15" customHeight="1" outlineLevel="1">
      <c r="A1031" s="467">
        <v>23</v>
      </c>
      <c r="B1031" s="379" t="s">
        <v>115</v>
      </c>
      <c r="C1031" s="253" t="s">
        <v>25</v>
      </c>
      <c r="D1031" s="257"/>
      <c r="E1031" s="257"/>
      <c r="F1031" s="257"/>
      <c r="G1031" s="257"/>
      <c r="H1031" s="257"/>
      <c r="I1031" s="257"/>
      <c r="J1031" s="257"/>
      <c r="K1031" s="257"/>
      <c r="L1031" s="257"/>
      <c r="M1031" s="257"/>
      <c r="N1031" s="253"/>
      <c r="O1031" s="257"/>
      <c r="P1031" s="257"/>
      <c r="Q1031" s="257"/>
      <c r="R1031" s="257"/>
      <c r="S1031" s="257"/>
      <c r="T1031" s="257"/>
      <c r="U1031" s="257"/>
      <c r="V1031" s="257"/>
      <c r="W1031" s="257"/>
      <c r="X1031" s="257"/>
      <c r="Y1031" s="363"/>
      <c r="Z1031" s="363"/>
      <c r="AA1031" s="363"/>
      <c r="AB1031" s="363"/>
      <c r="AC1031" s="363"/>
      <c r="AD1031" s="363"/>
      <c r="AE1031" s="363"/>
      <c r="AF1031" s="363"/>
      <c r="AG1031" s="363"/>
      <c r="AH1031" s="363"/>
      <c r="AI1031" s="363"/>
      <c r="AJ1031" s="363"/>
      <c r="AK1031" s="363"/>
      <c r="AL1031" s="363"/>
      <c r="AM1031" s="258">
        <f>SUM(Y1031:AL1031)</f>
        <v>0</v>
      </c>
    </row>
    <row r="1032" spans="1:39" ht="15" customHeight="1" outlineLevel="1">
      <c r="A1032" s="467"/>
      <c r="B1032" s="256" t="s">
        <v>346</v>
      </c>
      <c r="C1032" s="253" t="s">
        <v>163</v>
      </c>
      <c r="D1032" s="257"/>
      <c r="E1032" s="257"/>
      <c r="F1032" s="257"/>
      <c r="G1032" s="257"/>
      <c r="H1032" s="257"/>
      <c r="I1032" s="257"/>
      <c r="J1032" s="257"/>
      <c r="K1032" s="257"/>
      <c r="L1032" s="257"/>
      <c r="M1032" s="257"/>
      <c r="N1032" s="253"/>
      <c r="O1032" s="257"/>
      <c r="P1032" s="257"/>
      <c r="Q1032" s="257"/>
      <c r="R1032" s="257"/>
      <c r="S1032" s="257"/>
      <c r="T1032" s="257"/>
      <c r="U1032" s="257"/>
      <c r="V1032" s="257"/>
      <c r="W1032" s="257"/>
      <c r="X1032" s="257"/>
      <c r="Y1032" s="364">
        <f>Y1031</f>
        <v>0</v>
      </c>
      <c r="Z1032" s="364">
        <f t="shared" ref="Z1032" si="2210">Z1031</f>
        <v>0</v>
      </c>
      <c r="AA1032" s="364">
        <f t="shared" ref="AA1032" si="2211">AA1031</f>
        <v>0</v>
      </c>
      <c r="AB1032" s="364">
        <f t="shared" ref="AB1032" si="2212">AB1031</f>
        <v>0</v>
      </c>
      <c r="AC1032" s="364">
        <f t="shared" ref="AC1032" si="2213">AC1031</f>
        <v>0</v>
      </c>
      <c r="AD1032" s="364">
        <f t="shared" ref="AD1032" si="2214">AD1031</f>
        <v>0</v>
      </c>
      <c r="AE1032" s="364">
        <f t="shared" ref="AE1032" si="2215">AE1031</f>
        <v>0</v>
      </c>
      <c r="AF1032" s="364">
        <f t="shared" ref="AF1032" si="2216">AF1031</f>
        <v>0</v>
      </c>
      <c r="AG1032" s="364">
        <f t="shared" ref="AG1032" si="2217">AG1031</f>
        <v>0</v>
      </c>
      <c r="AH1032" s="364">
        <f t="shared" ref="AH1032" si="2218">AH1031</f>
        <v>0</v>
      </c>
      <c r="AI1032" s="364">
        <f t="shared" ref="AI1032" si="2219">AI1031</f>
        <v>0</v>
      </c>
      <c r="AJ1032" s="364">
        <f t="shared" ref="AJ1032" si="2220">AJ1031</f>
        <v>0</v>
      </c>
      <c r="AK1032" s="364">
        <f t="shared" ref="AK1032" si="2221">AK1031</f>
        <v>0</v>
      </c>
      <c r="AL1032" s="364">
        <f t="shared" ref="AL1032" si="2222">AL1031</f>
        <v>0</v>
      </c>
      <c r="AM1032" s="268"/>
    </row>
    <row r="1033" spans="1:39" ht="15" customHeight="1" outlineLevel="1">
      <c r="A1033" s="467"/>
      <c r="B1033" s="381"/>
      <c r="C1033" s="253"/>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373"/>
      <c r="Z1033" s="376"/>
      <c r="AA1033" s="376"/>
      <c r="AB1033" s="376"/>
      <c r="AC1033" s="376"/>
      <c r="AD1033" s="376"/>
      <c r="AE1033" s="376"/>
      <c r="AF1033" s="376"/>
      <c r="AG1033" s="376"/>
      <c r="AH1033" s="376"/>
      <c r="AI1033" s="376"/>
      <c r="AJ1033" s="376"/>
      <c r="AK1033" s="376"/>
      <c r="AL1033" s="376"/>
      <c r="AM1033" s="268"/>
    </row>
    <row r="1034" spans="1:39" ht="15" customHeight="1" outlineLevel="1">
      <c r="A1034" s="467">
        <v>24</v>
      </c>
      <c r="B1034" s="379" t="s">
        <v>116</v>
      </c>
      <c r="C1034" s="253" t="s">
        <v>25</v>
      </c>
      <c r="D1034" s="257"/>
      <c r="E1034" s="257"/>
      <c r="F1034" s="257"/>
      <c r="G1034" s="257"/>
      <c r="H1034" s="257"/>
      <c r="I1034" s="257"/>
      <c r="J1034" s="257"/>
      <c r="K1034" s="257"/>
      <c r="L1034" s="257"/>
      <c r="M1034" s="257"/>
      <c r="N1034" s="253"/>
      <c r="O1034" s="257"/>
      <c r="P1034" s="257"/>
      <c r="Q1034" s="257"/>
      <c r="R1034" s="257"/>
      <c r="S1034" s="257"/>
      <c r="T1034" s="257"/>
      <c r="U1034" s="257"/>
      <c r="V1034" s="257"/>
      <c r="W1034" s="257"/>
      <c r="X1034" s="257"/>
      <c r="Y1034" s="363"/>
      <c r="Z1034" s="363"/>
      <c r="AA1034" s="363"/>
      <c r="AB1034" s="363"/>
      <c r="AC1034" s="363"/>
      <c r="AD1034" s="363"/>
      <c r="AE1034" s="363"/>
      <c r="AF1034" s="363"/>
      <c r="AG1034" s="363"/>
      <c r="AH1034" s="363"/>
      <c r="AI1034" s="363"/>
      <c r="AJ1034" s="363"/>
      <c r="AK1034" s="363"/>
      <c r="AL1034" s="363"/>
      <c r="AM1034" s="258">
        <f>SUM(Y1034:AL1034)</f>
        <v>0</v>
      </c>
    </row>
    <row r="1035" spans="1:39" ht="15" customHeight="1" outlineLevel="1">
      <c r="A1035" s="467"/>
      <c r="B1035" s="256" t="s">
        <v>346</v>
      </c>
      <c r="C1035" s="253" t="s">
        <v>163</v>
      </c>
      <c r="D1035" s="257"/>
      <c r="E1035" s="257"/>
      <c r="F1035" s="257"/>
      <c r="G1035" s="257"/>
      <c r="H1035" s="257"/>
      <c r="I1035" s="257"/>
      <c r="J1035" s="257"/>
      <c r="K1035" s="257"/>
      <c r="L1035" s="257"/>
      <c r="M1035" s="257"/>
      <c r="N1035" s="253"/>
      <c r="O1035" s="257"/>
      <c r="P1035" s="257"/>
      <c r="Q1035" s="257"/>
      <c r="R1035" s="257"/>
      <c r="S1035" s="257"/>
      <c r="T1035" s="257"/>
      <c r="U1035" s="257"/>
      <c r="V1035" s="257"/>
      <c r="W1035" s="257"/>
      <c r="X1035" s="257"/>
      <c r="Y1035" s="364">
        <f>Y1034</f>
        <v>0</v>
      </c>
      <c r="Z1035" s="364">
        <f t="shared" ref="Z1035" si="2223">Z1034</f>
        <v>0</v>
      </c>
      <c r="AA1035" s="364">
        <f t="shared" ref="AA1035" si="2224">AA1034</f>
        <v>0</v>
      </c>
      <c r="AB1035" s="364">
        <f t="shared" ref="AB1035" si="2225">AB1034</f>
        <v>0</v>
      </c>
      <c r="AC1035" s="364">
        <f t="shared" ref="AC1035" si="2226">AC1034</f>
        <v>0</v>
      </c>
      <c r="AD1035" s="364">
        <f t="shared" ref="AD1035" si="2227">AD1034</f>
        <v>0</v>
      </c>
      <c r="AE1035" s="364">
        <f t="shared" ref="AE1035" si="2228">AE1034</f>
        <v>0</v>
      </c>
      <c r="AF1035" s="364">
        <f t="shared" ref="AF1035" si="2229">AF1034</f>
        <v>0</v>
      </c>
      <c r="AG1035" s="364">
        <f t="shared" ref="AG1035" si="2230">AG1034</f>
        <v>0</v>
      </c>
      <c r="AH1035" s="364">
        <f t="shared" ref="AH1035" si="2231">AH1034</f>
        <v>0</v>
      </c>
      <c r="AI1035" s="364">
        <f t="shared" ref="AI1035" si="2232">AI1034</f>
        <v>0</v>
      </c>
      <c r="AJ1035" s="364">
        <f t="shared" ref="AJ1035" si="2233">AJ1034</f>
        <v>0</v>
      </c>
      <c r="AK1035" s="364">
        <f t="shared" ref="AK1035" si="2234">AK1034</f>
        <v>0</v>
      </c>
      <c r="AL1035" s="364">
        <f t="shared" ref="AL1035" si="2235">AL1034</f>
        <v>0</v>
      </c>
      <c r="AM1035" s="268"/>
    </row>
    <row r="1036" spans="1:39" ht="15" customHeight="1" outlineLevel="1">
      <c r="A1036" s="467"/>
      <c r="B1036" s="256"/>
      <c r="C1036" s="253"/>
      <c r="D1036" s="253"/>
      <c r="E1036" s="253"/>
      <c r="F1036" s="253"/>
      <c r="G1036" s="253"/>
      <c r="H1036" s="253"/>
      <c r="I1036" s="253"/>
      <c r="J1036" s="253"/>
      <c r="K1036" s="253"/>
      <c r="L1036" s="253"/>
      <c r="M1036" s="253"/>
      <c r="N1036" s="253"/>
      <c r="O1036" s="253"/>
      <c r="P1036" s="253"/>
      <c r="Q1036" s="253"/>
      <c r="R1036" s="253"/>
      <c r="S1036" s="253"/>
      <c r="T1036" s="253"/>
      <c r="U1036" s="253"/>
      <c r="V1036" s="253"/>
      <c r="W1036" s="253"/>
      <c r="X1036" s="253"/>
      <c r="Y1036" s="365"/>
      <c r="Z1036" s="376"/>
      <c r="AA1036" s="376"/>
      <c r="AB1036" s="376"/>
      <c r="AC1036" s="376"/>
      <c r="AD1036" s="376"/>
      <c r="AE1036" s="376"/>
      <c r="AF1036" s="376"/>
      <c r="AG1036" s="376"/>
      <c r="AH1036" s="376"/>
      <c r="AI1036" s="376"/>
      <c r="AJ1036" s="376"/>
      <c r="AK1036" s="376"/>
      <c r="AL1036" s="376"/>
      <c r="AM1036" s="268"/>
    </row>
    <row r="1037" spans="1:39" ht="15" customHeight="1" outlineLevel="1">
      <c r="A1037" s="467"/>
      <c r="B1037" s="250" t="s">
        <v>499</v>
      </c>
      <c r="C1037" s="253"/>
      <c r="D1037" s="253"/>
      <c r="E1037" s="253"/>
      <c r="F1037" s="253"/>
      <c r="G1037" s="253"/>
      <c r="H1037" s="253"/>
      <c r="I1037" s="253"/>
      <c r="J1037" s="253"/>
      <c r="K1037" s="253"/>
      <c r="L1037" s="253"/>
      <c r="M1037" s="253"/>
      <c r="N1037" s="253"/>
      <c r="O1037" s="253"/>
      <c r="P1037" s="253"/>
      <c r="Q1037" s="253"/>
      <c r="R1037" s="253"/>
      <c r="S1037" s="253"/>
      <c r="T1037" s="253"/>
      <c r="U1037" s="253"/>
      <c r="V1037" s="253"/>
      <c r="W1037" s="253"/>
      <c r="X1037" s="253"/>
      <c r="Y1037" s="365"/>
      <c r="Z1037" s="376"/>
      <c r="AA1037" s="376"/>
      <c r="AB1037" s="376"/>
      <c r="AC1037" s="376"/>
      <c r="AD1037" s="376"/>
      <c r="AE1037" s="376"/>
      <c r="AF1037" s="376"/>
      <c r="AG1037" s="376"/>
      <c r="AH1037" s="376"/>
      <c r="AI1037" s="376"/>
      <c r="AJ1037" s="376"/>
      <c r="AK1037" s="376"/>
      <c r="AL1037" s="376"/>
      <c r="AM1037" s="268"/>
    </row>
    <row r="1038" spans="1:39" ht="15" customHeight="1" outlineLevel="1">
      <c r="A1038" s="467">
        <v>25</v>
      </c>
      <c r="B1038" s="379" t="s">
        <v>117</v>
      </c>
      <c r="C1038" s="253" t="s">
        <v>25</v>
      </c>
      <c r="D1038" s="257"/>
      <c r="E1038" s="257"/>
      <c r="F1038" s="257"/>
      <c r="G1038" s="257"/>
      <c r="H1038" s="257"/>
      <c r="I1038" s="257"/>
      <c r="J1038" s="257"/>
      <c r="K1038" s="257"/>
      <c r="L1038" s="257"/>
      <c r="M1038" s="257"/>
      <c r="N1038" s="257">
        <v>12</v>
      </c>
      <c r="O1038" s="257"/>
      <c r="P1038" s="257"/>
      <c r="Q1038" s="257"/>
      <c r="R1038" s="257"/>
      <c r="S1038" s="257"/>
      <c r="T1038" s="257"/>
      <c r="U1038" s="257"/>
      <c r="V1038" s="257"/>
      <c r="W1038" s="257"/>
      <c r="X1038" s="257"/>
      <c r="Y1038" s="377"/>
      <c r="Z1038" s="368"/>
      <c r="AA1038" s="368"/>
      <c r="AB1038" s="368"/>
      <c r="AC1038" s="368"/>
      <c r="AD1038" s="368"/>
      <c r="AE1038" s="368"/>
      <c r="AF1038" s="368"/>
      <c r="AG1038" s="368"/>
      <c r="AH1038" s="368"/>
      <c r="AI1038" s="368"/>
      <c r="AJ1038" s="368"/>
      <c r="AK1038" s="368"/>
      <c r="AL1038" s="368"/>
      <c r="AM1038" s="258">
        <f>SUM(Y1038:AL1038)</f>
        <v>0</v>
      </c>
    </row>
    <row r="1039" spans="1:39" ht="15" customHeight="1" outlineLevel="1">
      <c r="A1039" s="467"/>
      <c r="B1039" s="256" t="s">
        <v>346</v>
      </c>
      <c r="C1039" s="253" t="s">
        <v>163</v>
      </c>
      <c r="D1039" s="257"/>
      <c r="E1039" s="257"/>
      <c r="F1039" s="257"/>
      <c r="G1039" s="257"/>
      <c r="H1039" s="257"/>
      <c r="I1039" s="257"/>
      <c r="J1039" s="257"/>
      <c r="K1039" s="257"/>
      <c r="L1039" s="257"/>
      <c r="M1039" s="257"/>
      <c r="N1039" s="257">
        <f>N1038</f>
        <v>12</v>
      </c>
      <c r="O1039" s="257"/>
      <c r="P1039" s="257"/>
      <c r="Q1039" s="257"/>
      <c r="R1039" s="257"/>
      <c r="S1039" s="257"/>
      <c r="T1039" s="257"/>
      <c r="U1039" s="257"/>
      <c r="V1039" s="257"/>
      <c r="W1039" s="257"/>
      <c r="X1039" s="257"/>
      <c r="Y1039" s="364">
        <f>Y1038</f>
        <v>0</v>
      </c>
      <c r="Z1039" s="364">
        <f t="shared" ref="Z1039" si="2236">Z1038</f>
        <v>0</v>
      </c>
      <c r="AA1039" s="364">
        <f t="shared" ref="AA1039" si="2237">AA1038</f>
        <v>0</v>
      </c>
      <c r="AB1039" s="364">
        <f t="shared" ref="AB1039" si="2238">AB1038</f>
        <v>0</v>
      </c>
      <c r="AC1039" s="364">
        <f t="shared" ref="AC1039" si="2239">AC1038</f>
        <v>0</v>
      </c>
      <c r="AD1039" s="364">
        <f t="shared" ref="AD1039" si="2240">AD1038</f>
        <v>0</v>
      </c>
      <c r="AE1039" s="364">
        <f t="shared" ref="AE1039" si="2241">AE1038</f>
        <v>0</v>
      </c>
      <c r="AF1039" s="364">
        <f t="shared" ref="AF1039" si="2242">AF1038</f>
        <v>0</v>
      </c>
      <c r="AG1039" s="364">
        <f t="shared" ref="AG1039" si="2243">AG1038</f>
        <v>0</v>
      </c>
      <c r="AH1039" s="364">
        <f t="shared" ref="AH1039" si="2244">AH1038</f>
        <v>0</v>
      </c>
      <c r="AI1039" s="364">
        <f t="shared" ref="AI1039" si="2245">AI1038</f>
        <v>0</v>
      </c>
      <c r="AJ1039" s="364">
        <f t="shared" ref="AJ1039" si="2246">AJ1038</f>
        <v>0</v>
      </c>
      <c r="AK1039" s="364">
        <f t="shared" ref="AK1039" si="2247">AK1038</f>
        <v>0</v>
      </c>
      <c r="AL1039" s="364">
        <f t="shared" ref="AL1039" si="2248">AL1038</f>
        <v>0</v>
      </c>
      <c r="AM1039" s="268"/>
    </row>
    <row r="1040" spans="1:39" ht="15" customHeight="1" outlineLevel="1">
      <c r="A1040" s="467"/>
      <c r="B1040" s="256"/>
      <c r="C1040" s="253"/>
      <c r="D1040" s="253"/>
      <c r="E1040" s="253"/>
      <c r="F1040" s="253"/>
      <c r="G1040" s="253"/>
      <c r="H1040" s="253"/>
      <c r="I1040" s="253"/>
      <c r="J1040" s="253"/>
      <c r="K1040" s="253"/>
      <c r="L1040" s="253"/>
      <c r="M1040" s="253"/>
      <c r="N1040" s="253"/>
      <c r="O1040" s="253"/>
      <c r="P1040" s="253"/>
      <c r="Q1040" s="253"/>
      <c r="R1040" s="253"/>
      <c r="S1040" s="253"/>
      <c r="T1040" s="253"/>
      <c r="U1040" s="253"/>
      <c r="V1040" s="253"/>
      <c r="W1040" s="253"/>
      <c r="X1040" s="253"/>
      <c r="Y1040" s="365"/>
      <c r="Z1040" s="376"/>
      <c r="AA1040" s="376"/>
      <c r="AB1040" s="376"/>
      <c r="AC1040" s="376"/>
      <c r="AD1040" s="376"/>
      <c r="AE1040" s="376"/>
      <c r="AF1040" s="376"/>
      <c r="AG1040" s="376"/>
      <c r="AH1040" s="376"/>
      <c r="AI1040" s="376"/>
      <c r="AJ1040" s="376"/>
      <c r="AK1040" s="376"/>
      <c r="AL1040" s="376"/>
      <c r="AM1040" s="268"/>
    </row>
    <row r="1041" spans="1:39" ht="15" customHeight="1" outlineLevel="1">
      <c r="A1041" s="467">
        <v>26</v>
      </c>
      <c r="B1041" s="379" t="s">
        <v>118</v>
      </c>
      <c r="C1041" s="253" t="s">
        <v>25</v>
      </c>
      <c r="D1041" s="257">
        <f>'7.  Persistence Report'!AZ148</f>
        <v>152799</v>
      </c>
      <c r="E1041" s="257">
        <f>'7.  Persistence Report'!BA148</f>
        <v>152799</v>
      </c>
      <c r="F1041" s="257"/>
      <c r="G1041" s="257"/>
      <c r="H1041" s="257"/>
      <c r="I1041" s="257"/>
      <c r="J1041" s="257"/>
      <c r="K1041" s="257"/>
      <c r="L1041" s="257"/>
      <c r="M1041" s="257"/>
      <c r="N1041" s="257">
        <v>12</v>
      </c>
      <c r="O1041" s="257">
        <f>'7.  Persistence Report'!U148</f>
        <v>22</v>
      </c>
      <c r="P1041" s="257">
        <f>'7.  Persistence Report'!V148</f>
        <v>22</v>
      </c>
      <c r="Q1041" s="257"/>
      <c r="R1041" s="257"/>
      <c r="S1041" s="257"/>
      <c r="T1041" s="257"/>
      <c r="U1041" s="257"/>
      <c r="V1041" s="257"/>
      <c r="W1041" s="257"/>
      <c r="X1041" s="257"/>
      <c r="Y1041" s="377"/>
      <c r="Z1041" s="368"/>
      <c r="AA1041" s="368">
        <v>1</v>
      </c>
      <c r="AB1041" s="368"/>
      <c r="AC1041" s="368"/>
      <c r="AD1041" s="368"/>
      <c r="AE1041" s="368"/>
      <c r="AF1041" s="368"/>
      <c r="AG1041" s="368"/>
      <c r="AH1041" s="368"/>
      <c r="AI1041" s="368"/>
      <c r="AJ1041" s="368"/>
      <c r="AK1041" s="368"/>
      <c r="AL1041" s="368"/>
      <c r="AM1041" s="258">
        <f>SUM(Y1041:AL1041)</f>
        <v>1</v>
      </c>
    </row>
    <row r="1042" spans="1:39" ht="15" customHeight="1" outlineLevel="1">
      <c r="A1042" s="467"/>
      <c r="B1042" s="256" t="s">
        <v>346</v>
      </c>
      <c r="C1042" s="253" t="s">
        <v>163</v>
      </c>
      <c r="D1042" s="257"/>
      <c r="E1042" s="257"/>
      <c r="F1042" s="257"/>
      <c r="G1042" s="257"/>
      <c r="H1042" s="257"/>
      <c r="I1042" s="257"/>
      <c r="J1042" s="257"/>
      <c r="K1042" s="257"/>
      <c r="L1042" s="257"/>
      <c r="M1042" s="257"/>
      <c r="N1042" s="257">
        <f>N1041</f>
        <v>12</v>
      </c>
      <c r="O1042" s="257"/>
      <c r="P1042" s="257"/>
      <c r="Q1042" s="257"/>
      <c r="R1042" s="257"/>
      <c r="S1042" s="257"/>
      <c r="T1042" s="257"/>
      <c r="U1042" s="257"/>
      <c r="V1042" s="257"/>
      <c r="W1042" s="257"/>
      <c r="X1042" s="257"/>
      <c r="Y1042" s="364">
        <f>Y1041</f>
        <v>0</v>
      </c>
      <c r="Z1042" s="364">
        <f t="shared" ref="Z1042" si="2249">Z1041</f>
        <v>0</v>
      </c>
      <c r="AA1042" s="364">
        <f t="shared" ref="AA1042" si="2250">AA1041</f>
        <v>1</v>
      </c>
      <c r="AB1042" s="364">
        <f t="shared" ref="AB1042" si="2251">AB1041</f>
        <v>0</v>
      </c>
      <c r="AC1042" s="364">
        <f t="shared" ref="AC1042" si="2252">AC1041</f>
        <v>0</v>
      </c>
      <c r="AD1042" s="364">
        <f t="shared" ref="AD1042" si="2253">AD1041</f>
        <v>0</v>
      </c>
      <c r="AE1042" s="364">
        <f t="shared" ref="AE1042" si="2254">AE1041</f>
        <v>0</v>
      </c>
      <c r="AF1042" s="364">
        <f t="shared" ref="AF1042" si="2255">AF1041</f>
        <v>0</v>
      </c>
      <c r="AG1042" s="364">
        <f t="shared" ref="AG1042" si="2256">AG1041</f>
        <v>0</v>
      </c>
      <c r="AH1042" s="364">
        <f t="shared" ref="AH1042" si="2257">AH1041</f>
        <v>0</v>
      </c>
      <c r="AI1042" s="364">
        <f t="shared" ref="AI1042" si="2258">AI1041</f>
        <v>0</v>
      </c>
      <c r="AJ1042" s="364">
        <f t="shared" ref="AJ1042" si="2259">AJ1041</f>
        <v>0</v>
      </c>
      <c r="AK1042" s="364">
        <f t="shared" ref="AK1042" si="2260">AK1041</f>
        <v>0</v>
      </c>
      <c r="AL1042" s="364">
        <f t="shared" ref="AL1042" si="2261">AL1041</f>
        <v>0</v>
      </c>
      <c r="AM1042" s="268"/>
    </row>
    <row r="1043" spans="1:39" ht="15" customHeight="1" outlineLevel="1">
      <c r="A1043" s="467"/>
      <c r="B1043" s="256"/>
      <c r="C1043" s="253"/>
      <c r="D1043" s="253"/>
      <c r="E1043" s="253"/>
      <c r="F1043" s="253"/>
      <c r="G1043" s="253"/>
      <c r="H1043" s="253"/>
      <c r="I1043" s="253"/>
      <c r="J1043" s="253"/>
      <c r="K1043" s="253"/>
      <c r="L1043" s="253"/>
      <c r="M1043" s="253"/>
      <c r="N1043" s="253"/>
      <c r="O1043" s="253"/>
      <c r="P1043" s="253"/>
      <c r="Q1043" s="253"/>
      <c r="R1043" s="253"/>
      <c r="S1043" s="253"/>
      <c r="T1043" s="253"/>
      <c r="U1043" s="253"/>
      <c r="V1043" s="253"/>
      <c r="W1043" s="253"/>
      <c r="X1043" s="253"/>
      <c r="Y1043" s="365"/>
      <c r="Z1043" s="376"/>
      <c r="AA1043" s="376"/>
      <c r="AB1043" s="376"/>
      <c r="AC1043" s="376"/>
      <c r="AD1043" s="376"/>
      <c r="AE1043" s="376"/>
      <c r="AF1043" s="376"/>
      <c r="AG1043" s="376"/>
      <c r="AH1043" s="376"/>
      <c r="AI1043" s="376"/>
      <c r="AJ1043" s="376"/>
      <c r="AK1043" s="376"/>
      <c r="AL1043" s="376"/>
      <c r="AM1043" s="268"/>
    </row>
    <row r="1044" spans="1:39" ht="15" customHeight="1" outlineLevel="1">
      <c r="A1044" s="467">
        <v>27</v>
      </c>
      <c r="B1044" s="379" t="s">
        <v>119</v>
      </c>
      <c r="C1044" s="253" t="s">
        <v>25</v>
      </c>
      <c r="D1044" s="257"/>
      <c r="E1044" s="257"/>
      <c r="F1044" s="257"/>
      <c r="G1044" s="257"/>
      <c r="H1044" s="257"/>
      <c r="I1044" s="257"/>
      <c r="J1044" s="257"/>
      <c r="K1044" s="257"/>
      <c r="L1044" s="257"/>
      <c r="M1044" s="257"/>
      <c r="N1044" s="257">
        <v>12</v>
      </c>
      <c r="O1044" s="257"/>
      <c r="P1044" s="257"/>
      <c r="Q1044" s="257"/>
      <c r="R1044" s="257"/>
      <c r="S1044" s="257"/>
      <c r="T1044" s="257"/>
      <c r="U1044" s="257"/>
      <c r="V1044" s="257"/>
      <c r="W1044" s="257"/>
      <c r="X1044" s="257"/>
      <c r="Y1044" s="377"/>
      <c r="Z1044" s="368"/>
      <c r="AA1044" s="368"/>
      <c r="AB1044" s="368"/>
      <c r="AC1044" s="368"/>
      <c r="AD1044" s="368"/>
      <c r="AE1044" s="368"/>
      <c r="AF1044" s="368"/>
      <c r="AG1044" s="368"/>
      <c r="AH1044" s="368"/>
      <c r="AI1044" s="368"/>
      <c r="AJ1044" s="368"/>
      <c r="AK1044" s="368"/>
      <c r="AL1044" s="368"/>
      <c r="AM1044" s="258">
        <f>SUM(Y1044:AL1044)</f>
        <v>0</v>
      </c>
    </row>
    <row r="1045" spans="1:39" ht="15" customHeight="1" outlineLevel="1">
      <c r="A1045" s="467"/>
      <c r="B1045" s="256" t="s">
        <v>346</v>
      </c>
      <c r="C1045" s="253" t="s">
        <v>163</v>
      </c>
      <c r="D1045" s="257"/>
      <c r="E1045" s="257"/>
      <c r="F1045" s="257"/>
      <c r="G1045" s="257"/>
      <c r="H1045" s="257"/>
      <c r="I1045" s="257"/>
      <c r="J1045" s="257"/>
      <c r="K1045" s="257"/>
      <c r="L1045" s="257"/>
      <c r="M1045" s="257"/>
      <c r="N1045" s="257">
        <f>N1044</f>
        <v>12</v>
      </c>
      <c r="O1045" s="257"/>
      <c r="P1045" s="257"/>
      <c r="Q1045" s="257"/>
      <c r="R1045" s="257"/>
      <c r="S1045" s="257"/>
      <c r="T1045" s="257"/>
      <c r="U1045" s="257"/>
      <c r="V1045" s="257"/>
      <c r="W1045" s="257"/>
      <c r="X1045" s="257"/>
      <c r="Y1045" s="364">
        <f>Y1044</f>
        <v>0</v>
      </c>
      <c r="Z1045" s="364">
        <f t="shared" ref="Z1045" si="2262">Z1044</f>
        <v>0</v>
      </c>
      <c r="AA1045" s="364">
        <f t="shared" ref="AA1045" si="2263">AA1044</f>
        <v>0</v>
      </c>
      <c r="AB1045" s="364">
        <f t="shared" ref="AB1045" si="2264">AB1044</f>
        <v>0</v>
      </c>
      <c r="AC1045" s="364">
        <f t="shared" ref="AC1045" si="2265">AC1044</f>
        <v>0</v>
      </c>
      <c r="AD1045" s="364">
        <f t="shared" ref="AD1045" si="2266">AD1044</f>
        <v>0</v>
      </c>
      <c r="AE1045" s="364">
        <f t="shared" ref="AE1045" si="2267">AE1044</f>
        <v>0</v>
      </c>
      <c r="AF1045" s="364">
        <f t="shared" ref="AF1045" si="2268">AF1044</f>
        <v>0</v>
      </c>
      <c r="AG1045" s="364">
        <f t="shared" ref="AG1045" si="2269">AG1044</f>
        <v>0</v>
      </c>
      <c r="AH1045" s="364">
        <f t="shared" ref="AH1045" si="2270">AH1044</f>
        <v>0</v>
      </c>
      <c r="AI1045" s="364">
        <f t="shared" ref="AI1045" si="2271">AI1044</f>
        <v>0</v>
      </c>
      <c r="AJ1045" s="364">
        <f t="shared" ref="AJ1045" si="2272">AJ1044</f>
        <v>0</v>
      </c>
      <c r="AK1045" s="364">
        <f t="shared" ref="AK1045" si="2273">AK1044</f>
        <v>0</v>
      </c>
      <c r="AL1045" s="364">
        <f t="shared" ref="AL1045" si="2274">AL1044</f>
        <v>0</v>
      </c>
      <c r="AM1045" s="268"/>
    </row>
    <row r="1046" spans="1:39" ht="15" customHeight="1" outlineLevel="1">
      <c r="A1046" s="467"/>
      <c r="B1046" s="256"/>
      <c r="C1046" s="253"/>
      <c r="D1046" s="253"/>
      <c r="E1046" s="253"/>
      <c r="F1046" s="253"/>
      <c r="G1046" s="253"/>
      <c r="H1046" s="253"/>
      <c r="I1046" s="253"/>
      <c r="J1046" s="253"/>
      <c r="K1046" s="253"/>
      <c r="L1046" s="253"/>
      <c r="M1046" s="253"/>
      <c r="N1046" s="253"/>
      <c r="O1046" s="253"/>
      <c r="P1046" s="253"/>
      <c r="Q1046" s="253"/>
      <c r="R1046" s="253"/>
      <c r="S1046" s="253"/>
      <c r="T1046" s="253"/>
      <c r="U1046" s="253"/>
      <c r="V1046" s="253"/>
      <c r="W1046" s="253"/>
      <c r="X1046" s="253"/>
      <c r="Y1046" s="365"/>
      <c r="Z1046" s="376"/>
      <c r="AA1046" s="376"/>
      <c r="AB1046" s="376"/>
      <c r="AC1046" s="376"/>
      <c r="AD1046" s="376"/>
      <c r="AE1046" s="376"/>
      <c r="AF1046" s="376"/>
      <c r="AG1046" s="376"/>
      <c r="AH1046" s="376"/>
      <c r="AI1046" s="376"/>
      <c r="AJ1046" s="376"/>
      <c r="AK1046" s="376"/>
      <c r="AL1046" s="376"/>
      <c r="AM1046" s="268"/>
    </row>
    <row r="1047" spans="1:39" ht="15" customHeight="1" outlineLevel="1">
      <c r="A1047" s="467">
        <v>28</v>
      </c>
      <c r="B1047" s="379" t="s">
        <v>120</v>
      </c>
      <c r="C1047" s="253" t="s">
        <v>25</v>
      </c>
      <c r="D1047" s="257"/>
      <c r="E1047" s="257"/>
      <c r="F1047" s="257"/>
      <c r="G1047" s="257"/>
      <c r="H1047" s="257"/>
      <c r="I1047" s="257"/>
      <c r="J1047" s="257"/>
      <c r="K1047" s="257"/>
      <c r="L1047" s="257"/>
      <c r="M1047" s="257"/>
      <c r="N1047" s="257">
        <v>12</v>
      </c>
      <c r="O1047" s="257"/>
      <c r="P1047" s="257"/>
      <c r="Q1047" s="257"/>
      <c r="R1047" s="257"/>
      <c r="S1047" s="257"/>
      <c r="T1047" s="257"/>
      <c r="U1047" s="257"/>
      <c r="V1047" s="257"/>
      <c r="W1047" s="257"/>
      <c r="X1047" s="257"/>
      <c r="Y1047" s="377"/>
      <c r="Z1047" s="368"/>
      <c r="AA1047" s="368"/>
      <c r="AB1047" s="368"/>
      <c r="AC1047" s="368"/>
      <c r="AD1047" s="368"/>
      <c r="AE1047" s="368"/>
      <c r="AF1047" s="368"/>
      <c r="AG1047" s="368"/>
      <c r="AH1047" s="368"/>
      <c r="AI1047" s="368"/>
      <c r="AJ1047" s="368"/>
      <c r="AK1047" s="368"/>
      <c r="AL1047" s="368"/>
      <c r="AM1047" s="258">
        <f>SUM(Y1047:AL1047)</f>
        <v>0</v>
      </c>
    </row>
    <row r="1048" spans="1:39" ht="15" customHeight="1" outlineLevel="1">
      <c r="A1048" s="467"/>
      <c r="B1048" s="256" t="s">
        <v>346</v>
      </c>
      <c r="C1048" s="253" t="s">
        <v>163</v>
      </c>
      <c r="D1048" s="257"/>
      <c r="E1048" s="257"/>
      <c r="F1048" s="257"/>
      <c r="G1048" s="257"/>
      <c r="H1048" s="257"/>
      <c r="I1048" s="257"/>
      <c r="J1048" s="257"/>
      <c r="K1048" s="257"/>
      <c r="L1048" s="257"/>
      <c r="M1048" s="257"/>
      <c r="N1048" s="257">
        <f>N1047</f>
        <v>12</v>
      </c>
      <c r="O1048" s="257"/>
      <c r="P1048" s="257"/>
      <c r="Q1048" s="257"/>
      <c r="R1048" s="257"/>
      <c r="S1048" s="257"/>
      <c r="T1048" s="257"/>
      <c r="U1048" s="257"/>
      <c r="V1048" s="257"/>
      <c r="W1048" s="257"/>
      <c r="X1048" s="257"/>
      <c r="Y1048" s="364">
        <f>Y1047</f>
        <v>0</v>
      </c>
      <c r="Z1048" s="364">
        <f>Z1047</f>
        <v>0</v>
      </c>
      <c r="AA1048" s="364">
        <f t="shared" ref="AA1048" si="2275">AA1047</f>
        <v>0</v>
      </c>
      <c r="AB1048" s="364">
        <f t="shared" ref="AB1048" si="2276">AB1047</f>
        <v>0</v>
      </c>
      <c r="AC1048" s="364">
        <f t="shared" ref="AC1048" si="2277">AC1047</f>
        <v>0</v>
      </c>
      <c r="AD1048" s="364">
        <f t="shared" ref="AD1048" si="2278">AD1047</f>
        <v>0</v>
      </c>
      <c r="AE1048" s="364">
        <f>AE1047</f>
        <v>0</v>
      </c>
      <c r="AF1048" s="364">
        <f t="shared" ref="AF1048" si="2279">AF1047</f>
        <v>0</v>
      </c>
      <c r="AG1048" s="364">
        <f t="shared" ref="AG1048" si="2280">AG1047</f>
        <v>0</v>
      </c>
      <c r="AH1048" s="364">
        <f t="shared" ref="AH1048" si="2281">AH1047</f>
        <v>0</v>
      </c>
      <c r="AI1048" s="364">
        <f t="shared" ref="AI1048" si="2282">AI1047</f>
        <v>0</v>
      </c>
      <c r="AJ1048" s="364">
        <f t="shared" ref="AJ1048" si="2283">AJ1047</f>
        <v>0</v>
      </c>
      <c r="AK1048" s="364">
        <f t="shared" ref="AK1048" si="2284">AK1047</f>
        <v>0</v>
      </c>
      <c r="AL1048" s="364">
        <f t="shared" ref="AL1048" si="2285">AL1047</f>
        <v>0</v>
      </c>
      <c r="AM1048" s="268"/>
    </row>
    <row r="1049" spans="1:39" ht="15" customHeight="1" outlineLevel="1">
      <c r="A1049" s="467"/>
      <c r="B1049" s="256"/>
      <c r="C1049" s="253"/>
      <c r="D1049" s="253"/>
      <c r="E1049" s="253"/>
      <c r="F1049" s="253"/>
      <c r="G1049" s="253"/>
      <c r="H1049" s="253"/>
      <c r="I1049" s="253"/>
      <c r="J1049" s="253"/>
      <c r="K1049" s="253"/>
      <c r="L1049" s="253"/>
      <c r="M1049" s="253"/>
      <c r="N1049" s="253"/>
      <c r="O1049" s="253"/>
      <c r="P1049" s="253"/>
      <c r="Q1049" s="253"/>
      <c r="R1049" s="253"/>
      <c r="S1049" s="253"/>
      <c r="T1049" s="253"/>
      <c r="U1049" s="253"/>
      <c r="V1049" s="253"/>
      <c r="W1049" s="253"/>
      <c r="X1049" s="253"/>
      <c r="Y1049" s="365"/>
      <c r="Z1049" s="376"/>
      <c r="AA1049" s="376"/>
      <c r="AB1049" s="376"/>
      <c r="AC1049" s="376"/>
      <c r="AD1049" s="376"/>
      <c r="AE1049" s="376"/>
      <c r="AF1049" s="376"/>
      <c r="AG1049" s="376"/>
      <c r="AH1049" s="376"/>
      <c r="AI1049" s="376"/>
      <c r="AJ1049" s="376"/>
      <c r="AK1049" s="376"/>
      <c r="AL1049" s="376"/>
      <c r="AM1049" s="268"/>
    </row>
    <row r="1050" spans="1:39" ht="15" customHeight="1" outlineLevel="1">
      <c r="A1050" s="467">
        <v>29</v>
      </c>
      <c r="B1050" s="379" t="s">
        <v>121</v>
      </c>
      <c r="C1050" s="253" t="s">
        <v>25</v>
      </c>
      <c r="D1050" s="257"/>
      <c r="E1050" s="257"/>
      <c r="F1050" s="257"/>
      <c r="G1050" s="257"/>
      <c r="H1050" s="257"/>
      <c r="I1050" s="257"/>
      <c r="J1050" s="257"/>
      <c r="K1050" s="257"/>
      <c r="L1050" s="257"/>
      <c r="M1050" s="257"/>
      <c r="N1050" s="257">
        <v>3</v>
      </c>
      <c r="O1050" s="257"/>
      <c r="P1050" s="257"/>
      <c r="Q1050" s="257"/>
      <c r="R1050" s="257"/>
      <c r="S1050" s="257"/>
      <c r="T1050" s="257"/>
      <c r="U1050" s="257"/>
      <c r="V1050" s="257"/>
      <c r="W1050" s="257"/>
      <c r="X1050" s="257"/>
      <c r="Y1050" s="377"/>
      <c r="Z1050" s="368"/>
      <c r="AA1050" s="368"/>
      <c r="AB1050" s="368"/>
      <c r="AC1050" s="368"/>
      <c r="AD1050" s="368"/>
      <c r="AE1050" s="368"/>
      <c r="AF1050" s="368"/>
      <c r="AG1050" s="368"/>
      <c r="AH1050" s="368"/>
      <c r="AI1050" s="368"/>
      <c r="AJ1050" s="368"/>
      <c r="AK1050" s="368"/>
      <c r="AL1050" s="368"/>
      <c r="AM1050" s="258">
        <f>SUM(Y1050:AL1050)</f>
        <v>0</v>
      </c>
    </row>
    <row r="1051" spans="1:39" ht="15" customHeight="1" outlineLevel="1">
      <c r="A1051" s="467"/>
      <c r="B1051" s="256" t="s">
        <v>346</v>
      </c>
      <c r="C1051" s="253" t="s">
        <v>163</v>
      </c>
      <c r="D1051" s="257"/>
      <c r="E1051" s="257"/>
      <c r="F1051" s="257"/>
      <c r="G1051" s="257"/>
      <c r="H1051" s="257"/>
      <c r="I1051" s="257"/>
      <c r="J1051" s="257"/>
      <c r="K1051" s="257"/>
      <c r="L1051" s="257"/>
      <c r="M1051" s="257"/>
      <c r="N1051" s="257">
        <f>N1050</f>
        <v>3</v>
      </c>
      <c r="O1051" s="257"/>
      <c r="P1051" s="257"/>
      <c r="Q1051" s="257"/>
      <c r="R1051" s="257"/>
      <c r="S1051" s="257"/>
      <c r="T1051" s="257"/>
      <c r="U1051" s="257"/>
      <c r="V1051" s="257"/>
      <c r="W1051" s="257"/>
      <c r="X1051" s="257"/>
      <c r="Y1051" s="364">
        <f>Y1050</f>
        <v>0</v>
      </c>
      <c r="Z1051" s="364">
        <f t="shared" ref="Z1051" si="2286">Z1050</f>
        <v>0</v>
      </c>
      <c r="AA1051" s="364">
        <f t="shared" ref="AA1051" si="2287">AA1050</f>
        <v>0</v>
      </c>
      <c r="AB1051" s="364">
        <f t="shared" ref="AB1051" si="2288">AB1050</f>
        <v>0</v>
      </c>
      <c r="AC1051" s="364">
        <f t="shared" ref="AC1051" si="2289">AC1050</f>
        <v>0</v>
      </c>
      <c r="AD1051" s="364">
        <f t="shared" ref="AD1051" si="2290">AD1050</f>
        <v>0</v>
      </c>
      <c r="AE1051" s="364">
        <f t="shared" ref="AE1051" si="2291">AE1050</f>
        <v>0</v>
      </c>
      <c r="AF1051" s="364">
        <f t="shared" ref="AF1051" si="2292">AF1050</f>
        <v>0</v>
      </c>
      <c r="AG1051" s="364">
        <f t="shared" ref="AG1051" si="2293">AG1050</f>
        <v>0</v>
      </c>
      <c r="AH1051" s="364">
        <f t="shared" ref="AH1051" si="2294">AH1050</f>
        <v>0</v>
      </c>
      <c r="AI1051" s="364">
        <f t="shared" ref="AI1051" si="2295">AI1050</f>
        <v>0</v>
      </c>
      <c r="AJ1051" s="364">
        <f t="shared" ref="AJ1051" si="2296">AJ1050</f>
        <v>0</v>
      </c>
      <c r="AK1051" s="364">
        <f t="shared" ref="AK1051" si="2297">AK1050</f>
        <v>0</v>
      </c>
      <c r="AL1051" s="364">
        <f t="shared" ref="AL1051" si="2298">AL1050</f>
        <v>0</v>
      </c>
      <c r="AM1051" s="268"/>
    </row>
    <row r="1052" spans="1:39" ht="15" customHeight="1" outlineLevel="1">
      <c r="A1052" s="467"/>
      <c r="B1052" s="256"/>
      <c r="C1052" s="253"/>
      <c r="D1052" s="253"/>
      <c r="E1052" s="253"/>
      <c r="F1052" s="253"/>
      <c r="G1052" s="253"/>
      <c r="H1052" s="253"/>
      <c r="I1052" s="253"/>
      <c r="J1052" s="253"/>
      <c r="K1052" s="253"/>
      <c r="L1052" s="253"/>
      <c r="M1052" s="253"/>
      <c r="N1052" s="253"/>
      <c r="O1052" s="253"/>
      <c r="P1052" s="253"/>
      <c r="Q1052" s="253"/>
      <c r="R1052" s="253"/>
      <c r="S1052" s="253"/>
      <c r="T1052" s="253"/>
      <c r="U1052" s="253"/>
      <c r="V1052" s="253"/>
      <c r="W1052" s="253"/>
      <c r="X1052" s="253"/>
      <c r="Y1052" s="365"/>
      <c r="Z1052" s="376"/>
      <c r="AA1052" s="376"/>
      <c r="AB1052" s="376"/>
      <c r="AC1052" s="376"/>
      <c r="AD1052" s="376"/>
      <c r="AE1052" s="376"/>
      <c r="AF1052" s="376"/>
      <c r="AG1052" s="376"/>
      <c r="AH1052" s="376"/>
      <c r="AI1052" s="376"/>
      <c r="AJ1052" s="376"/>
      <c r="AK1052" s="376"/>
      <c r="AL1052" s="376"/>
      <c r="AM1052" s="268"/>
    </row>
    <row r="1053" spans="1:39" ht="15" customHeight="1" outlineLevel="1">
      <c r="A1053" s="467">
        <v>30</v>
      </c>
      <c r="B1053" s="379" t="s">
        <v>122</v>
      </c>
      <c r="C1053" s="253" t="s">
        <v>25</v>
      </c>
      <c r="D1053" s="257"/>
      <c r="E1053" s="257"/>
      <c r="F1053" s="257"/>
      <c r="G1053" s="257"/>
      <c r="H1053" s="257"/>
      <c r="I1053" s="257"/>
      <c r="J1053" s="257"/>
      <c r="K1053" s="257"/>
      <c r="L1053" s="257"/>
      <c r="M1053" s="257"/>
      <c r="N1053" s="257">
        <v>12</v>
      </c>
      <c r="O1053" s="257"/>
      <c r="P1053" s="257"/>
      <c r="Q1053" s="257"/>
      <c r="R1053" s="257"/>
      <c r="S1053" s="257"/>
      <c r="T1053" s="257"/>
      <c r="U1053" s="257"/>
      <c r="V1053" s="257"/>
      <c r="W1053" s="257"/>
      <c r="X1053" s="257"/>
      <c r="Y1053" s="377"/>
      <c r="Z1053" s="368"/>
      <c r="AA1053" s="368"/>
      <c r="AB1053" s="368"/>
      <c r="AC1053" s="368"/>
      <c r="AD1053" s="368"/>
      <c r="AE1053" s="368"/>
      <c r="AF1053" s="368"/>
      <c r="AG1053" s="368"/>
      <c r="AH1053" s="368"/>
      <c r="AI1053" s="368"/>
      <c r="AJ1053" s="368"/>
      <c r="AK1053" s="368"/>
      <c r="AL1053" s="368"/>
      <c r="AM1053" s="258">
        <f>SUM(Y1053:AL1053)</f>
        <v>0</v>
      </c>
    </row>
    <row r="1054" spans="1:39" ht="15" customHeight="1" outlineLevel="1">
      <c r="A1054" s="467"/>
      <c r="B1054" s="256" t="s">
        <v>346</v>
      </c>
      <c r="C1054" s="253" t="s">
        <v>163</v>
      </c>
      <c r="D1054" s="257"/>
      <c r="E1054" s="257"/>
      <c r="F1054" s="257"/>
      <c r="G1054" s="257"/>
      <c r="H1054" s="257"/>
      <c r="I1054" s="257"/>
      <c r="J1054" s="257"/>
      <c r="K1054" s="257"/>
      <c r="L1054" s="257"/>
      <c r="M1054" s="257"/>
      <c r="N1054" s="257">
        <f>N1053</f>
        <v>12</v>
      </c>
      <c r="O1054" s="257"/>
      <c r="P1054" s="257"/>
      <c r="Q1054" s="257"/>
      <c r="R1054" s="257"/>
      <c r="S1054" s="257"/>
      <c r="T1054" s="257"/>
      <c r="U1054" s="257"/>
      <c r="V1054" s="257"/>
      <c r="W1054" s="257"/>
      <c r="X1054" s="257"/>
      <c r="Y1054" s="364">
        <f>Y1053</f>
        <v>0</v>
      </c>
      <c r="Z1054" s="364">
        <f t="shared" ref="Z1054" si="2299">Z1053</f>
        <v>0</v>
      </c>
      <c r="AA1054" s="364">
        <f t="shared" ref="AA1054" si="2300">AA1053</f>
        <v>0</v>
      </c>
      <c r="AB1054" s="364">
        <f t="shared" ref="AB1054" si="2301">AB1053</f>
        <v>0</v>
      </c>
      <c r="AC1054" s="364">
        <f t="shared" ref="AC1054" si="2302">AC1053</f>
        <v>0</v>
      </c>
      <c r="AD1054" s="364">
        <f t="shared" ref="AD1054" si="2303">AD1053</f>
        <v>0</v>
      </c>
      <c r="AE1054" s="364">
        <f t="shared" ref="AE1054" si="2304">AE1053</f>
        <v>0</v>
      </c>
      <c r="AF1054" s="364">
        <f t="shared" ref="AF1054" si="2305">AF1053</f>
        <v>0</v>
      </c>
      <c r="AG1054" s="364">
        <f t="shared" ref="AG1054" si="2306">AG1053</f>
        <v>0</v>
      </c>
      <c r="AH1054" s="364">
        <f t="shared" ref="AH1054" si="2307">AH1053</f>
        <v>0</v>
      </c>
      <c r="AI1054" s="364">
        <f t="shared" ref="AI1054" si="2308">AI1053</f>
        <v>0</v>
      </c>
      <c r="AJ1054" s="364">
        <f t="shared" ref="AJ1054" si="2309">AJ1053</f>
        <v>0</v>
      </c>
      <c r="AK1054" s="364">
        <f t="shared" ref="AK1054" si="2310">AK1053</f>
        <v>0</v>
      </c>
      <c r="AL1054" s="364">
        <f t="shared" ref="AL1054" si="2311">AL1053</f>
        <v>0</v>
      </c>
      <c r="AM1054" s="268"/>
    </row>
    <row r="1055" spans="1:39" ht="15" customHeight="1" outlineLevel="1">
      <c r="A1055" s="467"/>
      <c r="B1055" s="256"/>
      <c r="C1055" s="253"/>
      <c r="D1055" s="253"/>
      <c r="E1055" s="253"/>
      <c r="F1055" s="253"/>
      <c r="G1055" s="253"/>
      <c r="H1055" s="253"/>
      <c r="I1055" s="253"/>
      <c r="J1055" s="253"/>
      <c r="K1055" s="253"/>
      <c r="L1055" s="253"/>
      <c r="M1055" s="253"/>
      <c r="N1055" s="253"/>
      <c r="O1055" s="253"/>
      <c r="P1055" s="253"/>
      <c r="Q1055" s="253"/>
      <c r="R1055" s="253"/>
      <c r="S1055" s="253"/>
      <c r="T1055" s="253"/>
      <c r="U1055" s="253"/>
      <c r="V1055" s="253"/>
      <c r="W1055" s="253"/>
      <c r="X1055" s="253"/>
      <c r="Y1055" s="365"/>
      <c r="Z1055" s="376"/>
      <c r="AA1055" s="376"/>
      <c r="AB1055" s="376"/>
      <c r="AC1055" s="376"/>
      <c r="AD1055" s="376"/>
      <c r="AE1055" s="376"/>
      <c r="AF1055" s="376"/>
      <c r="AG1055" s="376"/>
      <c r="AH1055" s="376"/>
      <c r="AI1055" s="376"/>
      <c r="AJ1055" s="376"/>
      <c r="AK1055" s="376"/>
      <c r="AL1055" s="376"/>
      <c r="AM1055" s="268"/>
    </row>
    <row r="1056" spans="1:39" ht="15" customHeight="1" outlineLevel="1">
      <c r="A1056" s="467">
        <v>31</v>
      </c>
      <c r="B1056" s="379" t="s">
        <v>123</v>
      </c>
      <c r="C1056" s="253" t="s">
        <v>25</v>
      </c>
      <c r="D1056" s="257"/>
      <c r="E1056" s="257"/>
      <c r="F1056" s="257"/>
      <c r="G1056" s="257"/>
      <c r="H1056" s="257"/>
      <c r="I1056" s="257"/>
      <c r="J1056" s="257"/>
      <c r="K1056" s="257"/>
      <c r="L1056" s="257"/>
      <c r="M1056" s="257"/>
      <c r="N1056" s="257">
        <v>12</v>
      </c>
      <c r="O1056" s="257"/>
      <c r="P1056" s="257"/>
      <c r="Q1056" s="257"/>
      <c r="R1056" s="257"/>
      <c r="S1056" s="257"/>
      <c r="T1056" s="257"/>
      <c r="U1056" s="257"/>
      <c r="V1056" s="257"/>
      <c r="W1056" s="257"/>
      <c r="X1056" s="257"/>
      <c r="Y1056" s="377"/>
      <c r="Z1056" s="368"/>
      <c r="AA1056" s="368"/>
      <c r="AB1056" s="368"/>
      <c r="AC1056" s="368"/>
      <c r="AD1056" s="368"/>
      <c r="AE1056" s="368"/>
      <c r="AF1056" s="368"/>
      <c r="AG1056" s="368"/>
      <c r="AH1056" s="368"/>
      <c r="AI1056" s="368"/>
      <c r="AJ1056" s="368"/>
      <c r="AK1056" s="368"/>
      <c r="AL1056" s="368"/>
      <c r="AM1056" s="258">
        <f>SUM(Y1056:AL1056)</f>
        <v>0</v>
      </c>
    </row>
    <row r="1057" spans="1:39" ht="15" customHeight="1" outlineLevel="1">
      <c r="A1057" s="467"/>
      <c r="B1057" s="256" t="s">
        <v>346</v>
      </c>
      <c r="C1057" s="253" t="s">
        <v>163</v>
      </c>
      <c r="D1057" s="257"/>
      <c r="E1057" s="257"/>
      <c r="F1057" s="257"/>
      <c r="G1057" s="257"/>
      <c r="H1057" s="257"/>
      <c r="I1057" s="257"/>
      <c r="J1057" s="257"/>
      <c r="K1057" s="257"/>
      <c r="L1057" s="257"/>
      <c r="M1057" s="257"/>
      <c r="N1057" s="257">
        <f>N1056</f>
        <v>12</v>
      </c>
      <c r="O1057" s="257"/>
      <c r="P1057" s="257"/>
      <c r="Q1057" s="257"/>
      <c r="R1057" s="257"/>
      <c r="S1057" s="257"/>
      <c r="T1057" s="257"/>
      <c r="U1057" s="257"/>
      <c r="V1057" s="257"/>
      <c r="W1057" s="257"/>
      <c r="X1057" s="257"/>
      <c r="Y1057" s="364">
        <f>Y1056</f>
        <v>0</v>
      </c>
      <c r="Z1057" s="364">
        <f t="shared" ref="Z1057" si="2312">Z1056</f>
        <v>0</v>
      </c>
      <c r="AA1057" s="364">
        <f t="shared" ref="AA1057" si="2313">AA1056</f>
        <v>0</v>
      </c>
      <c r="AB1057" s="364">
        <f t="shared" ref="AB1057" si="2314">AB1056</f>
        <v>0</v>
      </c>
      <c r="AC1057" s="364">
        <f t="shared" ref="AC1057" si="2315">AC1056</f>
        <v>0</v>
      </c>
      <c r="AD1057" s="364">
        <f t="shared" ref="AD1057" si="2316">AD1056</f>
        <v>0</v>
      </c>
      <c r="AE1057" s="364">
        <f t="shared" ref="AE1057" si="2317">AE1056</f>
        <v>0</v>
      </c>
      <c r="AF1057" s="364">
        <f t="shared" ref="AF1057" si="2318">AF1056</f>
        <v>0</v>
      </c>
      <c r="AG1057" s="364">
        <f t="shared" ref="AG1057" si="2319">AG1056</f>
        <v>0</v>
      </c>
      <c r="AH1057" s="364">
        <f t="shared" ref="AH1057" si="2320">AH1056</f>
        <v>0</v>
      </c>
      <c r="AI1057" s="364">
        <f t="shared" ref="AI1057" si="2321">AI1056</f>
        <v>0</v>
      </c>
      <c r="AJ1057" s="364">
        <f t="shared" ref="AJ1057" si="2322">AJ1056</f>
        <v>0</v>
      </c>
      <c r="AK1057" s="364">
        <f t="shared" ref="AK1057" si="2323">AK1056</f>
        <v>0</v>
      </c>
      <c r="AL1057" s="364">
        <f t="shared" ref="AL1057" si="2324">AL1056</f>
        <v>0</v>
      </c>
      <c r="AM1057" s="268"/>
    </row>
    <row r="1058" spans="1:39" ht="15" customHeight="1" outlineLevel="1">
      <c r="A1058" s="467"/>
      <c r="B1058" s="379"/>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365"/>
      <c r="Z1058" s="376"/>
      <c r="AA1058" s="376"/>
      <c r="AB1058" s="376"/>
      <c r="AC1058" s="376"/>
      <c r="AD1058" s="376"/>
      <c r="AE1058" s="376"/>
      <c r="AF1058" s="376"/>
      <c r="AG1058" s="376"/>
      <c r="AH1058" s="376"/>
      <c r="AI1058" s="376"/>
      <c r="AJ1058" s="376"/>
      <c r="AK1058" s="376"/>
      <c r="AL1058" s="376"/>
      <c r="AM1058" s="268"/>
    </row>
    <row r="1059" spans="1:39" ht="15" customHeight="1" outlineLevel="1">
      <c r="A1059" s="467">
        <v>32</v>
      </c>
      <c r="B1059" s="379" t="s">
        <v>124</v>
      </c>
      <c r="C1059" s="253" t="s">
        <v>25</v>
      </c>
      <c r="D1059" s="257"/>
      <c r="E1059" s="257"/>
      <c r="F1059" s="257"/>
      <c r="G1059" s="257"/>
      <c r="H1059" s="257"/>
      <c r="I1059" s="257"/>
      <c r="J1059" s="257"/>
      <c r="K1059" s="257"/>
      <c r="L1059" s="257"/>
      <c r="M1059" s="257"/>
      <c r="N1059" s="257">
        <v>12</v>
      </c>
      <c r="O1059" s="257"/>
      <c r="P1059" s="257"/>
      <c r="Q1059" s="257"/>
      <c r="R1059" s="257"/>
      <c r="S1059" s="257"/>
      <c r="T1059" s="257"/>
      <c r="U1059" s="257"/>
      <c r="V1059" s="257"/>
      <c r="W1059" s="257"/>
      <c r="X1059" s="257"/>
      <c r="Y1059" s="377"/>
      <c r="Z1059" s="368"/>
      <c r="AA1059" s="368"/>
      <c r="AB1059" s="368"/>
      <c r="AC1059" s="368"/>
      <c r="AD1059" s="368"/>
      <c r="AE1059" s="368"/>
      <c r="AF1059" s="368"/>
      <c r="AG1059" s="368"/>
      <c r="AH1059" s="368"/>
      <c r="AI1059" s="368"/>
      <c r="AJ1059" s="368"/>
      <c r="AK1059" s="368"/>
      <c r="AL1059" s="368"/>
      <c r="AM1059" s="258">
        <f>SUM(Y1059:AL1059)</f>
        <v>0</v>
      </c>
    </row>
    <row r="1060" spans="1:39" ht="15" customHeight="1" outlineLevel="1">
      <c r="A1060" s="467"/>
      <c r="B1060" s="256" t="s">
        <v>346</v>
      </c>
      <c r="C1060" s="253" t="s">
        <v>163</v>
      </c>
      <c r="D1060" s="257"/>
      <c r="E1060" s="257"/>
      <c r="F1060" s="257"/>
      <c r="G1060" s="257"/>
      <c r="H1060" s="257"/>
      <c r="I1060" s="257"/>
      <c r="J1060" s="257"/>
      <c r="K1060" s="257"/>
      <c r="L1060" s="257"/>
      <c r="M1060" s="257"/>
      <c r="N1060" s="257">
        <f>N1059</f>
        <v>12</v>
      </c>
      <c r="O1060" s="257"/>
      <c r="P1060" s="257"/>
      <c r="Q1060" s="257"/>
      <c r="R1060" s="257"/>
      <c r="S1060" s="257"/>
      <c r="T1060" s="257"/>
      <c r="U1060" s="257"/>
      <c r="V1060" s="257"/>
      <c r="W1060" s="257"/>
      <c r="X1060" s="257"/>
      <c r="Y1060" s="364">
        <f>Y1059</f>
        <v>0</v>
      </c>
      <c r="Z1060" s="364">
        <f t="shared" ref="Z1060" si="2325">Z1059</f>
        <v>0</v>
      </c>
      <c r="AA1060" s="364">
        <f t="shared" ref="AA1060" si="2326">AA1059</f>
        <v>0</v>
      </c>
      <c r="AB1060" s="364">
        <f t="shared" ref="AB1060" si="2327">AB1059</f>
        <v>0</v>
      </c>
      <c r="AC1060" s="364">
        <f t="shared" ref="AC1060" si="2328">AC1059</f>
        <v>0</v>
      </c>
      <c r="AD1060" s="364">
        <f t="shared" ref="AD1060" si="2329">AD1059</f>
        <v>0</v>
      </c>
      <c r="AE1060" s="364">
        <f t="shared" ref="AE1060" si="2330">AE1059</f>
        <v>0</v>
      </c>
      <c r="AF1060" s="364">
        <f t="shared" ref="AF1060" si="2331">AF1059</f>
        <v>0</v>
      </c>
      <c r="AG1060" s="364">
        <f t="shared" ref="AG1060" si="2332">AG1059</f>
        <v>0</v>
      </c>
      <c r="AH1060" s="364">
        <f t="shared" ref="AH1060" si="2333">AH1059</f>
        <v>0</v>
      </c>
      <c r="AI1060" s="364">
        <f t="shared" ref="AI1060" si="2334">AI1059</f>
        <v>0</v>
      </c>
      <c r="AJ1060" s="364">
        <f t="shared" ref="AJ1060" si="2335">AJ1059</f>
        <v>0</v>
      </c>
      <c r="AK1060" s="364">
        <f t="shared" ref="AK1060" si="2336">AK1059</f>
        <v>0</v>
      </c>
      <c r="AL1060" s="364">
        <f t="shared" ref="AL1060" si="2337">AL1059</f>
        <v>0</v>
      </c>
      <c r="AM1060" s="268"/>
    </row>
    <row r="1061" spans="1:39" ht="15" customHeight="1" outlineLevel="1">
      <c r="A1061" s="467"/>
      <c r="B1061" s="379"/>
      <c r="C1061" s="253"/>
      <c r="D1061" s="253"/>
      <c r="E1061" s="253"/>
      <c r="F1061" s="253"/>
      <c r="G1061" s="253"/>
      <c r="H1061" s="253"/>
      <c r="I1061" s="253"/>
      <c r="J1061" s="253"/>
      <c r="K1061" s="253"/>
      <c r="L1061" s="253"/>
      <c r="M1061" s="253"/>
      <c r="N1061" s="253"/>
      <c r="O1061" s="253"/>
      <c r="P1061" s="253"/>
      <c r="Q1061" s="253"/>
      <c r="R1061" s="253"/>
      <c r="S1061" s="253"/>
      <c r="T1061" s="253"/>
      <c r="U1061" s="253"/>
      <c r="V1061" s="253"/>
      <c r="W1061" s="253"/>
      <c r="X1061" s="253"/>
      <c r="Y1061" s="365"/>
      <c r="Z1061" s="376"/>
      <c r="AA1061" s="376"/>
      <c r="AB1061" s="376"/>
      <c r="AC1061" s="376"/>
      <c r="AD1061" s="376"/>
      <c r="AE1061" s="376"/>
      <c r="AF1061" s="376"/>
      <c r="AG1061" s="376"/>
      <c r="AH1061" s="376"/>
      <c r="AI1061" s="376"/>
      <c r="AJ1061" s="376"/>
      <c r="AK1061" s="376"/>
      <c r="AL1061" s="376"/>
      <c r="AM1061" s="268"/>
    </row>
    <row r="1062" spans="1:39" ht="15" customHeight="1" outlineLevel="1">
      <c r="A1062" s="467"/>
      <c r="B1062" s="250" t="s">
        <v>500</v>
      </c>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365"/>
      <c r="Z1062" s="376"/>
      <c r="AA1062" s="376"/>
      <c r="AB1062" s="376"/>
      <c r="AC1062" s="376"/>
      <c r="AD1062" s="376"/>
      <c r="AE1062" s="376"/>
      <c r="AF1062" s="376"/>
      <c r="AG1062" s="376"/>
      <c r="AH1062" s="376"/>
      <c r="AI1062" s="376"/>
      <c r="AJ1062" s="376"/>
      <c r="AK1062" s="376"/>
      <c r="AL1062" s="376"/>
      <c r="AM1062" s="268"/>
    </row>
    <row r="1063" spans="1:39" ht="15" customHeight="1" outlineLevel="1">
      <c r="A1063" s="467">
        <v>33</v>
      </c>
      <c r="B1063" s="379" t="s">
        <v>125</v>
      </c>
      <c r="C1063" s="253" t="s">
        <v>25</v>
      </c>
      <c r="D1063" s="257"/>
      <c r="E1063" s="257"/>
      <c r="F1063" s="257"/>
      <c r="G1063" s="257"/>
      <c r="H1063" s="257"/>
      <c r="I1063" s="257"/>
      <c r="J1063" s="257"/>
      <c r="K1063" s="257"/>
      <c r="L1063" s="257"/>
      <c r="M1063" s="257"/>
      <c r="N1063" s="257">
        <v>0</v>
      </c>
      <c r="O1063" s="257"/>
      <c r="P1063" s="257"/>
      <c r="Q1063" s="257"/>
      <c r="R1063" s="257"/>
      <c r="S1063" s="257"/>
      <c r="T1063" s="257"/>
      <c r="U1063" s="257"/>
      <c r="V1063" s="257"/>
      <c r="W1063" s="257"/>
      <c r="X1063" s="257"/>
      <c r="Y1063" s="377"/>
      <c r="Z1063" s="368"/>
      <c r="AA1063" s="368"/>
      <c r="AB1063" s="368"/>
      <c r="AC1063" s="368"/>
      <c r="AD1063" s="368"/>
      <c r="AE1063" s="368"/>
      <c r="AF1063" s="368"/>
      <c r="AG1063" s="368"/>
      <c r="AH1063" s="368"/>
      <c r="AI1063" s="368"/>
      <c r="AJ1063" s="368"/>
      <c r="AK1063" s="368"/>
      <c r="AL1063" s="368"/>
      <c r="AM1063" s="258">
        <f>SUM(Y1063:AL1063)</f>
        <v>0</v>
      </c>
    </row>
    <row r="1064" spans="1:39" ht="15" customHeight="1" outlineLevel="1">
      <c r="A1064" s="467"/>
      <c r="B1064" s="256" t="s">
        <v>346</v>
      </c>
      <c r="C1064" s="253" t="s">
        <v>163</v>
      </c>
      <c r="D1064" s="257"/>
      <c r="E1064" s="257"/>
      <c r="F1064" s="257"/>
      <c r="G1064" s="257"/>
      <c r="H1064" s="257"/>
      <c r="I1064" s="257"/>
      <c r="J1064" s="257"/>
      <c r="K1064" s="257"/>
      <c r="L1064" s="257"/>
      <c r="M1064" s="257"/>
      <c r="N1064" s="257">
        <f>N1063</f>
        <v>0</v>
      </c>
      <c r="O1064" s="257"/>
      <c r="P1064" s="257"/>
      <c r="Q1064" s="257"/>
      <c r="R1064" s="257"/>
      <c r="S1064" s="257"/>
      <c r="T1064" s="257"/>
      <c r="U1064" s="257"/>
      <c r="V1064" s="257"/>
      <c r="W1064" s="257"/>
      <c r="X1064" s="257"/>
      <c r="Y1064" s="364">
        <f>Y1063</f>
        <v>0</v>
      </c>
      <c r="Z1064" s="364">
        <f t="shared" ref="Z1064" si="2338">Z1063</f>
        <v>0</v>
      </c>
      <c r="AA1064" s="364">
        <f t="shared" ref="AA1064" si="2339">AA1063</f>
        <v>0</v>
      </c>
      <c r="AB1064" s="364">
        <f t="shared" ref="AB1064" si="2340">AB1063</f>
        <v>0</v>
      </c>
      <c r="AC1064" s="364">
        <f t="shared" ref="AC1064" si="2341">AC1063</f>
        <v>0</v>
      </c>
      <c r="AD1064" s="364">
        <f t="shared" ref="AD1064" si="2342">AD1063</f>
        <v>0</v>
      </c>
      <c r="AE1064" s="364">
        <f t="shared" ref="AE1064" si="2343">AE1063</f>
        <v>0</v>
      </c>
      <c r="AF1064" s="364">
        <f t="shared" ref="AF1064" si="2344">AF1063</f>
        <v>0</v>
      </c>
      <c r="AG1064" s="364">
        <f t="shared" ref="AG1064" si="2345">AG1063</f>
        <v>0</v>
      </c>
      <c r="AH1064" s="364">
        <f t="shared" ref="AH1064" si="2346">AH1063</f>
        <v>0</v>
      </c>
      <c r="AI1064" s="364">
        <f t="shared" ref="AI1064" si="2347">AI1063</f>
        <v>0</v>
      </c>
      <c r="AJ1064" s="364">
        <f t="shared" ref="AJ1064" si="2348">AJ1063</f>
        <v>0</v>
      </c>
      <c r="AK1064" s="364">
        <f t="shared" ref="AK1064" si="2349">AK1063</f>
        <v>0</v>
      </c>
      <c r="AL1064" s="364">
        <f t="shared" ref="AL1064" si="2350">AL1063</f>
        <v>0</v>
      </c>
      <c r="AM1064" s="268"/>
    </row>
    <row r="1065" spans="1:39" ht="15" customHeight="1" outlineLevel="1">
      <c r="A1065" s="467"/>
      <c r="B1065" s="379"/>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365"/>
      <c r="Z1065" s="376"/>
      <c r="AA1065" s="376"/>
      <c r="AB1065" s="376"/>
      <c r="AC1065" s="376"/>
      <c r="AD1065" s="376"/>
      <c r="AE1065" s="376"/>
      <c r="AF1065" s="376"/>
      <c r="AG1065" s="376"/>
      <c r="AH1065" s="376"/>
      <c r="AI1065" s="376"/>
      <c r="AJ1065" s="376"/>
      <c r="AK1065" s="376"/>
      <c r="AL1065" s="376"/>
      <c r="AM1065" s="268"/>
    </row>
    <row r="1066" spans="1:39" ht="15" customHeight="1" outlineLevel="1">
      <c r="A1066" s="467">
        <v>34</v>
      </c>
      <c r="B1066" s="379" t="s">
        <v>126</v>
      </c>
      <c r="C1066" s="253" t="s">
        <v>25</v>
      </c>
      <c r="D1066" s="257"/>
      <c r="E1066" s="257"/>
      <c r="F1066" s="257"/>
      <c r="G1066" s="257"/>
      <c r="H1066" s="257"/>
      <c r="I1066" s="257"/>
      <c r="J1066" s="257"/>
      <c r="K1066" s="257"/>
      <c r="L1066" s="257"/>
      <c r="M1066" s="257"/>
      <c r="N1066" s="257">
        <v>0</v>
      </c>
      <c r="O1066" s="257"/>
      <c r="P1066" s="257"/>
      <c r="Q1066" s="257"/>
      <c r="R1066" s="257"/>
      <c r="S1066" s="257"/>
      <c r="T1066" s="257"/>
      <c r="U1066" s="257"/>
      <c r="V1066" s="257"/>
      <c r="W1066" s="257"/>
      <c r="X1066" s="257"/>
      <c r="Y1066" s="377"/>
      <c r="Z1066" s="368"/>
      <c r="AA1066" s="368"/>
      <c r="AB1066" s="368"/>
      <c r="AC1066" s="368"/>
      <c r="AD1066" s="368"/>
      <c r="AE1066" s="368"/>
      <c r="AF1066" s="368"/>
      <c r="AG1066" s="368"/>
      <c r="AH1066" s="368"/>
      <c r="AI1066" s="368"/>
      <c r="AJ1066" s="368"/>
      <c r="AK1066" s="368"/>
      <c r="AL1066" s="368"/>
      <c r="AM1066" s="258">
        <f>SUM(Y1066:AL1066)</f>
        <v>0</v>
      </c>
    </row>
    <row r="1067" spans="1:39" ht="15" customHeight="1" outlineLevel="1">
      <c r="A1067" s="467"/>
      <c r="B1067" s="256" t="s">
        <v>346</v>
      </c>
      <c r="C1067" s="253" t="s">
        <v>163</v>
      </c>
      <c r="D1067" s="257"/>
      <c r="E1067" s="257"/>
      <c r="F1067" s="257"/>
      <c r="G1067" s="257"/>
      <c r="H1067" s="257"/>
      <c r="I1067" s="257"/>
      <c r="J1067" s="257"/>
      <c r="K1067" s="257"/>
      <c r="L1067" s="257"/>
      <c r="M1067" s="257"/>
      <c r="N1067" s="257">
        <f>N1066</f>
        <v>0</v>
      </c>
      <c r="O1067" s="257"/>
      <c r="P1067" s="257"/>
      <c r="Q1067" s="257"/>
      <c r="R1067" s="257"/>
      <c r="S1067" s="257"/>
      <c r="T1067" s="257"/>
      <c r="U1067" s="257"/>
      <c r="V1067" s="257"/>
      <c r="W1067" s="257"/>
      <c r="X1067" s="257"/>
      <c r="Y1067" s="364">
        <f>Y1066</f>
        <v>0</v>
      </c>
      <c r="Z1067" s="364">
        <f t="shared" ref="Z1067" si="2351">Z1066</f>
        <v>0</v>
      </c>
      <c r="AA1067" s="364">
        <f t="shared" ref="AA1067" si="2352">AA1066</f>
        <v>0</v>
      </c>
      <c r="AB1067" s="364">
        <f t="shared" ref="AB1067" si="2353">AB1066</f>
        <v>0</v>
      </c>
      <c r="AC1067" s="364">
        <f t="shared" ref="AC1067" si="2354">AC1066</f>
        <v>0</v>
      </c>
      <c r="AD1067" s="364">
        <f t="shared" ref="AD1067" si="2355">AD1066</f>
        <v>0</v>
      </c>
      <c r="AE1067" s="364">
        <f t="shared" ref="AE1067" si="2356">AE1066</f>
        <v>0</v>
      </c>
      <c r="AF1067" s="364">
        <f t="shared" ref="AF1067" si="2357">AF1066</f>
        <v>0</v>
      </c>
      <c r="AG1067" s="364">
        <f t="shared" ref="AG1067" si="2358">AG1066</f>
        <v>0</v>
      </c>
      <c r="AH1067" s="364">
        <f t="shared" ref="AH1067" si="2359">AH1066</f>
        <v>0</v>
      </c>
      <c r="AI1067" s="364">
        <f t="shared" ref="AI1067" si="2360">AI1066</f>
        <v>0</v>
      </c>
      <c r="AJ1067" s="364">
        <f t="shared" ref="AJ1067" si="2361">AJ1066</f>
        <v>0</v>
      </c>
      <c r="AK1067" s="364">
        <f t="shared" ref="AK1067" si="2362">AK1066</f>
        <v>0</v>
      </c>
      <c r="AL1067" s="364">
        <f t="shared" ref="AL1067" si="2363">AL1066</f>
        <v>0</v>
      </c>
      <c r="AM1067" s="268"/>
    </row>
    <row r="1068" spans="1:39" ht="15" customHeight="1" outlineLevel="1">
      <c r="A1068" s="467"/>
      <c r="B1068" s="379"/>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365"/>
      <c r="Z1068" s="376"/>
      <c r="AA1068" s="376"/>
      <c r="AB1068" s="376"/>
      <c r="AC1068" s="376"/>
      <c r="AD1068" s="376"/>
      <c r="AE1068" s="376"/>
      <c r="AF1068" s="376"/>
      <c r="AG1068" s="376"/>
      <c r="AH1068" s="376"/>
      <c r="AI1068" s="376"/>
      <c r="AJ1068" s="376"/>
      <c r="AK1068" s="376"/>
      <c r="AL1068" s="376"/>
      <c r="AM1068" s="268"/>
    </row>
    <row r="1069" spans="1:39" ht="15" customHeight="1" outlineLevel="1">
      <c r="A1069" s="467">
        <v>35</v>
      </c>
      <c r="B1069" s="379" t="s">
        <v>127</v>
      </c>
      <c r="C1069" s="253" t="s">
        <v>25</v>
      </c>
      <c r="D1069" s="257"/>
      <c r="E1069" s="257"/>
      <c r="F1069" s="257"/>
      <c r="G1069" s="257"/>
      <c r="H1069" s="257"/>
      <c r="I1069" s="257"/>
      <c r="J1069" s="257"/>
      <c r="K1069" s="257"/>
      <c r="L1069" s="257"/>
      <c r="M1069" s="257"/>
      <c r="N1069" s="257">
        <v>0</v>
      </c>
      <c r="O1069" s="257"/>
      <c r="P1069" s="257"/>
      <c r="Q1069" s="257"/>
      <c r="R1069" s="257"/>
      <c r="S1069" s="257"/>
      <c r="T1069" s="257"/>
      <c r="U1069" s="257"/>
      <c r="V1069" s="257"/>
      <c r="W1069" s="257"/>
      <c r="X1069" s="257"/>
      <c r="Y1069" s="377"/>
      <c r="Z1069" s="368"/>
      <c r="AA1069" s="368"/>
      <c r="AB1069" s="368"/>
      <c r="AC1069" s="368"/>
      <c r="AD1069" s="368"/>
      <c r="AE1069" s="368"/>
      <c r="AF1069" s="368"/>
      <c r="AG1069" s="368"/>
      <c r="AH1069" s="368"/>
      <c r="AI1069" s="368"/>
      <c r="AJ1069" s="368"/>
      <c r="AK1069" s="368"/>
      <c r="AL1069" s="368"/>
      <c r="AM1069" s="258">
        <f>SUM(Y1069:AL1069)</f>
        <v>0</v>
      </c>
    </row>
    <row r="1070" spans="1:39" ht="15" customHeight="1" outlineLevel="1">
      <c r="A1070" s="467"/>
      <c r="B1070" s="256" t="s">
        <v>346</v>
      </c>
      <c r="C1070" s="253" t="s">
        <v>163</v>
      </c>
      <c r="D1070" s="257"/>
      <c r="E1070" s="257"/>
      <c r="F1070" s="257"/>
      <c r="G1070" s="257"/>
      <c r="H1070" s="257"/>
      <c r="I1070" s="257"/>
      <c r="J1070" s="257"/>
      <c r="K1070" s="257"/>
      <c r="L1070" s="257"/>
      <c r="M1070" s="257"/>
      <c r="N1070" s="257">
        <f>N1069</f>
        <v>0</v>
      </c>
      <c r="O1070" s="257"/>
      <c r="P1070" s="257"/>
      <c r="Q1070" s="257"/>
      <c r="R1070" s="257"/>
      <c r="S1070" s="257"/>
      <c r="T1070" s="257"/>
      <c r="U1070" s="257"/>
      <c r="V1070" s="257"/>
      <c r="W1070" s="257"/>
      <c r="X1070" s="257"/>
      <c r="Y1070" s="364">
        <f>Y1069</f>
        <v>0</v>
      </c>
      <c r="Z1070" s="364">
        <f t="shared" ref="Z1070" si="2364">Z1069</f>
        <v>0</v>
      </c>
      <c r="AA1070" s="364">
        <f t="shared" ref="AA1070" si="2365">AA1069</f>
        <v>0</v>
      </c>
      <c r="AB1070" s="364">
        <f t="shared" ref="AB1070" si="2366">AB1069</f>
        <v>0</v>
      </c>
      <c r="AC1070" s="364">
        <f t="shared" ref="AC1070" si="2367">AC1069</f>
        <v>0</v>
      </c>
      <c r="AD1070" s="364">
        <f t="shared" ref="AD1070" si="2368">AD1069</f>
        <v>0</v>
      </c>
      <c r="AE1070" s="364">
        <f t="shared" ref="AE1070" si="2369">AE1069</f>
        <v>0</v>
      </c>
      <c r="AF1070" s="364">
        <f t="shared" ref="AF1070" si="2370">AF1069</f>
        <v>0</v>
      </c>
      <c r="AG1070" s="364">
        <f t="shared" ref="AG1070" si="2371">AG1069</f>
        <v>0</v>
      </c>
      <c r="AH1070" s="364">
        <f t="shared" ref="AH1070" si="2372">AH1069</f>
        <v>0</v>
      </c>
      <c r="AI1070" s="364">
        <f t="shared" ref="AI1070" si="2373">AI1069</f>
        <v>0</v>
      </c>
      <c r="AJ1070" s="364">
        <f t="shared" ref="AJ1070" si="2374">AJ1069</f>
        <v>0</v>
      </c>
      <c r="AK1070" s="364">
        <f t="shared" ref="AK1070" si="2375">AK1069</f>
        <v>0</v>
      </c>
      <c r="AL1070" s="364">
        <f t="shared" ref="AL1070" si="2376">AL1069</f>
        <v>0</v>
      </c>
      <c r="AM1070" s="268"/>
    </row>
    <row r="1071" spans="1:39" ht="15" customHeight="1" outlineLevel="1">
      <c r="A1071" s="467"/>
      <c r="B1071" s="382"/>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365"/>
      <c r="Z1071" s="376"/>
      <c r="AA1071" s="376"/>
      <c r="AB1071" s="376"/>
      <c r="AC1071" s="376"/>
      <c r="AD1071" s="376"/>
      <c r="AE1071" s="376"/>
      <c r="AF1071" s="376"/>
      <c r="AG1071" s="376"/>
      <c r="AH1071" s="376"/>
      <c r="AI1071" s="376"/>
      <c r="AJ1071" s="376"/>
      <c r="AK1071" s="376"/>
      <c r="AL1071" s="376"/>
      <c r="AM1071" s="268"/>
    </row>
    <row r="1072" spans="1:39" ht="15" customHeight="1" outlineLevel="1">
      <c r="A1072" s="467"/>
      <c r="B1072" s="250" t="s">
        <v>501</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365"/>
      <c r="Z1072" s="376"/>
      <c r="AA1072" s="376"/>
      <c r="AB1072" s="376"/>
      <c r="AC1072" s="376"/>
      <c r="AD1072" s="376"/>
      <c r="AE1072" s="376"/>
      <c r="AF1072" s="376"/>
      <c r="AG1072" s="376"/>
      <c r="AH1072" s="376"/>
      <c r="AI1072" s="376"/>
      <c r="AJ1072" s="376"/>
      <c r="AK1072" s="376"/>
      <c r="AL1072" s="376"/>
      <c r="AM1072" s="268"/>
    </row>
    <row r="1073" spans="1:39" ht="28.5" customHeight="1" outlineLevel="1">
      <c r="A1073" s="467">
        <v>36</v>
      </c>
      <c r="B1073" s="379" t="s">
        <v>128</v>
      </c>
      <c r="C1073" s="253" t="s">
        <v>25</v>
      </c>
      <c r="D1073" s="257"/>
      <c r="E1073" s="257"/>
      <c r="F1073" s="257"/>
      <c r="G1073" s="257"/>
      <c r="H1073" s="257"/>
      <c r="I1073" s="257"/>
      <c r="J1073" s="257"/>
      <c r="K1073" s="257"/>
      <c r="L1073" s="257"/>
      <c r="M1073" s="257"/>
      <c r="N1073" s="257">
        <v>12</v>
      </c>
      <c r="O1073" s="257"/>
      <c r="P1073" s="257"/>
      <c r="Q1073" s="257"/>
      <c r="R1073" s="257"/>
      <c r="S1073" s="257"/>
      <c r="T1073" s="257"/>
      <c r="U1073" s="257"/>
      <c r="V1073" s="257"/>
      <c r="W1073" s="257"/>
      <c r="X1073" s="257"/>
      <c r="Y1073" s="377"/>
      <c r="Z1073" s="368"/>
      <c r="AA1073" s="368"/>
      <c r="AB1073" s="368"/>
      <c r="AC1073" s="368"/>
      <c r="AD1073" s="368"/>
      <c r="AE1073" s="368"/>
      <c r="AF1073" s="368"/>
      <c r="AG1073" s="368"/>
      <c r="AH1073" s="368"/>
      <c r="AI1073" s="368"/>
      <c r="AJ1073" s="368"/>
      <c r="AK1073" s="368"/>
      <c r="AL1073" s="368"/>
      <c r="AM1073" s="258">
        <f>SUM(Y1073:AL1073)</f>
        <v>0</v>
      </c>
    </row>
    <row r="1074" spans="1:39" ht="15" customHeight="1" outlineLevel="1">
      <c r="A1074" s="467"/>
      <c r="B1074" s="256" t="s">
        <v>346</v>
      </c>
      <c r="C1074" s="253" t="s">
        <v>163</v>
      </c>
      <c r="D1074" s="257"/>
      <c r="E1074" s="257"/>
      <c r="F1074" s="257"/>
      <c r="G1074" s="257"/>
      <c r="H1074" s="257"/>
      <c r="I1074" s="257"/>
      <c r="J1074" s="257"/>
      <c r="K1074" s="257"/>
      <c r="L1074" s="257"/>
      <c r="M1074" s="257"/>
      <c r="N1074" s="257">
        <f>N1073</f>
        <v>12</v>
      </c>
      <c r="O1074" s="257"/>
      <c r="P1074" s="257"/>
      <c r="Q1074" s="257"/>
      <c r="R1074" s="257"/>
      <c r="S1074" s="257"/>
      <c r="T1074" s="257"/>
      <c r="U1074" s="257"/>
      <c r="V1074" s="257"/>
      <c r="W1074" s="257"/>
      <c r="X1074" s="257"/>
      <c r="Y1074" s="364">
        <f>Y1073</f>
        <v>0</v>
      </c>
      <c r="Z1074" s="364">
        <f t="shared" ref="Z1074" si="2377">Z1073</f>
        <v>0</v>
      </c>
      <c r="AA1074" s="364">
        <f t="shared" ref="AA1074" si="2378">AA1073</f>
        <v>0</v>
      </c>
      <c r="AB1074" s="364">
        <f t="shared" ref="AB1074" si="2379">AB1073</f>
        <v>0</v>
      </c>
      <c r="AC1074" s="364">
        <f t="shared" ref="AC1074" si="2380">AC1073</f>
        <v>0</v>
      </c>
      <c r="AD1074" s="364">
        <f t="shared" ref="AD1074" si="2381">AD1073</f>
        <v>0</v>
      </c>
      <c r="AE1074" s="364">
        <f t="shared" ref="AE1074" si="2382">AE1073</f>
        <v>0</v>
      </c>
      <c r="AF1074" s="364">
        <f t="shared" ref="AF1074" si="2383">AF1073</f>
        <v>0</v>
      </c>
      <c r="AG1074" s="364">
        <f t="shared" ref="AG1074" si="2384">AG1073</f>
        <v>0</v>
      </c>
      <c r="AH1074" s="364">
        <f t="shared" ref="AH1074" si="2385">AH1073</f>
        <v>0</v>
      </c>
      <c r="AI1074" s="364">
        <f t="shared" ref="AI1074" si="2386">AI1073</f>
        <v>0</v>
      </c>
      <c r="AJ1074" s="364">
        <f t="shared" ref="AJ1074" si="2387">AJ1073</f>
        <v>0</v>
      </c>
      <c r="AK1074" s="364">
        <f t="shared" ref="AK1074" si="2388">AK1073</f>
        <v>0</v>
      </c>
      <c r="AL1074" s="364">
        <f t="shared" ref="AL1074" si="2389">AL1073</f>
        <v>0</v>
      </c>
      <c r="AM1074" s="268"/>
    </row>
    <row r="1075" spans="1:39" ht="15" customHeight="1" outlineLevel="1">
      <c r="A1075" s="467"/>
      <c r="B1075" s="379"/>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365"/>
      <c r="Z1075" s="376"/>
      <c r="AA1075" s="376"/>
      <c r="AB1075" s="376"/>
      <c r="AC1075" s="376"/>
      <c r="AD1075" s="376"/>
      <c r="AE1075" s="376"/>
      <c r="AF1075" s="376"/>
      <c r="AG1075" s="376"/>
      <c r="AH1075" s="376"/>
      <c r="AI1075" s="376"/>
      <c r="AJ1075" s="376"/>
      <c r="AK1075" s="376"/>
      <c r="AL1075" s="376"/>
      <c r="AM1075" s="268"/>
    </row>
    <row r="1076" spans="1:39" ht="15" customHeight="1" outlineLevel="1">
      <c r="A1076" s="467">
        <v>37</v>
      </c>
      <c r="B1076" s="379" t="s">
        <v>129</v>
      </c>
      <c r="C1076" s="253" t="s">
        <v>25</v>
      </c>
      <c r="D1076" s="257"/>
      <c r="E1076" s="257"/>
      <c r="F1076" s="257"/>
      <c r="G1076" s="257"/>
      <c r="H1076" s="257"/>
      <c r="I1076" s="257"/>
      <c r="J1076" s="257"/>
      <c r="K1076" s="257"/>
      <c r="L1076" s="257"/>
      <c r="M1076" s="257"/>
      <c r="N1076" s="257">
        <v>12</v>
      </c>
      <c r="O1076" s="257"/>
      <c r="P1076" s="257"/>
      <c r="Q1076" s="257"/>
      <c r="R1076" s="257"/>
      <c r="S1076" s="257"/>
      <c r="T1076" s="257"/>
      <c r="U1076" s="257"/>
      <c r="V1076" s="257"/>
      <c r="W1076" s="257"/>
      <c r="X1076" s="257"/>
      <c r="Y1076" s="377"/>
      <c r="Z1076" s="368"/>
      <c r="AA1076" s="368"/>
      <c r="AB1076" s="368"/>
      <c r="AC1076" s="368"/>
      <c r="AD1076" s="368"/>
      <c r="AE1076" s="368"/>
      <c r="AF1076" s="368"/>
      <c r="AG1076" s="368"/>
      <c r="AH1076" s="368"/>
      <c r="AI1076" s="368"/>
      <c r="AJ1076" s="368"/>
      <c r="AK1076" s="368"/>
      <c r="AL1076" s="368"/>
      <c r="AM1076" s="258">
        <f>SUM(Y1076:AL1076)</f>
        <v>0</v>
      </c>
    </row>
    <row r="1077" spans="1:39" ht="15" customHeight="1" outlineLevel="1">
      <c r="A1077" s="467"/>
      <c r="B1077" s="256" t="s">
        <v>346</v>
      </c>
      <c r="C1077" s="253" t="s">
        <v>163</v>
      </c>
      <c r="D1077" s="257"/>
      <c r="E1077" s="257"/>
      <c r="F1077" s="257"/>
      <c r="G1077" s="257"/>
      <c r="H1077" s="257"/>
      <c r="I1077" s="257"/>
      <c r="J1077" s="257"/>
      <c r="K1077" s="257"/>
      <c r="L1077" s="257"/>
      <c r="M1077" s="257"/>
      <c r="N1077" s="257">
        <f>N1076</f>
        <v>12</v>
      </c>
      <c r="O1077" s="257"/>
      <c r="P1077" s="257"/>
      <c r="Q1077" s="257"/>
      <c r="R1077" s="257"/>
      <c r="S1077" s="257"/>
      <c r="T1077" s="257"/>
      <c r="U1077" s="257"/>
      <c r="V1077" s="257"/>
      <c r="W1077" s="257"/>
      <c r="X1077" s="257"/>
      <c r="Y1077" s="364">
        <f>Y1076</f>
        <v>0</v>
      </c>
      <c r="Z1077" s="364">
        <f t="shared" ref="Z1077" si="2390">Z1076</f>
        <v>0</v>
      </c>
      <c r="AA1077" s="364">
        <f t="shared" ref="AA1077" si="2391">AA1076</f>
        <v>0</v>
      </c>
      <c r="AB1077" s="364">
        <f t="shared" ref="AB1077" si="2392">AB1076</f>
        <v>0</v>
      </c>
      <c r="AC1077" s="364">
        <f t="shared" ref="AC1077" si="2393">AC1076</f>
        <v>0</v>
      </c>
      <c r="AD1077" s="364">
        <f t="shared" ref="AD1077" si="2394">AD1076</f>
        <v>0</v>
      </c>
      <c r="AE1077" s="364">
        <f t="shared" ref="AE1077" si="2395">AE1076</f>
        <v>0</v>
      </c>
      <c r="AF1077" s="364">
        <f t="shared" ref="AF1077" si="2396">AF1076</f>
        <v>0</v>
      </c>
      <c r="AG1077" s="364">
        <f t="shared" ref="AG1077" si="2397">AG1076</f>
        <v>0</v>
      </c>
      <c r="AH1077" s="364">
        <f t="shared" ref="AH1077" si="2398">AH1076</f>
        <v>0</v>
      </c>
      <c r="AI1077" s="364">
        <f t="shared" ref="AI1077" si="2399">AI1076</f>
        <v>0</v>
      </c>
      <c r="AJ1077" s="364">
        <f t="shared" ref="AJ1077" si="2400">AJ1076</f>
        <v>0</v>
      </c>
      <c r="AK1077" s="364">
        <f t="shared" ref="AK1077" si="2401">AK1076</f>
        <v>0</v>
      </c>
      <c r="AL1077" s="364">
        <f t="shared" ref="AL1077" si="2402">AL1076</f>
        <v>0</v>
      </c>
      <c r="AM1077" s="268"/>
    </row>
    <row r="1078" spans="1:39" ht="15" customHeight="1" outlineLevel="1">
      <c r="A1078" s="467"/>
      <c r="B1078" s="379"/>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365"/>
      <c r="Z1078" s="376"/>
      <c r="AA1078" s="376"/>
      <c r="AB1078" s="376"/>
      <c r="AC1078" s="376"/>
      <c r="AD1078" s="376"/>
      <c r="AE1078" s="376"/>
      <c r="AF1078" s="376"/>
      <c r="AG1078" s="376"/>
      <c r="AH1078" s="376"/>
      <c r="AI1078" s="376"/>
      <c r="AJ1078" s="376"/>
      <c r="AK1078" s="376"/>
      <c r="AL1078" s="376"/>
      <c r="AM1078" s="268"/>
    </row>
    <row r="1079" spans="1:39" ht="15" customHeight="1" outlineLevel="1">
      <c r="A1079" s="467">
        <v>38</v>
      </c>
      <c r="B1079" s="379" t="s">
        <v>130</v>
      </c>
      <c r="C1079" s="253" t="s">
        <v>25</v>
      </c>
      <c r="D1079" s="257"/>
      <c r="E1079" s="257"/>
      <c r="F1079" s="257"/>
      <c r="G1079" s="257"/>
      <c r="H1079" s="257"/>
      <c r="I1079" s="257"/>
      <c r="J1079" s="257"/>
      <c r="K1079" s="257"/>
      <c r="L1079" s="257"/>
      <c r="M1079" s="257"/>
      <c r="N1079" s="257">
        <v>12</v>
      </c>
      <c r="O1079" s="257"/>
      <c r="P1079" s="257"/>
      <c r="Q1079" s="257"/>
      <c r="R1079" s="257"/>
      <c r="S1079" s="257"/>
      <c r="T1079" s="257"/>
      <c r="U1079" s="257"/>
      <c r="V1079" s="257"/>
      <c r="W1079" s="257"/>
      <c r="X1079" s="257"/>
      <c r="Y1079" s="377"/>
      <c r="Z1079" s="368"/>
      <c r="AA1079" s="368"/>
      <c r="AB1079" s="368"/>
      <c r="AC1079" s="368"/>
      <c r="AD1079" s="368"/>
      <c r="AE1079" s="368"/>
      <c r="AF1079" s="368"/>
      <c r="AG1079" s="368"/>
      <c r="AH1079" s="368"/>
      <c r="AI1079" s="368"/>
      <c r="AJ1079" s="368"/>
      <c r="AK1079" s="368"/>
      <c r="AL1079" s="368"/>
      <c r="AM1079" s="258">
        <f>SUM(Y1079:AL1079)</f>
        <v>0</v>
      </c>
    </row>
    <row r="1080" spans="1:39" ht="15" customHeight="1" outlineLevel="1">
      <c r="A1080" s="467"/>
      <c r="B1080" s="256" t="s">
        <v>346</v>
      </c>
      <c r="C1080" s="253" t="s">
        <v>163</v>
      </c>
      <c r="D1080" s="257"/>
      <c r="E1080" s="257"/>
      <c r="F1080" s="257"/>
      <c r="G1080" s="257"/>
      <c r="H1080" s="257"/>
      <c r="I1080" s="257"/>
      <c r="J1080" s="257"/>
      <c r="K1080" s="257"/>
      <c r="L1080" s="257"/>
      <c r="M1080" s="257"/>
      <c r="N1080" s="257">
        <f>N1079</f>
        <v>12</v>
      </c>
      <c r="O1080" s="257"/>
      <c r="P1080" s="257"/>
      <c r="Q1080" s="257"/>
      <c r="R1080" s="257"/>
      <c r="S1080" s="257"/>
      <c r="T1080" s="257"/>
      <c r="U1080" s="257"/>
      <c r="V1080" s="257"/>
      <c r="W1080" s="257"/>
      <c r="X1080" s="257"/>
      <c r="Y1080" s="364">
        <f>Y1079</f>
        <v>0</v>
      </c>
      <c r="Z1080" s="364">
        <f t="shared" ref="Z1080" si="2403">Z1079</f>
        <v>0</v>
      </c>
      <c r="AA1080" s="364">
        <f t="shared" ref="AA1080" si="2404">AA1079</f>
        <v>0</v>
      </c>
      <c r="AB1080" s="364">
        <f t="shared" ref="AB1080" si="2405">AB1079</f>
        <v>0</v>
      </c>
      <c r="AC1080" s="364">
        <f t="shared" ref="AC1080" si="2406">AC1079</f>
        <v>0</v>
      </c>
      <c r="AD1080" s="364">
        <f t="shared" ref="AD1080" si="2407">AD1079</f>
        <v>0</v>
      </c>
      <c r="AE1080" s="364">
        <f t="shared" ref="AE1080" si="2408">AE1079</f>
        <v>0</v>
      </c>
      <c r="AF1080" s="364">
        <f t="shared" ref="AF1080" si="2409">AF1079</f>
        <v>0</v>
      </c>
      <c r="AG1080" s="364">
        <f t="shared" ref="AG1080" si="2410">AG1079</f>
        <v>0</v>
      </c>
      <c r="AH1080" s="364">
        <f t="shared" ref="AH1080" si="2411">AH1079</f>
        <v>0</v>
      </c>
      <c r="AI1080" s="364">
        <f t="shared" ref="AI1080" si="2412">AI1079</f>
        <v>0</v>
      </c>
      <c r="AJ1080" s="364">
        <f t="shared" ref="AJ1080" si="2413">AJ1079</f>
        <v>0</v>
      </c>
      <c r="AK1080" s="364">
        <f t="shared" ref="AK1080" si="2414">AK1079</f>
        <v>0</v>
      </c>
      <c r="AL1080" s="364">
        <f t="shared" ref="AL1080" si="2415">AL1079</f>
        <v>0</v>
      </c>
      <c r="AM1080" s="268"/>
    </row>
    <row r="1081" spans="1:39" ht="15" customHeight="1" outlineLevel="1">
      <c r="A1081" s="467"/>
      <c r="B1081" s="379"/>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365"/>
      <c r="Z1081" s="376"/>
      <c r="AA1081" s="376"/>
      <c r="AB1081" s="376"/>
      <c r="AC1081" s="376"/>
      <c r="AD1081" s="376"/>
      <c r="AE1081" s="376"/>
      <c r="AF1081" s="376"/>
      <c r="AG1081" s="376"/>
      <c r="AH1081" s="376"/>
      <c r="AI1081" s="376"/>
      <c r="AJ1081" s="376"/>
      <c r="AK1081" s="376"/>
      <c r="AL1081" s="376"/>
      <c r="AM1081" s="268"/>
    </row>
    <row r="1082" spans="1:39" ht="15" customHeight="1" outlineLevel="1">
      <c r="A1082" s="467">
        <v>39</v>
      </c>
      <c r="B1082" s="379" t="s">
        <v>131</v>
      </c>
      <c r="C1082" s="253" t="s">
        <v>25</v>
      </c>
      <c r="D1082" s="257"/>
      <c r="E1082" s="257"/>
      <c r="F1082" s="257"/>
      <c r="G1082" s="257"/>
      <c r="H1082" s="257"/>
      <c r="I1082" s="257"/>
      <c r="J1082" s="257"/>
      <c r="K1082" s="257"/>
      <c r="L1082" s="257"/>
      <c r="M1082" s="257"/>
      <c r="N1082" s="257">
        <v>12</v>
      </c>
      <c r="O1082" s="257"/>
      <c r="P1082" s="257"/>
      <c r="Q1082" s="257"/>
      <c r="R1082" s="257"/>
      <c r="S1082" s="257"/>
      <c r="T1082" s="257"/>
      <c r="U1082" s="257"/>
      <c r="V1082" s="257"/>
      <c r="W1082" s="257"/>
      <c r="X1082" s="257"/>
      <c r="Y1082" s="377"/>
      <c r="Z1082" s="368"/>
      <c r="AA1082" s="368"/>
      <c r="AB1082" s="368"/>
      <c r="AC1082" s="368"/>
      <c r="AD1082" s="368"/>
      <c r="AE1082" s="368"/>
      <c r="AF1082" s="368"/>
      <c r="AG1082" s="368"/>
      <c r="AH1082" s="368"/>
      <c r="AI1082" s="368"/>
      <c r="AJ1082" s="368"/>
      <c r="AK1082" s="368"/>
      <c r="AL1082" s="368"/>
      <c r="AM1082" s="258">
        <f>SUM(Y1082:AL1082)</f>
        <v>0</v>
      </c>
    </row>
    <row r="1083" spans="1:39" ht="15" customHeight="1" outlineLevel="1">
      <c r="A1083" s="467"/>
      <c r="B1083" s="256" t="s">
        <v>346</v>
      </c>
      <c r="C1083" s="253" t="s">
        <v>163</v>
      </c>
      <c r="D1083" s="257"/>
      <c r="E1083" s="257"/>
      <c r="F1083" s="257"/>
      <c r="G1083" s="257"/>
      <c r="H1083" s="257"/>
      <c r="I1083" s="257"/>
      <c r="J1083" s="257"/>
      <c r="K1083" s="257"/>
      <c r="L1083" s="257"/>
      <c r="M1083" s="257"/>
      <c r="N1083" s="257">
        <f>N1082</f>
        <v>12</v>
      </c>
      <c r="O1083" s="257"/>
      <c r="P1083" s="257"/>
      <c r="Q1083" s="257"/>
      <c r="R1083" s="257"/>
      <c r="S1083" s="257"/>
      <c r="T1083" s="257"/>
      <c r="U1083" s="257"/>
      <c r="V1083" s="257"/>
      <c r="W1083" s="257"/>
      <c r="X1083" s="257"/>
      <c r="Y1083" s="364">
        <f>Y1082</f>
        <v>0</v>
      </c>
      <c r="Z1083" s="364">
        <f t="shared" ref="Z1083" si="2416">Z1082</f>
        <v>0</v>
      </c>
      <c r="AA1083" s="364">
        <f t="shared" ref="AA1083" si="2417">AA1082</f>
        <v>0</v>
      </c>
      <c r="AB1083" s="364">
        <f t="shared" ref="AB1083" si="2418">AB1082</f>
        <v>0</v>
      </c>
      <c r="AC1083" s="364">
        <f t="shared" ref="AC1083" si="2419">AC1082</f>
        <v>0</v>
      </c>
      <c r="AD1083" s="364">
        <f t="shared" ref="AD1083" si="2420">AD1082</f>
        <v>0</v>
      </c>
      <c r="AE1083" s="364">
        <f t="shared" ref="AE1083" si="2421">AE1082</f>
        <v>0</v>
      </c>
      <c r="AF1083" s="364">
        <f t="shared" ref="AF1083" si="2422">AF1082</f>
        <v>0</v>
      </c>
      <c r="AG1083" s="364">
        <f t="shared" ref="AG1083" si="2423">AG1082</f>
        <v>0</v>
      </c>
      <c r="AH1083" s="364">
        <f t="shared" ref="AH1083" si="2424">AH1082</f>
        <v>0</v>
      </c>
      <c r="AI1083" s="364">
        <f t="shared" ref="AI1083" si="2425">AI1082</f>
        <v>0</v>
      </c>
      <c r="AJ1083" s="364">
        <f t="shared" ref="AJ1083" si="2426">AJ1082</f>
        <v>0</v>
      </c>
      <c r="AK1083" s="364">
        <f t="shared" ref="AK1083" si="2427">AK1082</f>
        <v>0</v>
      </c>
      <c r="AL1083" s="364">
        <f t="shared" ref="AL1083" si="2428">AL1082</f>
        <v>0</v>
      </c>
      <c r="AM1083" s="268"/>
    </row>
    <row r="1084" spans="1:39" ht="15" customHeight="1" outlineLevel="1">
      <c r="A1084" s="467"/>
      <c r="B1084" s="379"/>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365"/>
      <c r="Z1084" s="376"/>
      <c r="AA1084" s="376"/>
      <c r="AB1084" s="376"/>
      <c r="AC1084" s="376"/>
      <c r="AD1084" s="376"/>
      <c r="AE1084" s="376"/>
      <c r="AF1084" s="376"/>
      <c r="AG1084" s="376"/>
      <c r="AH1084" s="376"/>
      <c r="AI1084" s="376"/>
      <c r="AJ1084" s="376"/>
      <c r="AK1084" s="376"/>
      <c r="AL1084" s="376"/>
      <c r="AM1084" s="268"/>
    </row>
    <row r="1085" spans="1:39" ht="15" customHeight="1" outlineLevel="1">
      <c r="A1085" s="467">
        <v>40</v>
      </c>
      <c r="B1085" s="379" t="s">
        <v>132</v>
      </c>
      <c r="C1085" s="253" t="s">
        <v>25</v>
      </c>
      <c r="D1085" s="257"/>
      <c r="E1085" s="257"/>
      <c r="F1085" s="257"/>
      <c r="G1085" s="257"/>
      <c r="H1085" s="257"/>
      <c r="I1085" s="257"/>
      <c r="J1085" s="257"/>
      <c r="K1085" s="257"/>
      <c r="L1085" s="257"/>
      <c r="M1085" s="257"/>
      <c r="N1085" s="257">
        <v>12</v>
      </c>
      <c r="O1085" s="257"/>
      <c r="P1085" s="257"/>
      <c r="Q1085" s="257"/>
      <c r="R1085" s="257"/>
      <c r="S1085" s="257"/>
      <c r="T1085" s="257"/>
      <c r="U1085" s="257"/>
      <c r="V1085" s="257"/>
      <c r="W1085" s="257"/>
      <c r="X1085" s="257"/>
      <c r="Y1085" s="377"/>
      <c r="Z1085" s="368"/>
      <c r="AA1085" s="368"/>
      <c r="AB1085" s="368"/>
      <c r="AC1085" s="368"/>
      <c r="AD1085" s="368"/>
      <c r="AE1085" s="368"/>
      <c r="AF1085" s="368"/>
      <c r="AG1085" s="368"/>
      <c r="AH1085" s="368"/>
      <c r="AI1085" s="368"/>
      <c r="AJ1085" s="368"/>
      <c r="AK1085" s="368"/>
      <c r="AL1085" s="368"/>
      <c r="AM1085" s="258">
        <f>SUM(Y1085:AL1085)</f>
        <v>0</v>
      </c>
    </row>
    <row r="1086" spans="1:39" ht="15" customHeight="1" outlineLevel="1">
      <c r="A1086" s="467"/>
      <c r="B1086" s="256" t="s">
        <v>346</v>
      </c>
      <c r="C1086" s="253" t="s">
        <v>163</v>
      </c>
      <c r="D1086" s="257"/>
      <c r="E1086" s="257"/>
      <c r="F1086" s="257"/>
      <c r="G1086" s="257"/>
      <c r="H1086" s="257"/>
      <c r="I1086" s="257"/>
      <c r="J1086" s="257"/>
      <c r="K1086" s="257"/>
      <c r="L1086" s="257"/>
      <c r="M1086" s="257"/>
      <c r="N1086" s="257">
        <f>N1085</f>
        <v>12</v>
      </c>
      <c r="O1086" s="257"/>
      <c r="P1086" s="257"/>
      <c r="Q1086" s="257"/>
      <c r="R1086" s="257"/>
      <c r="S1086" s="257"/>
      <c r="T1086" s="257"/>
      <c r="U1086" s="257"/>
      <c r="V1086" s="257"/>
      <c r="W1086" s="257"/>
      <c r="X1086" s="257"/>
      <c r="Y1086" s="364">
        <f>Y1085</f>
        <v>0</v>
      </c>
      <c r="Z1086" s="364">
        <f t="shared" ref="Z1086" si="2429">Z1085</f>
        <v>0</v>
      </c>
      <c r="AA1086" s="364">
        <f t="shared" ref="AA1086" si="2430">AA1085</f>
        <v>0</v>
      </c>
      <c r="AB1086" s="364">
        <f t="shared" ref="AB1086" si="2431">AB1085</f>
        <v>0</v>
      </c>
      <c r="AC1086" s="364">
        <f t="shared" ref="AC1086" si="2432">AC1085</f>
        <v>0</v>
      </c>
      <c r="AD1086" s="364">
        <f t="shared" ref="AD1086" si="2433">AD1085</f>
        <v>0</v>
      </c>
      <c r="AE1086" s="364">
        <f t="shared" ref="AE1086" si="2434">AE1085</f>
        <v>0</v>
      </c>
      <c r="AF1086" s="364">
        <f t="shared" ref="AF1086" si="2435">AF1085</f>
        <v>0</v>
      </c>
      <c r="AG1086" s="364">
        <f t="shared" ref="AG1086" si="2436">AG1085</f>
        <v>0</v>
      </c>
      <c r="AH1086" s="364">
        <f t="shared" ref="AH1086" si="2437">AH1085</f>
        <v>0</v>
      </c>
      <c r="AI1086" s="364">
        <f t="shared" ref="AI1086" si="2438">AI1085</f>
        <v>0</v>
      </c>
      <c r="AJ1086" s="364">
        <f t="shared" ref="AJ1086" si="2439">AJ1085</f>
        <v>0</v>
      </c>
      <c r="AK1086" s="364">
        <f t="shared" ref="AK1086" si="2440">AK1085</f>
        <v>0</v>
      </c>
      <c r="AL1086" s="364">
        <f t="shared" ref="AL1086" si="2441">AL1085</f>
        <v>0</v>
      </c>
      <c r="AM1086" s="268"/>
    </row>
    <row r="1087" spans="1:39" ht="15" customHeight="1" outlineLevel="1">
      <c r="A1087" s="467"/>
      <c r="B1087" s="379"/>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365"/>
      <c r="Z1087" s="376"/>
      <c r="AA1087" s="376"/>
      <c r="AB1087" s="376"/>
      <c r="AC1087" s="376"/>
      <c r="AD1087" s="376"/>
      <c r="AE1087" s="376"/>
      <c r="AF1087" s="376"/>
      <c r="AG1087" s="376"/>
      <c r="AH1087" s="376"/>
      <c r="AI1087" s="376"/>
      <c r="AJ1087" s="376"/>
      <c r="AK1087" s="376"/>
      <c r="AL1087" s="376"/>
      <c r="AM1087" s="268"/>
    </row>
    <row r="1088" spans="1:39" ht="28.5" customHeight="1" outlineLevel="1">
      <c r="A1088" s="467">
        <v>41</v>
      </c>
      <c r="B1088" s="379" t="s">
        <v>133</v>
      </c>
      <c r="C1088" s="253" t="s">
        <v>25</v>
      </c>
      <c r="D1088" s="257"/>
      <c r="E1088" s="257"/>
      <c r="F1088" s="257"/>
      <c r="G1088" s="257"/>
      <c r="H1088" s="257"/>
      <c r="I1088" s="257"/>
      <c r="J1088" s="257"/>
      <c r="K1088" s="257"/>
      <c r="L1088" s="257"/>
      <c r="M1088" s="257"/>
      <c r="N1088" s="257">
        <v>12</v>
      </c>
      <c r="O1088" s="257"/>
      <c r="P1088" s="257"/>
      <c r="Q1088" s="257"/>
      <c r="R1088" s="257"/>
      <c r="S1088" s="257"/>
      <c r="T1088" s="257"/>
      <c r="U1088" s="257"/>
      <c r="V1088" s="257"/>
      <c r="W1088" s="257"/>
      <c r="X1088" s="257"/>
      <c r="Y1088" s="377"/>
      <c r="Z1088" s="368"/>
      <c r="AA1088" s="368"/>
      <c r="AB1088" s="368"/>
      <c r="AC1088" s="368"/>
      <c r="AD1088" s="368"/>
      <c r="AE1088" s="368"/>
      <c r="AF1088" s="368"/>
      <c r="AG1088" s="368"/>
      <c r="AH1088" s="368"/>
      <c r="AI1088" s="368"/>
      <c r="AJ1088" s="368"/>
      <c r="AK1088" s="368"/>
      <c r="AL1088" s="368"/>
      <c r="AM1088" s="258">
        <f>SUM(Y1088:AL1088)</f>
        <v>0</v>
      </c>
    </row>
    <row r="1089" spans="1:39" ht="15" customHeight="1" outlineLevel="1">
      <c r="A1089" s="467"/>
      <c r="B1089" s="256" t="s">
        <v>346</v>
      </c>
      <c r="C1089" s="253" t="s">
        <v>163</v>
      </c>
      <c r="D1089" s="257"/>
      <c r="E1089" s="257"/>
      <c r="F1089" s="257"/>
      <c r="G1089" s="257"/>
      <c r="H1089" s="257"/>
      <c r="I1089" s="257"/>
      <c r="J1089" s="257"/>
      <c r="K1089" s="257"/>
      <c r="L1089" s="257"/>
      <c r="M1089" s="257"/>
      <c r="N1089" s="257">
        <f>N1088</f>
        <v>12</v>
      </c>
      <c r="O1089" s="257"/>
      <c r="P1089" s="257"/>
      <c r="Q1089" s="257"/>
      <c r="R1089" s="257"/>
      <c r="S1089" s="257"/>
      <c r="T1089" s="257"/>
      <c r="U1089" s="257"/>
      <c r="V1089" s="257"/>
      <c r="W1089" s="257"/>
      <c r="X1089" s="257"/>
      <c r="Y1089" s="364">
        <f>Y1088</f>
        <v>0</v>
      </c>
      <c r="Z1089" s="364">
        <f t="shared" ref="Z1089" si="2442">Z1088</f>
        <v>0</v>
      </c>
      <c r="AA1089" s="364">
        <f t="shared" ref="AA1089" si="2443">AA1088</f>
        <v>0</v>
      </c>
      <c r="AB1089" s="364">
        <f t="shared" ref="AB1089" si="2444">AB1088</f>
        <v>0</v>
      </c>
      <c r="AC1089" s="364">
        <f t="shared" ref="AC1089" si="2445">AC1088</f>
        <v>0</v>
      </c>
      <c r="AD1089" s="364">
        <f t="shared" ref="AD1089" si="2446">AD1088</f>
        <v>0</v>
      </c>
      <c r="AE1089" s="364">
        <f t="shared" ref="AE1089" si="2447">AE1088</f>
        <v>0</v>
      </c>
      <c r="AF1089" s="364">
        <f t="shared" ref="AF1089" si="2448">AF1088</f>
        <v>0</v>
      </c>
      <c r="AG1089" s="364">
        <f t="shared" ref="AG1089" si="2449">AG1088</f>
        <v>0</v>
      </c>
      <c r="AH1089" s="364">
        <f t="shared" ref="AH1089" si="2450">AH1088</f>
        <v>0</v>
      </c>
      <c r="AI1089" s="364">
        <f t="shared" ref="AI1089" si="2451">AI1088</f>
        <v>0</v>
      </c>
      <c r="AJ1089" s="364">
        <f t="shared" ref="AJ1089" si="2452">AJ1088</f>
        <v>0</v>
      </c>
      <c r="AK1089" s="364">
        <f t="shared" ref="AK1089" si="2453">AK1088</f>
        <v>0</v>
      </c>
      <c r="AL1089" s="364">
        <f t="shared" ref="AL1089" si="2454">AL1088</f>
        <v>0</v>
      </c>
      <c r="AM1089" s="268"/>
    </row>
    <row r="1090" spans="1:39" ht="15" customHeight="1" outlineLevel="1">
      <c r="A1090" s="467"/>
      <c r="B1090" s="379"/>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365"/>
      <c r="Z1090" s="376"/>
      <c r="AA1090" s="376"/>
      <c r="AB1090" s="376"/>
      <c r="AC1090" s="376"/>
      <c r="AD1090" s="376"/>
      <c r="AE1090" s="376"/>
      <c r="AF1090" s="376"/>
      <c r="AG1090" s="376"/>
      <c r="AH1090" s="376"/>
      <c r="AI1090" s="376"/>
      <c r="AJ1090" s="376"/>
      <c r="AK1090" s="376"/>
      <c r="AL1090" s="376"/>
      <c r="AM1090" s="268"/>
    </row>
    <row r="1091" spans="1:39" ht="28.5" customHeight="1" outlineLevel="1">
      <c r="A1091" s="467">
        <v>42</v>
      </c>
      <c r="B1091" s="379" t="s">
        <v>134</v>
      </c>
      <c r="C1091" s="253" t="s">
        <v>25</v>
      </c>
      <c r="D1091" s="257"/>
      <c r="E1091" s="257"/>
      <c r="F1091" s="257"/>
      <c r="G1091" s="257"/>
      <c r="H1091" s="257"/>
      <c r="I1091" s="257"/>
      <c r="J1091" s="257"/>
      <c r="K1091" s="257"/>
      <c r="L1091" s="257"/>
      <c r="M1091" s="257"/>
      <c r="N1091" s="253"/>
      <c r="O1091" s="257"/>
      <c r="P1091" s="257"/>
      <c r="Q1091" s="257"/>
      <c r="R1091" s="257"/>
      <c r="S1091" s="257"/>
      <c r="T1091" s="257"/>
      <c r="U1091" s="257"/>
      <c r="V1091" s="257"/>
      <c r="W1091" s="257"/>
      <c r="X1091" s="257"/>
      <c r="Y1091" s="377"/>
      <c r="Z1091" s="368"/>
      <c r="AA1091" s="368"/>
      <c r="AB1091" s="368"/>
      <c r="AC1091" s="368"/>
      <c r="AD1091" s="368"/>
      <c r="AE1091" s="368"/>
      <c r="AF1091" s="368"/>
      <c r="AG1091" s="368"/>
      <c r="AH1091" s="368"/>
      <c r="AI1091" s="368"/>
      <c r="AJ1091" s="368"/>
      <c r="AK1091" s="368"/>
      <c r="AL1091" s="368"/>
      <c r="AM1091" s="258">
        <f>SUM(Y1091:AL1091)</f>
        <v>0</v>
      </c>
    </row>
    <row r="1092" spans="1:39" ht="15" customHeight="1" outlineLevel="1">
      <c r="A1092" s="467"/>
      <c r="B1092" s="256" t="s">
        <v>346</v>
      </c>
      <c r="C1092" s="253" t="s">
        <v>163</v>
      </c>
      <c r="D1092" s="257"/>
      <c r="E1092" s="257"/>
      <c r="F1092" s="257"/>
      <c r="G1092" s="257"/>
      <c r="H1092" s="257"/>
      <c r="I1092" s="257"/>
      <c r="J1092" s="257"/>
      <c r="K1092" s="257"/>
      <c r="L1092" s="257"/>
      <c r="M1092" s="257"/>
      <c r="N1092" s="412"/>
      <c r="O1092" s="257"/>
      <c r="P1092" s="257"/>
      <c r="Q1092" s="257"/>
      <c r="R1092" s="257"/>
      <c r="S1092" s="257"/>
      <c r="T1092" s="257"/>
      <c r="U1092" s="257"/>
      <c r="V1092" s="257"/>
      <c r="W1092" s="257"/>
      <c r="X1092" s="257"/>
      <c r="Y1092" s="364">
        <f>Y1091</f>
        <v>0</v>
      </c>
      <c r="Z1092" s="364">
        <f t="shared" ref="Z1092" si="2455">Z1091</f>
        <v>0</v>
      </c>
      <c r="AA1092" s="364">
        <f t="shared" ref="AA1092" si="2456">AA1091</f>
        <v>0</v>
      </c>
      <c r="AB1092" s="364">
        <f t="shared" ref="AB1092" si="2457">AB1091</f>
        <v>0</v>
      </c>
      <c r="AC1092" s="364">
        <f t="shared" ref="AC1092" si="2458">AC1091</f>
        <v>0</v>
      </c>
      <c r="AD1092" s="364">
        <f t="shared" ref="AD1092" si="2459">AD1091</f>
        <v>0</v>
      </c>
      <c r="AE1092" s="364">
        <f t="shared" ref="AE1092" si="2460">AE1091</f>
        <v>0</v>
      </c>
      <c r="AF1092" s="364">
        <f t="shared" ref="AF1092" si="2461">AF1091</f>
        <v>0</v>
      </c>
      <c r="AG1092" s="364">
        <f t="shared" ref="AG1092" si="2462">AG1091</f>
        <v>0</v>
      </c>
      <c r="AH1092" s="364">
        <f t="shared" ref="AH1092" si="2463">AH1091</f>
        <v>0</v>
      </c>
      <c r="AI1092" s="364">
        <f t="shared" ref="AI1092" si="2464">AI1091</f>
        <v>0</v>
      </c>
      <c r="AJ1092" s="364">
        <f t="shared" ref="AJ1092" si="2465">AJ1091</f>
        <v>0</v>
      </c>
      <c r="AK1092" s="364">
        <f t="shared" ref="AK1092" si="2466">AK1091</f>
        <v>0</v>
      </c>
      <c r="AL1092" s="364">
        <f t="shared" ref="AL1092" si="2467">AL1091</f>
        <v>0</v>
      </c>
      <c r="AM1092" s="268"/>
    </row>
    <row r="1093" spans="1:39" ht="15" customHeight="1" outlineLevel="1">
      <c r="A1093" s="467"/>
      <c r="B1093" s="379"/>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365"/>
      <c r="Z1093" s="376"/>
      <c r="AA1093" s="376"/>
      <c r="AB1093" s="376"/>
      <c r="AC1093" s="376"/>
      <c r="AD1093" s="376"/>
      <c r="AE1093" s="376"/>
      <c r="AF1093" s="376"/>
      <c r="AG1093" s="376"/>
      <c r="AH1093" s="376"/>
      <c r="AI1093" s="376"/>
      <c r="AJ1093" s="376"/>
      <c r="AK1093" s="376"/>
      <c r="AL1093" s="376"/>
      <c r="AM1093" s="268"/>
    </row>
    <row r="1094" spans="1:39" ht="15" customHeight="1" outlineLevel="1">
      <c r="A1094" s="467">
        <v>43</v>
      </c>
      <c r="B1094" s="379" t="s">
        <v>135</v>
      </c>
      <c r="C1094" s="253" t="s">
        <v>25</v>
      </c>
      <c r="D1094" s="257"/>
      <c r="E1094" s="257"/>
      <c r="F1094" s="257"/>
      <c r="G1094" s="257"/>
      <c r="H1094" s="257"/>
      <c r="I1094" s="257"/>
      <c r="J1094" s="257"/>
      <c r="K1094" s="257"/>
      <c r="L1094" s="257"/>
      <c r="M1094" s="257"/>
      <c r="N1094" s="257">
        <v>12</v>
      </c>
      <c r="O1094" s="257"/>
      <c r="P1094" s="257"/>
      <c r="Q1094" s="257"/>
      <c r="R1094" s="257"/>
      <c r="S1094" s="257"/>
      <c r="T1094" s="257"/>
      <c r="U1094" s="257"/>
      <c r="V1094" s="257"/>
      <c r="W1094" s="257"/>
      <c r="X1094" s="257"/>
      <c r="Y1094" s="377"/>
      <c r="Z1094" s="368"/>
      <c r="AA1094" s="368"/>
      <c r="AB1094" s="368"/>
      <c r="AC1094" s="368"/>
      <c r="AD1094" s="368"/>
      <c r="AE1094" s="368"/>
      <c r="AF1094" s="368"/>
      <c r="AG1094" s="368"/>
      <c r="AH1094" s="368"/>
      <c r="AI1094" s="368"/>
      <c r="AJ1094" s="368"/>
      <c r="AK1094" s="368"/>
      <c r="AL1094" s="368"/>
      <c r="AM1094" s="258">
        <f>SUM(Y1094:AL1094)</f>
        <v>0</v>
      </c>
    </row>
    <row r="1095" spans="1:39" ht="15" customHeight="1" outlineLevel="1">
      <c r="A1095" s="467"/>
      <c r="B1095" s="256" t="s">
        <v>346</v>
      </c>
      <c r="C1095" s="253" t="s">
        <v>163</v>
      </c>
      <c r="D1095" s="257"/>
      <c r="E1095" s="257"/>
      <c r="F1095" s="257"/>
      <c r="G1095" s="257"/>
      <c r="H1095" s="257"/>
      <c r="I1095" s="257"/>
      <c r="J1095" s="257"/>
      <c r="K1095" s="257"/>
      <c r="L1095" s="257"/>
      <c r="M1095" s="257"/>
      <c r="N1095" s="257">
        <f>N1094</f>
        <v>12</v>
      </c>
      <c r="O1095" s="257"/>
      <c r="P1095" s="257"/>
      <c r="Q1095" s="257"/>
      <c r="R1095" s="257"/>
      <c r="S1095" s="257"/>
      <c r="T1095" s="257"/>
      <c r="U1095" s="257"/>
      <c r="V1095" s="257"/>
      <c r="W1095" s="257"/>
      <c r="X1095" s="257"/>
      <c r="Y1095" s="364">
        <f>Y1094</f>
        <v>0</v>
      </c>
      <c r="Z1095" s="364">
        <f t="shared" ref="Z1095" si="2468">Z1094</f>
        <v>0</v>
      </c>
      <c r="AA1095" s="364">
        <f t="shared" ref="AA1095" si="2469">AA1094</f>
        <v>0</v>
      </c>
      <c r="AB1095" s="364">
        <f t="shared" ref="AB1095" si="2470">AB1094</f>
        <v>0</v>
      </c>
      <c r="AC1095" s="364">
        <f t="shared" ref="AC1095" si="2471">AC1094</f>
        <v>0</v>
      </c>
      <c r="AD1095" s="364">
        <f t="shared" ref="AD1095" si="2472">AD1094</f>
        <v>0</v>
      </c>
      <c r="AE1095" s="364">
        <f t="shared" ref="AE1095" si="2473">AE1094</f>
        <v>0</v>
      </c>
      <c r="AF1095" s="364">
        <f t="shared" ref="AF1095" si="2474">AF1094</f>
        <v>0</v>
      </c>
      <c r="AG1095" s="364">
        <f t="shared" ref="AG1095" si="2475">AG1094</f>
        <v>0</v>
      </c>
      <c r="AH1095" s="364">
        <f t="shared" ref="AH1095" si="2476">AH1094</f>
        <v>0</v>
      </c>
      <c r="AI1095" s="364">
        <f t="shared" ref="AI1095" si="2477">AI1094</f>
        <v>0</v>
      </c>
      <c r="AJ1095" s="364">
        <f t="shared" ref="AJ1095" si="2478">AJ1094</f>
        <v>0</v>
      </c>
      <c r="AK1095" s="364">
        <f t="shared" ref="AK1095" si="2479">AK1094</f>
        <v>0</v>
      </c>
      <c r="AL1095" s="364">
        <f t="shared" ref="AL1095" si="2480">AL1094</f>
        <v>0</v>
      </c>
      <c r="AM1095" s="268"/>
    </row>
    <row r="1096" spans="1:39" ht="15" customHeight="1" outlineLevel="1">
      <c r="A1096" s="467"/>
      <c r="B1096" s="379"/>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365"/>
      <c r="Z1096" s="376"/>
      <c r="AA1096" s="376"/>
      <c r="AB1096" s="376"/>
      <c r="AC1096" s="376"/>
      <c r="AD1096" s="376"/>
      <c r="AE1096" s="376"/>
      <c r="AF1096" s="376"/>
      <c r="AG1096" s="376"/>
      <c r="AH1096" s="376"/>
      <c r="AI1096" s="376"/>
      <c r="AJ1096" s="376"/>
      <c r="AK1096" s="376"/>
      <c r="AL1096" s="376"/>
      <c r="AM1096" s="268"/>
    </row>
    <row r="1097" spans="1:39" ht="28.5" customHeight="1" outlineLevel="1">
      <c r="A1097" s="467">
        <v>44</v>
      </c>
      <c r="B1097" s="379" t="s">
        <v>136</v>
      </c>
      <c r="C1097" s="253" t="s">
        <v>25</v>
      </c>
      <c r="D1097" s="257"/>
      <c r="E1097" s="257"/>
      <c r="F1097" s="257"/>
      <c r="G1097" s="257"/>
      <c r="H1097" s="257"/>
      <c r="I1097" s="257"/>
      <c r="J1097" s="257"/>
      <c r="K1097" s="257"/>
      <c r="L1097" s="257"/>
      <c r="M1097" s="257"/>
      <c r="N1097" s="257">
        <v>12</v>
      </c>
      <c r="O1097" s="257"/>
      <c r="P1097" s="257"/>
      <c r="Q1097" s="257"/>
      <c r="R1097" s="257"/>
      <c r="S1097" s="257"/>
      <c r="T1097" s="257"/>
      <c r="U1097" s="257"/>
      <c r="V1097" s="257"/>
      <c r="W1097" s="257"/>
      <c r="X1097" s="257"/>
      <c r="Y1097" s="377"/>
      <c r="Z1097" s="368"/>
      <c r="AA1097" s="368"/>
      <c r="AB1097" s="368"/>
      <c r="AC1097" s="368"/>
      <c r="AD1097" s="368"/>
      <c r="AE1097" s="368"/>
      <c r="AF1097" s="368"/>
      <c r="AG1097" s="368"/>
      <c r="AH1097" s="368"/>
      <c r="AI1097" s="368"/>
      <c r="AJ1097" s="368"/>
      <c r="AK1097" s="368"/>
      <c r="AL1097" s="368"/>
      <c r="AM1097" s="258">
        <f>SUM(Y1097:AL1097)</f>
        <v>0</v>
      </c>
    </row>
    <row r="1098" spans="1:39" ht="15" customHeight="1" outlineLevel="1">
      <c r="A1098" s="467"/>
      <c r="B1098" s="256" t="s">
        <v>346</v>
      </c>
      <c r="C1098" s="253" t="s">
        <v>163</v>
      </c>
      <c r="D1098" s="257"/>
      <c r="E1098" s="257"/>
      <c r="F1098" s="257"/>
      <c r="G1098" s="257"/>
      <c r="H1098" s="257"/>
      <c r="I1098" s="257"/>
      <c r="J1098" s="257"/>
      <c r="K1098" s="257"/>
      <c r="L1098" s="257"/>
      <c r="M1098" s="257"/>
      <c r="N1098" s="257">
        <f>N1097</f>
        <v>12</v>
      </c>
      <c r="O1098" s="257"/>
      <c r="P1098" s="257"/>
      <c r="Q1098" s="257"/>
      <c r="R1098" s="257"/>
      <c r="S1098" s="257"/>
      <c r="T1098" s="257"/>
      <c r="U1098" s="257"/>
      <c r="V1098" s="257"/>
      <c r="W1098" s="257"/>
      <c r="X1098" s="257"/>
      <c r="Y1098" s="364">
        <f>Y1097</f>
        <v>0</v>
      </c>
      <c r="Z1098" s="364">
        <f t="shared" ref="Z1098" si="2481">Z1097</f>
        <v>0</v>
      </c>
      <c r="AA1098" s="364">
        <f t="shared" ref="AA1098" si="2482">AA1097</f>
        <v>0</v>
      </c>
      <c r="AB1098" s="364">
        <f t="shared" ref="AB1098" si="2483">AB1097</f>
        <v>0</v>
      </c>
      <c r="AC1098" s="364">
        <f t="shared" ref="AC1098" si="2484">AC1097</f>
        <v>0</v>
      </c>
      <c r="AD1098" s="364">
        <f t="shared" ref="AD1098" si="2485">AD1097</f>
        <v>0</v>
      </c>
      <c r="AE1098" s="364">
        <f t="shared" ref="AE1098" si="2486">AE1097</f>
        <v>0</v>
      </c>
      <c r="AF1098" s="364">
        <f t="shared" ref="AF1098" si="2487">AF1097</f>
        <v>0</v>
      </c>
      <c r="AG1098" s="364">
        <f t="shared" ref="AG1098" si="2488">AG1097</f>
        <v>0</v>
      </c>
      <c r="AH1098" s="364">
        <f t="shared" ref="AH1098" si="2489">AH1097</f>
        <v>0</v>
      </c>
      <c r="AI1098" s="364">
        <f t="shared" ref="AI1098" si="2490">AI1097</f>
        <v>0</v>
      </c>
      <c r="AJ1098" s="364">
        <f t="shared" ref="AJ1098" si="2491">AJ1097</f>
        <v>0</v>
      </c>
      <c r="AK1098" s="364">
        <f t="shared" ref="AK1098" si="2492">AK1097</f>
        <v>0</v>
      </c>
      <c r="AL1098" s="364">
        <f t="shared" ref="AL1098" si="2493">AL1097</f>
        <v>0</v>
      </c>
      <c r="AM1098" s="268"/>
    </row>
    <row r="1099" spans="1:39" ht="15" customHeight="1" outlineLevel="1">
      <c r="A1099" s="467"/>
      <c r="B1099" s="379"/>
      <c r="C1099" s="253"/>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365"/>
      <c r="Z1099" s="376"/>
      <c r="AA1099" s="376"/>
      <c r="AB1099" s="376"/>
      <c r="AC1099" s="376"/>
      <c r="AD1099" s="376"/>
      <c r="AE1099" s="376"/>
      <c r="AF1099" s="376"/>
      <c r="AG1099" s="376"/>
      <c r="AH1099" s="376"/>
      <c r="AI1099" s="376"/>
      <c r="AJ1099" s="376"/>
      <c r="AK1099" s="376"/>
      <c r="AL1099" s="376"/>
      <c r="AM1099" s="268"/>
    </row>
    <row r="1100" spans="1:39" ht="32.4" customHeight="1" outlineLevel="1">
      <c r="A1100" s="467">
        <v>45</v>
      </c>
      <c r="B1100" s="379" t="s">
        <v>137</v>
      </c>
      <c r="C1100" s="253" t="s">
        <v>25</v>
      </c>
      <c r="D1100" s="257"/>
      <c r="E1100" s="257"/>
      <c r="F1100" s="257"/>
      <c r="G1100" s="257"/>
      <c r="H1100" s="257"/>
      <c r="I1100" s="257"/>
      <c r="J1100" s="257"/>
      <c r="K1100" s="257"/>
      <c r="L1100" s="257"/>
      <c r="M1100" s="257"/>
      <c r="N1100" s="257">
        <v>12</v>
      </c>
      <c r="O1100" s="257"/>
      <c r="P1100" s="257"/>
      <c r="Q1100" s="257"/>
      <c r="R1100" s="257"/>
      <c r="S1100" s="257"/>
      <c r="T1100" s="257"/>
      <c r="U1100" s="257"/>
      <c r="V1100" s="257"/>
      <c r="W1100" s="257"/>
      <c r="X1100" s="257"/>
      <c r="Y1100" s="377"/>
      <c r="Z1100" s="368"/>
      <c r="AA1100" s="368"/>
      <c r="AB1100" s="368"/>
      <c r="AC1100" s="368"/>
      <c r="AD1100" s="368"/>
      <c r="AE1100" s="368"/>
      <c r="AF1100" s="368"/>
      <c r="AG1100" s="368"/>
      <c r="AH1100" s="368"/>
      <c r="AI1100" s="368"/>
      <c r="AJ1100" s="368"/>
      <c r="AK1100" s="368"/>
      <c r="AL1100" s="368"/>
      <c r="AM1100" s="258">
        <f>SUM(Y1100:AL1100)</f>
        <v>0</v>
      </c>
    </row>
    <row r="1101" spans="1:39" ht="15" customHeight="1" outlineLevel="1">
      <c r="A1101" s="467"/>
      <c r="B1101" s="256" t="s">
        <v>346</v>
      </c>
      <c r="C1101" s="253" t="s">
        <v>163</v>
      </c>
      <c r="D1101" s="257"/>
      <c r="E1101" s="257"/>
      <c r="F1101" s="257"/>
      <c r="G1101" s="257"/>
      <c r="H1101" s="257"/>
      <c r="I1101" s="257"/>
      <c r="J1101" s="257"/>
      <c r="K1101" s="257"/>
      <c r="L1101" s="257"/>
      <c r="M1101" s="257"/>
      <c r="N1101" s="257">
        <f>N1100</f>
        <v>12</v>
      </c>
      <c r="O1101" s="257"/>
      <c r="P1101" s="257"/>
      <c r="Q1101" s="257"/>
      <c r="R1101" s="257"/>
      <c r="S1101" s="257"/>
      <c r="T1101" s="257"/>
      <c r="U1101" s="257"/>
      <c r="V1101" s="257"/>
      <c r="W1101" s="257"/>
      <c r="X1101" s="257"/>
      <c r="Y1101" s="364">
        <f>Y1100</f>
        <v>0</v>
      </c>
      <c r="Z1101" s="364">
        <f t="shared" ref="Z1101" si="2494">Z1100</f>
        <v>0</v>
      </c>
      <c r="AA1101" s="364">
        <f t="shared" ref="AA1101" si="2495">AA1100</f>
        <v>0</v>
      </c>
      <c r="AB1101" s="364">
        <f t="shared" ref="AB1101" si="2496">AB1100</f>
        <v>0</v>
      </c>
      <c r="AC1101" s="364">
        <f t="shared" ref="AC1101" si="2497">AC1100</f>
        <v>0</v>
      </c>
      <c r="AD1101" s="364">
        <f t="shared" ref="AD1101" si="2498">AD1100</f>
        <v>0</v>
      </c>
      <c r="AE1101" s="364">
        <f t="shared" ref="AE1101" si="2499">AE1100</f>
        <v>0</v>
      </c>
      <c r="AF1101" s="364">
        <f t="shared" ref="AF1101" si="2500">AF1100</f>
        <v>0</v>
      </c>
      <c r="AG1101" s="364">
        <f t="shared" ref="AG1101" si="2501">AG1100</f>
        <v>0</v>
      </c>
      <c r="AH1101" s="364">
        <f t="shared" ref="AH1101" si="2502">AH1100</f>
        <v>0</v>
      </c>
      <c r="AI1101" s="364">
        <f t="shared" ref="AI1101" si="2503">AI1100</f>
        <v>0</v>
      </c>
      <c r="AJ1101" s="364">
        <f t="shared" ref="AJ1101" si="2504">AJ1100</f>
        <v>0</v>
      </c>
      <c r="AK1101" s="364">
        <f t="shared" ref="AK1101" si="2505">AK1100</f>
        <v>0</v>
      </c>
      <c r="AL1101" s="364">
        <f t="shared" ref="AL1101" si="2506">AL1100</f>
        <v>0</v>
      </c>
      <c r="AM1101" s="268"/>
    </row>
    <row r="1102" spans="1:39" ht="15" customHeight="1" outlineLevel="1">
      <c r="A1102" s="467"/>
      <c r="B1102" s="379"/>
      <c r="C1102" s="253"/>
      <c r="D1102" s="253"/>
      <c r="E1102" s="253"/>
      <c r="F1102" s="253"/>
      <c r="G1102" s="253"/>
      <c r="H1102" s="253"/>
      <c r="I1102" s="253"/>
      <c r="J1102" s="253"/>
      <c r="K1102" s="253"/>
      <c r="L1102" s="253"/>
      <c r="M1102" s="253"/>
      <c r="N1102" s="253"/>
      <c r="O1102" s="253"/>
      <c r="P1102" s="253"/>
      <c r="Q1102" s="253"/>
      <c r="R1102" s="253"/>
      <c r="S1102" s="253"/>
      <c r="T1102" s="253"/>
      <c r="U1102" s="253"/>
      <c r="V1102" s="253"/>
      <c r="W1102" s="253"/>
      <c r="X1102" s="253"/>
      <c r="Y1102" s="365"/>
      <c r="Z1102" s="376"/>
      <c r="AA1102" s="376"/>
      <c r="AB1102" s="376"/>
      <c r="AC1102" s="376"/>
      <c r="AD1102" s="376"/>
      <c r="AE1102" s="376"/>
      <c r="AF1102" s="376"/>
      <c r="AG1102" s="376"/>
      <c r="AH1102" s="376"/>
      <c r="AI1102" s="376"/>
      <c r="AJ1102" s="376"/>
      <c r="AK1102" s="376"/>
      <c r="AL1102" s="376"/>
      <c r="AM1102" s="268"/>
    </row>
    <row r="1103" spans="1:39" ht="32.1" customHeight="1" outlineLevel="1">
      <c r="A1103" s="467">
        <v>46</v>
      </c>
      <c r="B1103" s="379" t="s">
        <v>138</v>
      </c>
      <c r="C1103" s="253" t="s">
        <v>25</v>
      </c>
      <c r="D1103" s="257"/>
      <c r="E1103" s="257"/>
      <c r="F1103" s="257"/>
      <c r="G1103" s="257"/>
      <c r="H1103" s="257"/>
      <c r="I1103" s="257"/>
      <c r="J1103" s="257"/>
      <c r="K1103" s="257"/>
      <c r="L1103" s="257"/>
      <c r="M1103" s="257"/>
      <c r="N1103" s="257">
        <v>12</v>
      </c>
      <c r="O1103" s="257"/>
      <c r="P1103" s="257"/>
      <c r="Q1103" s="257"/>
      <c r="R1103" s="257"/>
      <c r="S1103" s="257"/>
      <c r="T1103" s="257"/>
      <c r="U1103" s="257"/>
      <c r="V1103" s="257"/>
      <c r="W1103" s="257"/>
      <c r="X1103" s="257"/>
      <c r="Y1103" s="377"/>
      <c r="Z1103" s="368"/>
      <c r="AA1103" s="368"/>
      <c r="AB1103" s="368"/>
      <c r="AC1103" s="368"/>
      <c r="AD1103" s="368"/>
      <c r="AE1103" s="368"/>
      <c r="AF1103" s="368"/>
      <c r="AG1103" s="368"/>
      <c r="AH1103" s="368"/>
      <c r="AI1103" s="368"/>
      <c r="AJ1103" s="368"/>
      <c r="AK1103" s="368"/>
      <c r="AL1103" s="368"/>
      <c r="AM1103" s="258">
        <f>SUM(Y1103:AL1103)</f>
        <v>0</v>
      </c>
    </row>
    <row r="1104" spans="1:39" ht="15" customHeight="1" outlineLevel="1">
      <c r="A1104" s="467"/>
      <c r="B1104" s="256" t="s">
        <v>346</v>
      </c>
      <c r="C1104" s="253" t="s">
        <v>163</v>
      </c>
      <c r="D1104" s="257"/>
      <c r="E1104" s="257"/>
      <c r="F1104" s="257"/>
      <c r="G1104" s="257"/>
      <c r="H1104" s="257"/>
      <c r="I1104" s="257"/>
      <c r="J1104" s="257"/>
      <c r="K1104" s="257"/>
      <c r="L1104" s="257"/>
      <c r="M1104" s="257"/>
      <c r="N1104" s="257">
        <f>N1103</f>
        <v>12</v>
      </c>
      <c r="O1104" s="257"/>
      <c r="P1104" s="257"/>
      <c r="Q1104" s="257"/>
      <c r="R1104" s="257"/>
      <c r="S1104" s="257"/>
      <c r="T1104" s="257"/>
      <c r="U1104" s="257"/>
      <c r="V1104" s="257"/>
      <c r="W1104" s="257"/>
      <c r="X1104" s="257"/>
      <c r="Y1104" s="364">
        <f>Y1103</f>
        <v>0</v>
      </c>
      <c r="Z1104" s="364">
        <f t="shared" ref="Z1104" si="2507">Z1103</f>
        <v>0</v>
      </c>
      <c r="AA1104" s="364">
        <f t="shared" ref="AA1104" si="2508">AA1103</f>
        <v>0</v>
      </c>
      <c r="AB1104" s="364">
        <f t="shared" ref="AB1104" si="2509">AB1103</f>
        <v>0</v>
      </c>
      <c r="AC1104" s="364">
        <f t="shared" ref="AC1104" si="2510">AC1103</f>
        <v>0</v>
      </c>
      <c r="AD1104" s="364">
        <f t="shared" ref="AD1104" si="2511">AD1103</f>
        <v>0</v>
      </c>
      <c r="AE1104" s="364">
        <f t="shared" ref="AE1104" si="2512">AE1103</f>
        <v>0</v>
      </c>
      <c r="AF1104" s="364">
        <f t="shared" ref="AF1104" si="2513">AF1103</f>
        <v>0</v>
      </c>
      <c r="AG1104" s="364">
        <f t="shared" ref="AG1104" si="2514">AG1103</f>
        <v>0</v>
      </c>
      <c r="AH1104" s="364">
        <f t="shared" ref="AH1104" si="2515">AH1103</f>
        <v>0</v>
      </c>
      <c r="AI1104" s="364">
        <f t="shared" ref="AI1104" si="2516">AI1103</f>
        <v>0</v>
      </c>
      <c r="AJ1104" s="364">
        <f t="shared" ref="AJ1104" si="2517">AJ1103</f>
        <v>0</v>
      </c>
      <c r="AK1104" s="364">
        <f t="shared" ref="AK1104" si="2518">AK1103</f>
        <v>0</v>
      </c>
      <c r="AL1104" s="364">
        <f t="shared" ref="AL1104" si="2519">AL1103</f>
        <v>0</v>
      </c>
      <c r="AM1104" s="268"/>
    </row>
    <row r="1105" spans="1:39" ht="15" customHeight="1" outlineLevel="1">
      <c r="A1105" s="467"/>
      <c r="B1105" s="379"/>
      <c r="C1105" s="253"/>
      <c r="D1105" s="253"/>
      <c r="E1105" s="253"/>
      <c r="F1105" s="253"/>
      <c r="G1105" s="253"/>
      <c r="H1105" s="253"/>
      <c r="I1105" s="253"/>
      <c r="J1105" s="253"/>
      <c r="K1105" s="253"/>
      <c r="L1105" s="253"/>
      <c r="M1105" s="253"/>
      <c r="N1105" s="253"/>
      <c r="O1105" s="253"/>
      <c r="P1105" s="253"/>
      <c r="Q1105" s="253"/>
      <c r="R1105" s="253"/>
      <c r="S1105" s="253"/>
      <c r="T1105" s="253"/>
      <c r="U1105" s="253"/>
      <c r="V1105" s="253"/>
      <c r="W1105" s="253"/>
      <c r="X1105" s="253"/>
      <c r="Y1105" s="365"/>
      <c r="Z1105" s="376"/>
      <c r="AA1105" s="376"/>
      <c r="AB1105" s="376"/>
      <c r="AC1105" s="376"/>
      <c r="AD1105" s="376"/>
      <c r="AE1105" s="376"/>
      <c r="AF1105" s="376"/>
      <c r="AG1105" s="376"/>
      <c r="AH1105" s="376"/>
      <c r="AI1105" s="376"/>
      <c r="AJ1105" s="376"/>
      <c r="AK1105" s="376"/>
      <c r="AL1105" s="376"/>
      <c r="AM1105" s="268"/>
    </row>
    <row r="1106" spans="1:39" ht="35.4" customHeight="1" outlineLevel="1">
      <c r="A1106" s="467">
        <v>47</v>
      </c>
      <c r="B1106" s="379" t="s">
        <v>139</v>
      </c>
      <c r="C1106" s="253" t="s">
        <v>25</v>
      </c>
      <c r="D1106" s="257"/>
      <c r="E1106" s="257"/>
      <c r="F1106" s="257"/>
      <c r="G1106" s="257"/>
      <c r="H1106" s="257"/>
      <c r="I1106" s="257"/>
      <c r="J1106" s="257"/>
      <c r="K1106" s="257"/>
      <c r="L1106" s="257"/>
      <c r="M1106" s="257"/>
      <c r="N1106" s="257">
        <v>12</v>
      </c>
      <c r="O1106" s="257"/>
      <c r="P1106" s="257"/>
      <c r="Q1106" s="257"/>
      <c r="R1106" s="257"/>
      <c r="S1106" s="257"/>
      <c r="T1106" s="257"/>
      <c r="U1106" s="257"/>
      <c r="V1106" s="257"/>
      <c r="W1106" s="257"/>
      <c r="X1106" s="257"/>
      <c r="Y1106" s="377"/>
      <c r="Z1106" s="368"/>
      <c r="AA1106" s="368"/>
      <c r="AB1106" s="368"/>
      <c r="AC1106" s="368"/>
      <c r="AD1106" s="368"/>
      <c r="AE1106" s="368"/>
      <c r="AF1106" s="368"/>
      <c r="AG1106" s="368"/>
      <c r="AH1106" s="368"/>
      <c r="AI1106" s="368"/>
      <c r="AJ1106" s="368"/>
      <c r="AK1106" s="368"/>
      <c r="AL1106" s="368"/>
      <c r="AM1106" s="258">
        <f>SUM(Y1106:AL1106)</f>
        <v>0</v>
      </c>
    </row>
    <row r="1107" spans="1:39" ht="15" customHeight="1" outlineLevel="1">
      <c r="A1107" s="467"/>
      <c r="B1107" s="256" t="s">
        <v>346</v>
      </c>
      <c r="C1107" s="253" t="s">
        <v>163</v>
      </c>
      <c r="D1107" s="257"/>
      <c r="E1107" s="257"/>
      <c r="F1107" s="257"/>
      <c r="G1107" s="257"/>
      <c r="H1107" s="257"/>
      <c r="I1107" s="257"/>
      <c r="J1107" s="257"/>
      <c r="K1107" s="257"/>
      <c r="L1107" s="257"/>
      <c r="M1107" s="257"/>
      <c r="N1107" s="257">
        <f>N1106</f>
        <v>12</v>
      </c>
      <c r="O1107" s="257"/>
      <c r="P1107" s="257"/>
      <c r="Q1107" s="257"/>
      <c r="R1107" s="257"/>
      <c r="S1107" s="257"/>
      <c r="T1107" s="257"/>
      <c r="U1107" s="257"/>
      <c r="V1107" s="257"/>
      <c r="W1107" s="257"/>
      <c r="X1107" s="257"/>
      <c r="Y1107" s="364">
        <f>Y1106</f>
        <v>0</v>
      </c>
      <c r="Z1107" s="364">
        <f t="shared" ref="Z1107" si="2520">Z1106</f>
        <v>0</v>
      </c>
      <c r="AA1107" s="364">
        <f t="shared" ref="AA1107" si="2521">AA1106</f>
        <v>0</v>
      </c>
      <c r="AB1107" s="364">
        <f t="shared" ref="AB1107" si="2522">AB1106</f>
        <v>0</v>
      </c>
      <c r="AC1107" s="364">
        <f t="shared" ref="AC1107" si="2523">AC1106</f>
        <v>0</v>
      </c>
      <c r="AD1107" s="364">
        <f t="shared" ref="AD1107" si="2524">AD1106</f>
        <v>0</v>
      </c>
      <c r="AE1107" s="364">
        <f t="shared" ref="AE1107" si="2525">AE1106</f>
        <v>0</v>
      </c>
      <c r="AF1107" s="364">
        <f t="shared" ref="AF1107" si="2526">AF1106</f>
        <v>0</v>
      </c>
      <c r="AG1107" s="364">
        <f t="shared" ref="AG1107" si="2527">AG1106</f>
        <v>0</v>
      </c>
      <c r="AH1107" s="364">
        <f t="shared" ref="AH1107" si="2528">AH1106</f>
        <v>0</v>
      </c>
      <c r="AI1107" s="364">
        <f t="shared" ref="AI1107" si="2529">AI1106</f>
        <v>0</v>
      </c>
      <c r="AJ1107" s="364">
        <f t="shared" ref="AJ1107" si="2530">AJ1106</f>
        <v>0</v>
      </c>
      <c r="AK1107" s="364">
        <f t="shared" ref="AK1107" si="2531">AK1106</f>
        <v>0</v>
      </c>
      <c r="AL1107" s="364">
        <f t="shared" ref="AL1107" si="2532">AL1106</f>
        <v>0</v>
      </c>
      <c r="AM1107" s="268"/>
    </row>
    <row r="1108" spans="1:39" ht="15" customHeight="1" outlineLevel="1">
      <c r="A1108" s="467"/>
      <c r="B1108" s="379"/>
      <c r="C1108" s="253"/>
      <c r="D1108" s="253"/>
      <c r="E1108" s="253"/>
      <c r="F1108" s="253"/>
      <c r="G1108" s="253"/>
      <c r="H1108" s="253"/>
      <c r="I1108" s="253"/>
      <c r="J1108" s="253"/>
      <c r="K1108" s="253"/>
      <c r="L1108" s="253"/>
      <c r="M1108" s="253"/>
      <c r="N1108" s="253"/>
      <c r="O1108" s="253"/>
      <c r="P1108" s="253"/>
      <c r="Q1108" s="253"/>
      <c r="R1108" s="253"/>
      <c r="S1108" s="253"/>
      <c r="T1108" s="253"/>
      <c r="U1108" s="253"/>
      <c r="V1108" s="253"/>
      <c r="W1108" s="253"/>
      <c r="X1108" s="253"/>
      <c r="Y1108" s="365"/>
      <c r="Z1108" s="376"/>
      <c r="AA1108" s="376"/>
      <c r="AB1108" s="376"/>
      <c r="AC1108" s="376"/>
      <c r="AD1108" s="376"/>
      <c r="AE1108" s="376"/>
      <c r="AF1108" s="376"/>
      <c r="AG1108" s="376"/>
      <c r="AH1108" s="376"/>
      <c r="AI1108" s="376"/>
      <c r="AJ1108" s="376"/>
      <c r="AK1108" s="376"/>
      <c r="AL1108" s="376"/>
      <c r="AM1108" s="268"/>
    </row>
    <row r="1109" spans="1:39" ht="39.75" customHeight="1" outlineLevel="1">
      <c r="A1109" s="467">
        <v>48</v>
      </c>
      <c r="B1109" s="379" t="s">
        <v>140</v>
      </c>
      <c r="C1109" s="253" t="s">
        <v>25</v>
      </c>
      <c r="D1109" s="257"/>
      <c r="E1109" s="257"/>
      <c r="F1109" s="257"/>
      <c r="G1109" s="257"/>
      <c r="H1109" s="257"/>
      <c r="I1109" s="257"/>
      <c r="J1109" s="257"/>
      <c r="K1109" s="257"/>
      <c r="L1109" s="257"/>
      <c r="M1109" s="257"/>
      <c r="N1109" s="257">
        <v>12</v>
      </c>
      <c r="O1109" s="257"/>
      <c r="P1109" s="257"/>
      <c r="Q1109" s="257"/>
      <c r="R1109" s="257"/>
      <c r="S1109" s="257"/>
      <c r="T1109" s="257"/>
      <c r="U1109" s="257"/>
      <c r="V1109" s="257"/>
      <c r="W1109" s="257"/>
      <c r="X1109" s="257"/>
      <c r="Y1109" s="377"/>
      <c r="Z1109" s="368"/>
      <c r="AA1109" s="368"/>
      <c r="AB1109" s="368"/>
      <c r="AC1109" s="368"/>
      <c r="AD1109" s="368"/>
      <c r="AE1109" s="368"/>
      <c r="AF1109" s="368"/>
      <c r="AG1109" s="368"/>
      <c r="AH1109" s="368"/>
      <c r="AI1109" s="368"/>
      <c r="AJ1109" s="368"/>
      <c r="AK1109" s="368"/>
      <c r="AL1109" s="368"/>
      <c r="AM1109" s="258">
        <f>SUM(Y1109:AL1109)</f>
        <v>0</v>
      </c>
    </row>
    <row r="1110" spans="1:39" ht="15" customHeight="1" outlineLevel="1">
      <c r="A1110" s="467"/>
      <c r="B1110" s="256" t="s">
        <v>346</v>
      </c>
      <c r="C1110" s="253" t="s">
        <v>163</v>
      </c>
      <c r="D1110" s="257"/>
      <c r="E1110" s="257"/>
      <c r="F1110" s="257"/>
      <c r="G1110" s="257"/>
      <c r="H1110" s="257"/>
      <c r="I1110" s="257"/>
      <c r="J1110" s="257"/>
      <c r="K1110" s="257"/>
      <c r="L1110" s="257"/>
      <c r="M1110" s="257"/>
      <c r="N1110" s="257">
        <f>N1109</f>
        <v>12</v>
      </c>
      <c r="O1110" s="257"/>
      <c r="P1110" s="257"/>
      <c r="Q1110" s="257"/>
      <c r="R1110" s="257"/>
      <c r="S1110" s="257"/>
      <c r="T1110" s="257"/>
      <c r="U1110" s="257"/>
      <c r="V1110" s="257"/>
      <c r="W1110" s="257"/>
      <c r="X1110" s="257"/>
      <c r="Y1110" s="364">
        <f>Y1109</f>
        <v>0</v>
      </c>
      <c r="Z1110" s="364">
        <f t="shared" ref="Z1110" si="2533">Z1109</f>
        <v>0</v>
      </c>
      <c r="AA1110" s="364">
        <f t="shared" ref="AA1110" si="2534">AA1109</f>
        <v>0</v>
      </c>
      <c r="AB1110" s="364">
        <f t="shared" ref="AB1110" si="2535">AB1109</f>
        <v>0</v>
      </c>
      <c r="AC1110" s="364">
        <f t="shared" ref="AC1110" si="2536">AC1109</f>
        <v>0</v>
      </c>
      <c r="AD1110" s="364">
        <f t="shared" ref="AD1110" si="2537">AD1109</f>
        <v>0</v>
      </c>
      <c r="AE1110" s="364">
        <f t="shared" ref="AE1110" si="2538">AE1109</f>
        <v>0</v>
      </c>
      <c r="AF1110" s="364">
        <f t="shared" ref="AF1110" si="2539">AF1109</f>
        <v>0</v>
      </c>
      <c r="AG1110" s="364">
        <f t="shared" ref="AG1110" si="2540">AG1109</f>
        <v>0</v>
      </c>
      <c r="AH1110" s="364">
        <f t="shared" ref="AH1110" si="2541">AH1109</f>
        <v>0</v>
      </c>
      <c r="AI1110" s="364">
        <f t="shared" ref="AI1110" si="2542">AI1109</f>
        <v>0</v>
      </c>
      <c r="AJ1110" s="364">
        <f t="shared" ref="AJ1110" si="2543">AJ1109</f>
        <v>0</v>
      </c>
      <c r="AK1110" s="364">
        <f t="shared" ref="AK1110" si="2544">AK1109</f>
        <v>0</v>
      </c>
      <c r="AL1110" s="364">
        <f t="shared" ref="AL1110" si="2545">AL1109</f>
        <v>0</v>
      </c>
      <c r="AM1110" s="268"/>
    </row>
    <row r="1111" spans="1:39" ht="15" customHeight="1" outlineLevel="1">
      <c r="A1111" s="467"/>
      <c r="B1111" s="379"/>
      <c r="C1111" s="253"/>
      <c r="D1111" s="253"/>
      <c r="E1111" s="253"/>
      <c r="F1111" s="253"/>
      <c r="G1111" s="253"/>
      <c r="H1111" s="253"/>
      <c r="I1111" s="253"/>
      <c r="J1111" s="253"/>
      <c r="K1111" s="253"/>
      <c r="L1111" s="253"/>
      <c r="M1111" s="253"/>
      <c r="N1111" s="253"/>
      <c r="O1111" s="253"/>
      <c r="P1111" s="253"/>
      <c r="Q1111" s="253"/>
      <c r="R1111" s="253"/>
      <c r="S1111" s="253"/>
      <c r="T1111" s="253"/>
      <c r="U1111" s="253"/>
      <c r="V1111" s="253"/>
      <c r="W1111" s="253"/>
      <c r="X1111" s="253"/>
      <c r="Y1111" s="365"/>
      <c r="Z1111" s="376"/>
      <c r="AA1111" s="376"/>
      <c r="AB1111" s="376"/>
      <c r="AC1111" s="376"/>
      <c r="AD1111" s="376"/>
      <c r="AE1111" s="376"/>
      <c r="AF1111" s="376"/>
      <c r="AG1111" s="376"/>
      <c r="AH1111" s="376"/>
      <c r="AI1111" s="376"/>
      <c r="AJ1111" s="376"/>
      <c r="AK1111" s="376"/>
      <c r="AL1111" s="376"/>
      <c r="AM1111" s="268"/>
    </row>
    <row r="1112" spans="1:39" ht="33" customHeight="1" outlineLevel="1">
      <c r="A1112" s="467">
        <v>49</v>
      </c>
      <c r="B1112" s="379" t="s">
        <v>141</v>
      </c>
      <c r="C1112" s="253" t="s">
        <v>25</v>
      </c>
      <c r="D1112" s="257"/>
      <c r="E1112" s="257"/>
      <c r="F1112" s="257"/>
      <c r="G1112" s="257"/>
      <c r="H1112" s="257"/>
      <c r="I1112" s="257"/>
      <c r="J1112" s="257"/>
      <c r="K1112" s="257"/>
      <c r="L1112" s="257"/>
      <c r="M1112" s="257"/>
      <c r="N1112" s="257">
        <v>12</v>
      </c>
      <c r="O1112" s="257"/>
      <c r="P1112" s="257"/>
      <c r="Q1112" s="257"/>
      <c r="R1112" s="257"/>
      <c r="S1112" s="257"/>
      <c r="T1112" s="257"/>
      <c r="U1112" s="257"/>
      <c r="V1112" s="257"/>
      <c r="W1112" s="257"/>
      <c r="X1112" s="257"/>
      <c r="Y1112" s="377"/>
      <c r="Z1112" s="368"/>
      <c r="AA1112" s="368"/>
      <c r="AB1112" s="368"/>
      <c r="AC1112" s="368"/>
      <c r="AD1112" s="368"/>
      <c r="AE1112" s="368"/>
      <c r="AF1112" s="368"/>
      <c r="AG1112" s="368"/>
      <c r="AH1112" s="368"/>
      <c r="AI1112" s="368"/>
      <c r="AJ1112" s="368"/>
      <c r="AK1112" s="368"/>
      <c r="AL1112" s="368"/>
      <c r="AM1112" s="258">
        <f>SUM(Y1112:AL1112)</f>
        <v>0</v>
      </c>
    </row>
    <row r="1113" spans="1:39" ht="15" customHeight="1" outlineLevel="1">
      <c r="A1113" s="467"/>
      <c r="B1113" s="256" t="s">
        <v>346</v>
      </c>
      <c r="C1113" s="253" t="s">
        <v>163</v>
      </c>
      <c r="D1113" s="257"/>
      <c r="E1113" s="257"/>
      <c r="F1113" s="257"/>
      <c r="G1113" s="257"/>
      <c r="H1113" s="257"/>
      <c r="I1113" s="257"/>
      <c r="J1113" s="257"/>
      <c r="K1113" s="257"/>
      <c r="L1113" s="257"/>
      <c r="M1113" s="257"/>
      <c r="N1113" s="257">
        <f>N1112</f>
        <v>12</v>
      </c>
      <c r="O1113" s="257"/>
      <c r="P1113" s="257"/>
      <c r="Q1113" s="257"/>
      <c r="R1113" s="257"/>
      <c r="S1113" s="257"/>
      <c r="T1113" s="257"/>
      <c r="U1113" s="257"/>
      <c r="V1113" s="257"/>
      <c r="W1113" s="257"/>
      <c r="X1113" s="257"/>
      <c r="Y1113" s="364">
        <f>Y1112</f>
        <v>0</v>
      </c>
      <c r="Z1113" s="364">
        <f t="shared" ref="Z1113" si="2546">Z1112</f>
        <v>0</v>
      </c>
      <c r="AA1113" s="364">
        <f t="shared" ref="AA1113" si="2547">AA1112</f>
        <v>0</v>
      </c>
      <c r="AB1113" s="364">
        <f t="shared" ref="AB1113" si="2548">AB1112</f>
        <v>0</v>
      </c>
      <c r="AC1113" s="364">
        <f t="shared" ref="AC1113" si="2549">AC1112</f>
        <v>0</v>
      </c>
      <c r="AD1113" s="364">
        <f t="shared" ref="AD1113" si="2550">AD1112</f>
        <v>0</v>
      </c>
      <c r="AE1113" s="364">
        <f t="shared" ref="AE1113" si="2551">AE1112</f>
        <v>0</v>
      </c>
      <c r="AF1113" s="364">
        <f t="shared" ref="AF1113" si="2552">AF1112</f>
        <v>0</v>
      </c>
      <c r="AG1113" s="364">
        <f t="shared" ref="AG1113" si="2553">AG1112</f>
        <v>0</v>
      </c>
      <c r="AH1113" s="364">
        <f t="shared" ref="AH1113" si="2554">AH1112</f>
        <v>0</v>
      </c>
      <c r="AI1113" s="364">
        <f t="shared" ref="AI1113" si="2555">AI1112</f>
        <v>0</v>
      </c>
      <c r="AJ1113" s="364">
        <f t="shared" ref="AJ1113" si="2556">AJ1112</f>
        <v>0</v>
      </c>
      <c r="AK1113" s="364">
        <f t="shared" ref="AK1113" si="2557">AK1112</f>
        <v>0</v>
      </c>
      <c r="AL1113" s="364">
        <f t="shared" ref="AL1113" si="2558">AL1112</f>
        <v>0</v>
      </c>
      <c r="AM1113" s="268"/>
    </row>
    <row r="1114" spans="1:39" ht="15" customHeight="1" outlineLevel="1">
      <c r="A1114" s="467"/>
      <c r="B1114" s="256"/>
      <c r="C1114" s="267"/>
      <c r="D1114" s="253"/>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63"/>
      <c r="Z1114" s="263"/>
      <c r="AA1114" s="263"/>
      <c r="AB1114" s="263"/>
      <c r="AC1114" s="263"/>
      <c r="AD1114" s="263"/>
      <c r="AE1114" s="263"/>
      <c r="AF1114" s="263"/>
      <c r="AG1114" s="263"/>
      <c r="AH1114" s="263"/>
      <c r="AI1114" s="263"/>
      <c r="AJ1114" s="263"/>
      <c r="AK1114" s="263"/>
      <c r="AL1114" s="263"/>
      <c r="AM1114" s="268"/>
    </row>
    <row r="1115" spans="1:39" ht="15.6">
      <c r="B1115" s="287" t="s">
        <v>347</v>
      </c>
      <c r="C1115" s="289"/>
      <c r="D1115" s="289">
        <f>SUM(D958:D1113)</f>
        <v>152799</v>
      </c>
      <c r="E1115" s="289"/>
      <c r="F1115" s="289"/>
      <c r="G1115" s="289"/>
      <c r="H1115" s="289"/>
      <c r="I1115" s="289"/>
      <c r="J1115" s="289"/>
      <c r="K1115" s="289"/>
      <c r="L1115" s="289"/>
      <c r="M1115" s="289"/>
      <c r="N1115" s="289"/>
      <c r="O1115" s="289">
        <f>SUM(O958:O1113)</f>
        <v>22</v>
      </c>
      <c r="P1115" s="289"/>
      <c r="Q1115" s="289"/>
      <c r="R1115" s="289"/>
      <c r="S1115" s="289"/>
      <c r="T1115" s="289"/>
      <c r="U1115" s="289"/>
      <c r="V1115" s="289"/>
      <c r="W1115" s="289"/>
      <c r="X1115" s="289"/>
      <c r="Y1115" s="289">
        <f>IF(Y956="kWh",SUMPRODUCT(D958:D1113,Y958:Y1113))</f>
        <v>0</v>
      </c>
      <c r="Z1115" s="289">
        <f>IF(Z956="kWh",SUMPRODUCT(D958:D1113,Z958:Z1113))</f>
        <v>0</v>
      </c>
      <c r="AA1115" s="289">
        <f>IF(AA956="kw",SUMPRODUCT(N958:N1113,O958:O1113,AA958:AA1113),SUMPRODUCT(D958:D1113,AA958:AA1113))</f>
        <v>264</v>
      </c>
      <c r="AB1115" s="289">
        <f>IF(AB956="kw",SUMPRODUCT(N958:N1113,O958:O1113,AB958:AB1113),SUMPRODUCT(D958:D1113,AB958:AB1113))</f>
        <v>0</v>
      </c>
      <c r="AC1115" s="289">
        <f>IF(AC956="kw",SUMPRODUCT(N958:N1113,O958:O1113,AC958:AC1113),SUMPRODUCT(D958:D1113,AC958:AC1113))</f>
        <v>0</v>
      </c>
      <c r="AD1115" s="289">
        <f>IF(AD956="kw",SUMPRODUCT(N958:N1113,O958:O1113,AD958:AD1113),SUMPRODUCT(D958:D1113,AD958:AD1113))</f>
        <v>0</v>
      </c>
      <c r="AE1115" s="289">
        <f>IF(AE956="kw",SUMPRODUCT(N958:N1113,O958:O1113,AE958:AE1113),SUMPRODUCT(D958:D1113,AE958:AE1113))</f>
        <v>0</v>
      </c>
      <c r="AF1115" s="289">
        <f>IF(AF956="kw",SUMPRODUCT(N958:N1113,O958:O1113,AF958:AF1113),SUMPRODUCT(D958:D1113,AF958:AF1113))</f>
        <v>0</v>
      </c>
      <c r="AG1115" s="289">
        <f>IF(AG956="kw",SUMPRODUCT(N958:N1113,O958:O1113,AG958:AG1113),SUMPRODUCT(D958:D1113,AG958:AG1113))</f>
        <v>0</v>
      </c>
      <c r="AH1115" s="289">
        <f>IF(AH956="kw",SUMPRODUCT(N958:N1113,O958:O1113,AH958:AH1113),SUMPRODUCT(D958:D1113,AH958:AH1113))</f>
        <v>0</v>
      </c>
      <c r="AI1115" s="289">
        <f>IF(AI956="kw",SUMPRODUCT(N958:N1113,O958:O1113,AI958:AI1113),SUMPRODUCT(D958:D1113,AI958:AI1113))</f>
        <v>0</v>
      </c>
      <c r="AJ1115" s="289">
        <f>IF(AJ956="kw",SUMPRODUCT(N958:N1113,O958:O1113,AJ958:AJ1113),SUMPRODUCT(D958:D1113,AJ958:AJ1113))</f>
        <v>0</v>
      </c>
      <c r="AK1115" s="289">
        <f>IF(AK956="kw",SUMPRODUCT(N958:N1113,O958:O1113,AK958:AK1113),SUMPRODUCT(D958:D1113,AK958:AK1113))</f>
        <v>0</v>
      </c>
      <c r="AL1115" s="289">
        <f>IF(AL956="kw",SUMPRODUCT(N958:N1113,O958:O1113,AL958:AL1113),SUMPRODUCT(D958:D1113,AL958:AL1113))</f>
        <v>0</v>
      </c>
      <c r="AM1115" s="290"/>
    </row>
    <row r="1116" spans="1:39" ht="15.6">
      <c r="B1116" s="345" t="s">
        <v>348</v>
      </c>
      <c r="C1116" s="346"/>
      <c r="D1116" s="346"/>
      <c r="E1116" s="346"/>
      <c r="F1116" s="346"/>
      <c r="G1116" s="346"/>
      <c r="H1116" s="346"/>
      <c r="I1116" s="346"/>
      <c r="J1116" s="346"/>
      <c r="K1116" s="346"/>
      <c r="L1116" s="346"/>
      <c r="M1116" s="346"/>
      <c r="N1116" s="346"/>
      <c r="O1116" s="346"/>
      <c r="P1116" s="346"/>
      <c r="Q1116" s="346"/>
      <c r="R1116" s="346"/>
      <c r="S1116" s="346"/>
      <c r="T1116" s="346"/>
      <c r="U1116" s="346"/>
      <c r="V1116" s="346"/>
      <c r="W1116" s="346"/>
      <c r="X1116" s="346"/>
      <c r="Y1116" s="346">
        <f>HLOOKUP(Y771,'2. LRAMVA Threshold'!$B$42:$Q$53,12,FALSE)</f>
        <v>691161</v>
      </c>
      <c r="Z1116" s="346">
        <f>HLOOKUP(Z771,'2. LRAMVA Threshold'!$B$42:$Q$53,12,FALSE)</f>
        <v>74889</v>
      </c>
      <c r="AA1116" s="346">
        <f>HLOOKUP(AA771,'2. LRAMVA Threshold'!$B$42:$Q$53,12,FALSE)</f>
        <v>3272</v>
      </c>
      <c r="AB1116" s="346">
        <f>HLOOKUP(AB771,'2. LRAMVA Threshold'!$B$42:$Q$53,12,FALSE)</f>
        <v>2873</v>
      </c>
      <c r="AC1116" s="346">
        <f>HLOOKUP(AC771,'2. LRAMVA Threshold'!$B$42:$Q$53,12,FALSE)</f>
        <v>0</v>
      </c>
      <c r="AD1116" s="346">
        <f>HLOOKUP(AD771,'2. LRAMVA Threshold'!$B$42:$Q$53,12,FALSE)</f>
        <v>0</v>
      </c>
      <c r="AE1116" s="346">
        <f>HLOOKUP(AE771,'2. LRAMVA Threshold'!$B$42:$Q$53,12,FALSE)</f>
        <v>3777</v>
      </c>
      <c r="AF1116" s="346">
        <f>HLOOKUP(AF771,'2. LRAMVA Threshold'!$B$42:$Q$53,12,FALSE)</f>
        <v>0</v>
      </c>
      <c r="AG1116" s="346">
        <f>HLOOKUP(AG771,'2. LRAMVA Threshold'!$B$42:$Q$53,12,FALSE)</f>
        <v>0</v>
      </c>
      <c r="AH1116" s="346">
        <f>HLOOKUP(AH771,'2. LRAMVA Threshold'!$B$42:$Q$53,12,FALSE)</f>
        <v>0</v>
      </c>
      <c r="AI1116" s="346">
        <f>HLOOKUP(AI771,'2. LRAMVA Threshold'!$B$42:$Q$53,12,FALSE)</f>
        <v>0</v>
      </c>
      <c r="AJ1116" s="346">
        <f>HLOOKUP(AJ771,'2. LRAMVA Threshold'!$B$42:$Q$53,12,FALSE)</f>
        <v>0</v>
      </c>
      <c r="AK1116" s="346">
        <f>HLOOKUP(AK771,'2. LRAMVA Threshold'!$B$42:$Q$53,12,FALSE)</f>
        <v>0</v>
      </c>
      <c r="AL1116" s="346">
        <f>HLOOKUP(AL771,'2. LRAMVA Threshold'!$B$42:$Q$53,12,FALSE)</f>
        <v>0</v>
      </c>
      <c r="AM1116" s="392"/>
    </row>
    <row r="1117" spans="1:39" ht="15">
      <c r="B1117" s="348"/>
      <c r="C1117" s="383"/>
      <c r="D1117" s="384"/>
      <c r="E1117" s="384"/>
      <c r="F1117" s="384"/>
      <c r="G1117" s="384"/>
      <c r="H1117" s="384"/>
      <c r="I1117" s="384"/>
      <c r="J1117" s="384"/>
      <c r="K1117" s="384"/>
      <c r="L1117" s="384"/>
      <c r="M1117" s="384"/>
      <c r="N1117" s="384"/>
      <c r="O1117" s="385"/>
      <c r="P1117" s="384"/>
      <c r="Q1117" s="384"/>
      <c r="R1117" s="384"/>
      <c r="S1117" s="386"/>
      <c r="T1117" s="386"/>
      <c r="U1117" s="386"/>
      <c r="V1117" s="386"/>
      <c r="W1117" s="384"/>
      <c r="X1117" s="384"/>
      <c r="Y1117" s="387"/>
      <c r="Z1117" s="387"/>
      <c r="AA1117" s="387"/>
      <c r="AB1117" s="387"/>
      <c r="AC1117" s="387"/>
      <c r="AD1117" s="387"/>
      <c r="AE1117" s="387"/>
      <c r="AF1117" s="353"/>
      <c r="AG1117" s="353"/>
      <c r="AH1117" s="353"/>
      <c r="AI1117" s="353"/>
      <c r="AJ1117" s="353"/>
      <c r="AK1117" s="353"/>
      <c r="AL1117" s="353"/>
      <c r="AM1117" s="354"/>
    </row>
    <row r="1118" spans="1:39" ht="15">
      <c r="B1118" s="284" t="s">
        <v>349</v>
      </c>
      <c r="C1118" s="297"/>
      <c r="D1118" s="297"/>
      <c r="E1118" s="331"/>
      <c r="F1118" s="331"/>
      <c r="G1118" s="331"/>
      <c r="H1118" s="331"/>
      <c r="I1118" s="331"/>
      <c r="J1118" s="331"/>
      <c r="K1118" s="331"/>
      <c r="L1118" s="331"/>
      <c r="M1118" s="331"/>
      <c r="N1118" s="331"/>
      <c r="O1118" s="253"/>
      <c r="P1118" s="299"/>
      <c r="Q1118" s="299"/>
      <c r="R1118" s="299"/>
      <c r="S1118" s="298"/>
      <c r="T1118" s="298"/>
      <c r="U1118" s="298"/>
      <c r="V1118" s="298"/>
      <c r="W1118" s="299"/>
      <c r="X1118" s="299"/>
      <c r="Y1118" s="300">
        <f>HLOOKUP(Y$35,'3.  Distribution Rates'!$C$122:$P$133,12,FALSE)</f>
        <v>0</v>
      </c>
      <c r="Z1118" s="300">
        <f>HLOOKUP(Z$35,'3.  Distribution Rates'!$C$122:$P$133,12,FALSE)</f>
        <v>1.0500000000000001E-2</v>
      </c>
      <c r="AA1118" s="300">
        <f>HLOOKUP(AA$35,'3.  Distribution Rates'!$C$122:$P$133,12,FALSE)</f>
        <v>3.9681000000000002</v>
      </c>
      <c r="AB1118" s="300">
        <f>HLOOKUP(AB$35,'3.  Distribution Rates'!$C$122:$P$133,12,FALSE)</f>
        <v>3.5695999999999999</v>
      </c>
      <c r="AC1118" s="300">
        <f>HLOOKUP(AC$35,'3.  Distribution Rates'!$C$122:$P$133,12,FALSE)</f>
        <v>5.5999999999999999E-3</v>
      </c>
      <c r="AD1118" s="300">
        <f>HLOOKUP(AD$35,'3.  Distribution Rates'!$C$122:$P$133,12,FALSE)</f>
        <v>36.929499999999997</v>
      </c>
      <c r="AE1118" s="300">
        <f>HLOOKUP(AE$35,'3.  Distribution Rates'!$C$122:$P$133,12,FALSE)</f>
        <v>1.5966</v>
      </c>
      <c r="AF1118" s="300">
        <f>HLOOKUP(AF$35,'3.  Distribution Rates'!$C$122:$P$133,12,FALSE)</f>
        <v>0</v>
      </c>
      <c r="AG1118" s="300">
        <f>HLOOKUP(AG$35,'3.  Distribution Rates'!$C$122:$P$133,12,FALSE)</f>
        <v>0</v>
      </c>
      <c r="AH1118" s="300">
        <f>HLOOKUP(AH$35,'3.  Distribution Rates'!$C$122:$P$133,12,FALSE)</f>
        <v>0</v>
      </c>
      <c r="AI1118" s="300">
        <f>HLOOKUP(AI$35,'3.  Distribution Rates'!$C$122:$P$133,12,FALSE)</f>
        <v>0</v>
      </c>
      <c r="AJ1118" s="300">
        <f>HLOOKUP(AJ$35,'3.  Distribution Rates'!$C$122:$P$133,12,FALSE)</f>
        <v>0</v>
      </c>
      <c r="AK1118" s="300">
        <f>HLOOKUP(AK$35,'3.  Distribution Rates'!$C$122:$P$133,12,FALSE)</f>
        <v>0</v>
      </c>
      <c r="AL1118" s="300">
        <f>HLOOKUP(AL$35,'3.  Distribution Rates'!$C$122:$P$133,12,FALSE)</f>
        <v>0</v>
      </c>
      <c r="AM1118" s="394"/>
    </row>
    <row r="1119" spans="1:39" ht="15">
      <c r="B1119" s="284" t="s">
        <v>353</v>
      </c>
      <c r="C1119" s="302"/>
      <c r="D1119" s="245"/>
      <c r="E1119" s="242"/>
      <c r="F1119" s="242"/>
      <c r="G1119" s="242"/>
      <c r="H1119" s="242"/>
      <c r="I1119" s="242"/>
      <c r="J1119" s="242"/>
      <c r="K1119" s="242"/>
      <c r="L1119" s="242"/>
      <c r="M1119" s="242"/>
      <c r="N1119" s="242"/>
      <c r="O1119" s="253"/>
      <c r="P1119" s="242"/>
      <c r="Q1119" s="242"/>
      <c r="R1119" s="242"/>
      <c r="S1119" s="245"/>
      <c r="T1119" s="245"/>
      <c r="U1119" s="245"/>
      <c r="V1119" s="245"/>
      <c r="W1119" s="242"/>
      <c r="X1119" s="242"/>
      <c r="Y1119" s="333">
        <f>'4.  2011-2014 LRAM'!$Y$143*Y1118</f>
        <v>0</v>
      </c>
      <c r="Z1119" s="333">
        <f>'4.  2011-2014 LRAM'!Z143*Z1118</f>
        <v>0</v>
      </c>
      <c r="AA1119" s="333">
        <f>'4.  2011-2014 LRAM'!AA143*AA1118</f>
        <v>0</v>
      </c>
      <c r="AB1119" s="333">
        <f>'4.  2011-2014 LRAM'!AB143*AB1118</f>
        <v>0</v>
      </c>
      <c r="AC1119" s="333">
        <f>'4.  2011-2014 LRAM'!AC143*AC1118</f>
        <v>0</v>
      </c>
      <c r="AD1119" s="333">
        <f>'4.  2011-2014 LRAM'!AD143*AD1118</f>
        <v>0</v>
      </c>
      <c r="AE1119" s="333">
        <f>'4.  2011-2014 LRAM'!AE143*AE1118</f>
        <v>0</v>
      </c>
      <c r="AF1119" s="333">
        <f>'4.  2011-2014 LRAM'!AF143*AF1118</f>
        <v>0</v>
      </c>
      <c r="AG1119" s="333">
        <f>'4.  2011-2014 LRAM'!AG143*AG1118</f>
        <v>0</v>
      </c>
      <c r="AH1119" s="333">
        <f>'4.  2011-2014 LRAM'!AH143*AH1118</f>
        <v>0</v>
      </c>
      <c r="AI1119" s="333">
        <f>'4.  2011-2014 LRAM'!AI143*AI1118</f>
        <v>0</v>
      </c>
      <c r="AJ1119" s="333">
        <f>'4.  2011-2014 LRAM'!AJ143*AJ1118</f>
        <v>0</v>
      </c>
      <c r="AK1119" s="333">
        <f>'4.  2011-2014 LRAM'!AK143*AK1118</f>
        <v>0</v>
      </c>
      <c r="AL1119" s="333">
        <f>'4.  2011-2014 LRAM'!AL143*AL1118</f>
        <v>0</v>
      </c>
      <c r="AM1119" s="547">
        <f t="shared" ref="AM1119:AM1128" si="2559">SUM(Y1119:AL1119)</f>
        <v>0</v>
      </c>
    </row>
    <row r="1120" spans="1:39" ht="15">
      <c r="B1120" s="284" t="s">
        <v>354</v>
      </c>
      <c r="C1120" s="302"/>
      <c r="D1120" s="245"/>
      <c r="E1120" s="242"/>
      <c r="F1120" s="242"/>
      <c r="G1120" s="242"/>
      <c r="H1120" s="242"/>
      <c r="I1120" s="242"/>
      <c r="J1120" s="242"/>
      <c r="K1120" s="242"/>
      <c r="L1120" s="242"/>
      <c r="M1120" s="242"/>
      <c r="N1120" s="242"/>
      <c r="O1120" s="253"/>
      <c r="P1120" s="242"/>
      <c r="Q1120" s="242"/>
      <c r="R1120" s="242"/>
      <c r="S1120" s="245"/>
      <c r="T1120" s="245"/>
      <c r="U1120" s="245"/>
      <c r="V1120" s="245"/>
      <c r="W1120" s="242"/>
      <c r="X1120" s="242"/>
      <c r="Y1120" s="333">
        <f>'4.  2011-2014 LRAM'!$Y$272*Y1118</f>
        <v>0</v>
      </c>
      <c r="Z1120" s="333">
        <f>'4.  2011-2014 LRAM'!Z272*Z1118</f>
        <v>0</v>
      </c>
      <c r="AA1120" s="333">
        <f>'4.  2011-2014 LRAM'!AA272*AA1118</f>
        <v>0</v>
      </c>
      <c r="AB1120" s="333">
        <f>'4.  2011-2014 LRAM'!AB272*AB1118</f>
        <v>0</v>
      </c>
      <c r="AC1120" s="333">
        <f>'4.  2011-2014 LRAM'!AC272*AC1118</f>
        <v>0</v>
      </c>
      <c r="AD1120" s="333">
        <f>'4.  2011-2014 LRAM'!AD272*AD1118</f>
        <v>0</v>
      </c>
      <c r="AE1120" s="333">
        <f>'4.  2011-2014 LRAM'!AE272*AE1118</f>
        <v>0</v>
      </c>
      <c r="AF1120" s="333">
        <f>'4.  2011-2014 LRAM'!AF272*AF1118</f>
        <v>0</v>
      </c>
      <c r="AG1120" s="333">
        <f>'4.  2011-2014 LRAM'!AG272*AG1118</f>
        <v>0</v>
      </c>
      <c r="AH1120" s="333">
        <f>'4.  2011-2014 LRAM'!AH272*AH1118</f>
        <v>0</v>
      </c>
      <c r="AI1120" s="333">
        <f>'4.  2011-2014 LRAM'!AI272*AI1118</f>
        <v>0</v>
      </c>
      <c r="AJ1120" s="333">
        <f>'4.  2011-2014 LRAM'!AJ272*AJ1118</f>
        <v>0</v>
      </c>
      <c r="AK1120" s="333">
        <f>'4.  2011-2014 LRAM'!AK272*AK1118</f>
        <v>0</v>
      </c>
      <c r="AL1120" s="333">
        <f>'4.  2011-2014 LRAM'!AL272*AL1118</f>
        <v>0</v>
      </c>
      <c r="AM1120" s="547">
        <f t="shared" si="2559"/>
        <v>0</v>
      </c>
    </row>
    <row r="1121" spans="2:39" ht="15">
      <c r="B1121" s="284" t="s">
        <v>355</v>
      </c>
      <c r="C1121" s="302"/>
      <c r="D1121" s="245"/>
      <c r="E1121" s="242"/>
      <c r="F1121" s="242"/>
      <c r="G1121" s="242"/>
      <c r="H1121" s="242"/>
      <c r="I1121" s="242"/>
      <c r="J1121" s="242"/>
      <c r="K1121" s="242"/>
      <c r="L1121" s="242"/>
      <c r="M1121" s="242"/>
      <c r="N1121" s="242"/>
      <c r="O1121" s="253"/>
      <c r="P1121" s="242"/>
      <c r="Q1121" s="242"/>
      <c r="R1121" s="242"/>
      <c r="S1121" s="245"/>
      <c r="T1121" s="245"/>
      <c r="U1121" s="245"/>
      <c r="V1121" s="245"/>
      <c r="W1121" s="242"/>
      <c r="X1121" s="242"/>
      <c r="Y1121" s="333">
        <f>'4.  2011-2014 LRAM'!$Y$401*Y1118</f>
        <v>0</v>
      </c>
      <c r="Z1121" s="333">
        <f>'4.  2011-2014 LRAM'!Z401*Z1118</f>
        <v>0</v>
      </c>
      <c r="AA1121" s="333">
        <f>'4.  2011-2014 LRAM'!AA401*AA1118</f>
        <v>0</v>
      </c>
      <c r="AB1121" s="333">
        <f>'4.  2011-2014 LRAM'!AB401*AB1118</f>
        <v>0</v>
      </c>
      <c r="AC1121" s="333">
        <f>'4.  2011-2014 LRAM'!AC401*AC1118</f>
        <v>0</v>
      </c>
      <c r="AD1121" s="333">
        <f>'4.  2011-2014 LRAM'!AD401*AD1118</f>
        <v>0</v>
      </c>
      <c r="AE1121" s="333">
        <f>'4.  2011-2014 LRAM'!AE401*AE1118</f>
        <v>0</v>
      </c>
      <c r="AF1121" s="333">
        <f>'4.  2011-2014 LRAM'!AF401*AF1118</f>
        <v>0</v>
      </c>
      <c r="AG1121" s="333">
        <f>'4.  2011-2014 LRAM'!AG401*AG1118</f>
        <v>0</v>
      </c>
      <c r="AH1121" s="333">
        <f>'4.  2011-2014 LRAM'!AH401*AH1118</f>
        <v>0</v>
      </c>
      <c r="AI1121" s="333">
        <f>'4.  2011-2014 LRAM'!AI401*AI1118</f>
        <v>0</v>
      </c>
      <c r="AJ1121" s="333">
        <f>'4.  2011-2014 LRAM'!AJ401*AJ1118</f>
        <v>0</v>
      </c>
      <c r="AK1121" s="333">
        <f>'4.  2011-2014 LRAM'!AK401*AK1118</f>
        <v>0</v>
      </c>
      <c r="AL1121" s="333">
        <f>'4.  2011-2014 LRAM'!AL401*AL1118</f>
        <v>0</v>
      </c>
      <c r="AM1121" s="547">
        <f t="shared" si="2559"/>
        <v>0</v>
      </c>
    </row>
    <row r="1122" spans="2:39" ht="15">
      <c r="B1122" s="284" t="s">
        <v>356</v>
      </c>
      <c r="C1122" s="302"/>
      <c r="D1122" s="245"/>
      <c r="E1122" s="242"/>
      <c r="F1122" s="242"/>
      <c r="G1122" s="242"/>
      <c r="H1122" s="242"/>
      <c r="I1122" s="242"/>
      <c r="J1122" s="242"/>
      <c r="K1122" s="242"/>
      <c r="L1122" s="242"/>
      <c r="M1122" s="242"/>
      <c r="N1122" s="242"/>
      <c r="O1122" s="253"/>
      <c r="P1122" s="242"/>
      <c r="Q1122" s="242"/>
      <c r="R1122" s="242"/>
      <c r="S1122" s="245"/>
      <c r="T1122" s="245"/>
      <c r="U1122" s="245"/>
      <c r="V1122" s="245"/>
      <c r="W1122" s="242"/>
      <c r="X1122" s="242"/>
      <c r="Y1122" s="333">
        <f>'4.  2011-2014 LRAM'!$Y$531*Y1118</f>
        <v>0</v>
      </c>
      <c r="Z1122" s="333">
        <f>'4.  2011-2014 LRAM'!Z531*Z1118</f>
        <v>0</v>
      </c>
      <c r="AA1122" s="333">
        <f>'4.  2011-2014 LRAM'!AA531*AA1118</f>
        <v>0</v>
      </c>
      <c r="AB1122" s="333">
        <f>'4.  2011-2014 LRAM'!AB531*AB1118</f>
        <v>0</v>
      </c>
      <c r="AC1122" s="333">
        <f>'4.  2011-2014 LRAM'!AC531*AC1118</f>
        <v>0</v>
      </c>
      <c r="AD1122" s="333">
        <f>'4.  2011-2014 LRAM'!AD531*AD1118</f>
        <v>0</v>
      </c>
      <c r="AE1122" s="333">
        <f>'4.  2011-2014 LRAM'!AE531*AE1118</f>
        <v>0</v>
      </c>
      <c r="AF1122" s="333">
        <f>'4.  2011-2014 LRAM'!AF531*AF1118</f>
        <v>0</v>
      </c>
      <c r="AG1122" s="333">
        <f>'4.  2011-2014 LRAM'!AG531*AG1118</f>
        <v>0</v>
      </c>
      <c r="AH1122" s="333">
        <f>'4.  2011-2014 LRAM'!AH531*AH1118</f>
        <v>0</v>
      </c>
      <c r="AI1122" s="333">
        <f>'4.  2011-2014 LRAM'!AI531*AI1118</f>
        <v>0</v>
      </c>
      <c r="AJ1122" s="333">
        <f>'4.  2011-2014 LRAM'!AJ531*AJ1118</f>
        <v>0</v>
      </c>
      <c r="AK1122" s="333">
        <f>'4.  2011-2014 LRAM'!AK531*AK1118</f>
        <v>0</v>
      </c>
      <c r="AL1122" s="333">
        <f>'4.  2011-2014 LRAM'!AL531*AL1118</f>
        <v>0</v>
      </c>
      <c r="AM1122" s="547">
        <f t="shared" si="2559"/>
        <v>0</v>
      </c>
    </row>
    <row r="1123" spans="2:39" ht="15">
      <c r="B1123" s="284" t="s">
        <v>357</v>
      </c>
      <c r="C1123" s="302"/>
      <c r="D1123" s="245"/>
      <c r="E1123" s="242"/>
      <c r="F1123" s="242"/>
      <c r="G1123" s="242"/>
      <c r="H1123" s="242"/>
      <c r="I1123" s="242"/>
      <c r="J1123" s="242"/>
      <c r="K1123" s="242"/>
      <c r="L1123" s="242"/>
      <c r="M1123" s="242"/>
      <c r="N1123" s="242"/>
      <c r="O1123" s="253"/>
      <c r="P1123" s="242"/>
      <c r="Q1123" s="242"/>
      <c r="R1123" s="242"/>
      <c r="S1123" s="245"/>
      <c r="T1123" s="245"/>
      <c r="U1123" s="245"/>
      <c r="V1123" s="245"/>
      <c r="W1123" s="242"/>
      <c r="X1123" s="242"/>
      <c r="Y1123" s="333">
        <f>$Y$212*Y1118</f>
        <v>0</v>
      </c>
      <c r="Z1123" s="333">
        <f t="shared" ref="Z1123:AL1123" si="2560">Z212*Z1118</f>
        <v>15567.313598088584</v>
      </c>
      <c r="AA1123" s="333">
        <f t="shared" si="2560"/>
        <v>7528.3196496942346</v>
      </c>
      <c r="AB1123" s="333">
        <f t="shared" si="2560"/>
        <v>6977.5020480197027</v>
      </c>
      <c r="AC1123" s="333">
        <f t="shared" si="2560"/>
        <v>0</v>
      </c>
      <c r="AD1123" s="333">
        <f t="shared" si="2560"/>
        <v>0</v>
      </c>
      <c r="AE1123" s="333">
        <f t="shared" si="2560"/>
        <v>606.30890109120037</v>
      </c>
      <c r="AF1123" s="333">
        <f t="shared" si="2560"/>
        <v>0</v>
      </c>
      <c r="AG1123" s="333">
        <f t="shared" si="2560"/>
        <v>0</v>
      </c>
      <c r="AH1123" s="333">
        <f t="shared" si="2560"/>
        <v>0</v>
      </c>
      <c r="AI1123" s="333">
        <f t="shared" si="2560"/>
        <v>0</v>
      </c>
      <c r="AJ1123" s="333">
        <f t="shared" si="2560"/>
        <v>0</v>
      </c>
      <c r="AK1123" s="333">
        <f t="shared" si="2560"/>
        <v>0</v>
      </c>
      <c r="AL1123" s="333">
        <f t="shared" si="2560"/>
        <v>0</v>
      </c>
      <c r="AM1123" s="547">
        <f t="shared" si="2559"/>
        <v>30679.444196893721</v>
      </c>
    </row>
    <row r="1124" spans="2:39" ht="15">
      <c r="B1124" s="284" t="s">
        <v>358</v>
      </c>
      <c r="C1124" s="302"/>
      <c r="D1124" s="245"/>
      <c r="E1124" s="242"/>
      <c r="F1124" s="242"/>
      <c r="G1124" s="242"/>
      <c r="H1124" s="242"/>
      <c r="I1124" s="242"/>
      <c r="J1124" s="242"/>
      <c r="K1124" s="242"/>
      <c r="L1124" s="242"/>
      <c r="M1124" s="242"/>
      <c r="N1124" s="242"/>
      <c r="O1124" s="253"/>
      <c r="P1124" s="242"/>
      <c r="Q1124" s="242"/>
      <c r="R1124" s="242"/>
      <c r="S1124" s="245"/>
      <c r="T1124" s="245"/>
      <c r="U1124" s="245"/>
      <c r="V1124" s="245"/>
      <c r="W1124" s="242"/>
      <c r="X1124" s="242"/>
      <c r="Y1124" s="333">
        <f>$Y$396*Y1118</f>
        <v>0</v>
      </c>
      <c r="Z1124" s="333">
        <f t="shared" ref="Z1124:AL1124" si="2561">Z396*Z1118</f>
        <v>3226.7669991354537</v>
      </c>
      <c r="AA1124" s="333">
        <f t="shared" si="2561"/>
        <v>215.9731267675472</v>
      </c>
      <c r="AB1124" s="333">
        <f t="shared" si="2561"/>
        <v>975.7789649174083</v>
      </c>
      <c r="AC1124" s="333">
        <f t="shared" si="2561"/>
        <v>0</v>
      </c>
      <c r="AD1124" s="333">
        <f t="shared" si="2561"/>
        <v>0</v>
      </c>
      <c r="AE1124" s="333">
        <f t="shared" si="2561"/>
        <v>5706.1236863807999</v>
      </c>
      <c r="AF1124" s="333">
        <f t="shared" si="2561"/>
        <v>0</v>
      </c>
      <c r="AG1124" s="333">
        <f t="shared" si="2561"/>
        <v>0</v>
      </c>
      <c r="AH1124" s="333">
        <f t="shared" si="2561"/>
        <v>0</v>
      </c>
      <c r="AI1124" s="333">
        <f t="shared" si="2561"/>
        <v>0</v>
      </c>
      <c r="AJ1124" s="333">
        <f t="shared" si="2561"/>
        <v>0</v>
      </c>
      <c r="AK1124" s="333">
        <f t="shared" si="2561"/>
        <v>0</v>
      </c>
      <c r="AL1124" s="333">
        <f t="shared" si="2561"/>
        <v>0</v>
      </c>
      <c r="AM1124" s="547">
        <f t="shared" si="2559"/>
        <v>10124.64277720121</v>
      </c>
    </row>
    <row r="1125" spans="2:39" ht="15">
      <c r="B1125" s="284" t="s">
        <v>359</v>
      </c>
      <c r="C1125" s="302"/>
      <c r="D1125" s="245"/>
      <c r="E1125" s="242"/>
      <c r="F1125" s="242"/>
      <c r="G1125" s="242"/>
      <c r="H1125" s="242"/>
      <c r="I1125" s="242"/>
      <c r="J1125" s="242"/>
      <c r="K1125" s="242"/>
      <c r="L1125" s="242"/>
      <c r="M1125" s="242"/>
      <c r="N1125" s="242"/>
      <c r="O1125" s="253"/>
      <c r="P1125" s="242"/>
      <c r="Q1125" s="242"/>
      <c r="R1125" s="242"/>
      <c r="S1125" s="245"/>
      <c r="T1125" s="245"/>
      <c r="U1125" s="245"/>
      <c r="V1125" s="245"/>
      <c r="W1125" s="242"/>
      <c r="X1125" s="242"/>
      <c r="Y1125" s="333">
        <f>$Y$580*Y1118</f>
        <v>0</v>
      </c>
      <c r="Z1125" s="333">
        <f t="shared" ref="Z1125:AL1125" si="2562">Z580*Z1118</f>
        <v>12958.202671018311</v>
      </c>
      <c r="AA1125" s="333">
        <f t="shared" si="2562"/>
        <v>11213.129763057355</v>
      </c>
      <c r="AB1125" s="333">
        <f t="shared" si="2562"/>
        <v>7282.4470473097626</v>
      </c>
      <c r="AC1125" s="333">
        <f t="shared" si="2562"/>
        <v>0</v>
      </c>
      <c r="AD1125" s="333">
        <f t="shared" si="2562"/>
        <v>0</v>
      </c>
      <c r="AE1125" s="333">
        <f t="shared" si="2562"/>
        <v>364.45787455680045</v>
      </c>
      <c r="AF1125" s="333">
        <f t="shared" si="2562"/>
        <v>0</v>
      </c>
      <c r="AG1125" s="333">
        <f t="shared" si="2562"/>
        <v>0</v>
      </c>
      <c r="AH1125" s="333">
        <f t="shared" si="2562"/>
        <v>0</v>
      </c>
      <c r="AI1125" s="333">
        <f t="shared" si="2562"/>
        <v>0</v>
      </c>
      <c r="AJ1125" s="333">
        <f t="shared" si="2562"/>
        <v>0</v>
      </c>
      <c r="AK1125" s="333">
        <f t="shared" si="2562"/>
        <v>0</v>
      </c>
      <c r="AL1125" s="333">
        <f t="shared" si="2562"/>
        <v>0</v>
      </c>
      <c r="AM1125" s="547">
        <f t="shared" si="2559"/>
        <v>31818.237355942227</v>
      </c>
    </row>
    <row r="1126" spans="2:39" ht="15">
      <c r="B1126" s="284" t="s">
        <v>360</v>
      </c>
      <c r="C1126" s="302"/>
      <c r="D1126" s="245"/>
      <c r="E1126" s="242"/>
      <c r="F1126" s="242"/>
      <c r="G1126" s="242"/>
      <c r="H1126" s="242"/>
      <c r="I1126" s="242"/>
      <c r="J1126" s="242"/>
      <c r="K1126" s="242"/>
      <c r="L1126" s="242"/>
      <c r="M1126" s="242"/>
      <c r="N1126" s="242"/>
      <c r="O1126" s="253"/>
      <c r="P1126" s="242"/>
      <c r="Q1126" s="242"/>
      <c r="R1126" s="242"/>
      <c r="S1126" s="245"/>
      <c r="T1126" s="245"/>
      <c r="U1126" s="245"/>
      <c r="V1126" s="245"/>
      <c r="W1126" s="242"/>
      <c r="X1126" s="242"/>
      <c r="Y1126" s="333">
        <f>$Y$764*Y1118</f>
        <v>0</v>
      </c>
      <c r="Z1126" s="333">
        <f t="shared" ref="Z1126:AL1126" si="2563">Z764*Z1118</f>
        <v>3329.8858841633619</v>
      </c>
      <c r="AA1126" s="333">
        <f t="shared" si="2563"/>
        <v>4764.057833522842</v>
      </c>
      <c r="AB1126" s="333">
        <f t="shared" si="2563"/>
        <v>3624.3455245190621</v>
      </c>
      <c r="AC1126" s="333">
        <f t="shared" si="2563"/>
        <v>0</v>
      </c>
      <c r="AD1126" s="333">
        <f t="shared" si="2563"/>
        <v>0</v>
      </c>
      <c r="AE1126" s="333">
        <f t="shared" si="2563"/>
        <v>0</v>
      </c>
      <c r="AF1126" s="333">
        <f t="shared" si="2563"/>
        <v>0</v>
      </c>
      <c r="AG1126" s="333">
        <f t="shared" si="2563"/>
        <v>0</v>
      </c>
      <c r="AH1126" s="333">
        <f t="shared" si="2563"/>
        <v>0</v>
      </c>
      <c r="AI1126" s="333">
        <f t="shared" si="2563"/>
        <v>0</v>
      </c>
      <c r="AJ1126" s="333">
        <f t="shared" si="2563"/>
        <v>0</v>
      </c>
      <c r="AK1126" s="333">
        <f t="shared" si="2563"/>
        <v>0</v>
      </c>
      <c r="AL1126" s="333">
        <f t="shared" si="2563"/>
        <v>0</v>
      </c>
      <c r="AM1126" s="547">
        <f t="shared" si="2559"/>
        <v>11718.289242205266</v>
      </c>
    </row>
    <row r="1127" spans="2:39" ht="15">
      <c r="B1127" s="284" t="s">
        <v>361</v>
      </c>
      <c r="C1127" s="302"/>
      <c r="D1127" s="245"/>
      <c r="E1127" s="242"/>
      <c r="F1127" s="242"/>
      <c r="G1127" s="242"/>
      <c r="H1127" s="242"/>
      <c r="I1127" s="242"/>
      <c r="J1127" s="242"/>
      <c r="K1127" s="242"/>
      <c r="L1127" s="242"/>
      <c r="M1127" s="242"/>
      <c r="N1127" s="242"/>
      <c r="O1127" s="253"/>
      <c r="P1127" s="242"/>
      <c r="Q1127" s="242"/>
      <c r="R1127" s="242"/>
      <c r="S1127" s="245"/>
      <c r="T1127" s="245"/>
      <c r="U1127" s="245"/>
      <c r="V1127" s="245"/>
      <c r="W1127" s="242"/>
      <c r="X1127" s="242"/>
      <c r="Y1127" s="333">
        <f>$Y$948*Y1118</f>
        <v>0</v>
      </c>
      <c r="Z1127" s="333">
        <f t="shared" ref="Z1127:AL1127" si="2564">Z948*Z1118</f>
        <v>1000.3468582611529</v>
      </c>
      <c r="AA1127" s="333">
        <f t="shared" si="2564"/>
        <v>5322.3990024024733</v>
      </c>
      <c r="AB1127" s="333">
        <f t="shared" si="2564"/>
        <v>191.52629881837498</v>
      </c>
      <c r="AC1127" s="333">
        <f t="shared" si="2564"/>
        <v>0</v>
      </c>
      <c r="AD1127" s="333">
        <f t="shared" si="2564"/>
        <v>0</v>
      </c>
      <c r="AE1127" s="333">
        <f t="shared" si="2564"/>
        <v>0</v>
      </c>
      <c r="AF1127" s="333">
        <f t="shared" si="2564"/>
        <v>0</v>
      </c>
      <c r="AG1127" s="333">
        <f t="shared" si="2564"/>
        <v>0</v>
      </c>
      <c r="AH1127" s="333">
        <f t="shared" si="2564"/>
        <v>0</v>
      </c>
      <c r="AI1127" s="333">
        <f t="shared" si="2564"/>
        <v>0</v>
      </c>
      <c r="AJ1127" s="333">
        <f t="shared" si="2564"/>
        <v>0</v>
      </c>
      <c r="AK1127" s="333">
        <f t="shared" si="2564"/>
        <v>0</v>
      </c>
      <c r="AL1127" s="333">
        <f t="shared" si="2564"/>
        <v>0</v>
      </c>
      <c r="AM1127" s="547">
        <f t="shared" si="2559"/>
        <v>6514.2721594820014</v>
      </c>
    </row>
    <row r="1128" spans="2:39" ht="15">
      <c r="B1128" s="284" t="s">
        <v>362</v>
      </c>
      <c r="C1128" s="302"/>
      <c r="D1128" s="245"/>
      <c r="E1128" s="242"/>
      <c r="F1128" s="242"/>
      <c r="G1128" s="242"/>
      <c r="H1128" s="242"/>
      <c r="I1128" s="242"/>
      <c r="J1128" s="242"/>
      <c r="K1128" s="242"/>
      <c r="L1128" s="242"/>
      <c r="M1128" s="242"/>
      <c r="N1128" s="242"/>
      <c r="O1128" s="253"/>
      <c r="P1128" s="242"/>
      <c r="Q1128" s="242"/>
      <c r="R1128" s="242"/>
      <c r="S1128" s="245"/>
      <c r="T1128" s="245"/>
      <c r="U1128" s="245"/>
      <c r="V1128" s="245"/>
      <c r="W1128" s="242"/>
      <c r="X1128" s="242"/>
      <c r="Y1128" s="333">
        <f>$Y$1115*Y1118</f>
        <v>0</v>
      </c>
      <c r="Z1128" s="333">
        <f>Z1115*Z1118</f>
        <v>0</v>
      </c>
      <c r="AA1128" s="333">
        <f t="shared" ref="AA1128:AL1128" si="2565">AA1115*AA1118</f>
        <v>1047.5784000000001</v>
      </c>
      <c r="AB1128" s="333">
        <f t="shared" si="2565"/>
        <v>0</v>
      </c>
      <c r="AC1128" s="333">
        <f t="shared" si="2565"/>
        <v>0</v>
      </c>
      <c r="AD1128" s="333">
        <f t="shared" si="2565"/>
        <v>0</v>
      </c>
      <c r="AE1128" s="333">
        <f t="shared" si="2565"/>
        <v>0</v>
      </c>
      <c r="AF1128" s="333">
        <f t="shared" si="2565"/>
        <v>0</v>
      </c>
      <c r="AG1128" s="333">
        <f t="shared" si="2565"/>
        <v>0</v>
      </c>
      <c r="AH1128" s="333">
        <f t="shared" si="2565"/>
        <v>0</v>
      </c>
      <c r="AI1128" s="333">
        <f t="shared" si="2565"/>
        <v>0</v>
      </c>
      <c r="AJ1128" s="333">
        <f t="shared" si="2565"/>
        <v>0</v>
      </c>
      <c r="AK1128" s="333">
        <f t="shared" si="2565"/>
        <v>0</v>
      </c>
      <c r="AL1128" s="333">
        <f t="shared" si="2565"/>
        <v>0</v>
      </c>
      <c r="AM1128" s="547">
        <f t="shared" si="2559"/>
        <v>1047.5784000000001</v>
      </c>
    </row>
    <row r="1129" spans="2:39" ht="15.6">
      <c r="B1129" s="306" t="s">
        <v>352</v>
      </c>
      <c r="C1129" s="302"/>
      <c r="D1129" s="265"/>
      <c r="E1129" s="294"/>
      <c r="F1129" s="294"/>
      <c r="G1129" s="294"/>
      <c r="H1129" s="294"/>
      <c r="I1129" s="294"/>
      <c r="J1129" s="294"/>
      <c r="K1129" s="294"/>
      <c r="L1129" s="294"/>
      <c r="M1129" s="294"/>
      <c r="N1129" s="294"/>
      <c r="O1129" s="262"/>
      <c r="P1129" s="294"/>
      <c r="Q1129" s="294"/>
      <c r="R1129" s="294"/>
      <c r="S1129" s="265"/>
      <c r="T1129" s="265"/>
      <c r="U1129" s="265"/>
      <c r="V1129" s="265"/>
      <c r="W1129" s="294"/>
      <c r="X1129" s="294"/>
      <c r="Y1129" s="303">
        <f>SUM(Y1119:Y1128)</f>
        <v>0</v>
      </c>
      <c r="Z1129" s="303">
        <f t="shared" ref="Z1129:AE1129" si="2566">SUM(Z1119:Z1128)</f>
        <v>36082.516010666863</v>
      </c>
      <c r="AA1129" s="303">
        <f t="shared" si="2566"/>
        <v>30091.457775444454</v>
      </c>
      <c r="AB1129" s="303">
        <f t="shared" si="2566"/>
        <v>19051.599883584313</v>
      </c>
      <c r="AC1129" s="303">
        <f t="shared" si="2566"/>
        <v>0</v>
      </c>
      <c r="AD1129" s="303">
        <f t="shared" si="2566"/>
        <v>0</v>
      </c>
      <c r="AE1129" s="303">
        <f t="shared" si="2566"/>
        <v>6676.8904620288004</v>
      </c>
      <c r="AF1129" s="303">
        <f>SUM(AF1119:AF1128)</f>
        <v>0</v>
      </c>
      <c r="AG1129" s="303">
        <f t="shared" ref="AG1129:AL1129" si="2567">SUM(AG1119:AG1128)</f>
        <v>0</v>
      </c>
      <c r="AH1129" s="303">
        <f t="shared" si="2567"/>
        <v>0</v>
      </c>
      <c r="AI1129" s="303">
        <f t="shared" si="2567"/>
        <v>0</v>
      </c>
      <c r="AJ1129" s="303">
        <f t="shared" si="2567"/>
        <v>0</v>
      </c>
      <c r="AK1129" s="303">
        <f t="shared" si="2567"/>
        <v>0</v>
      </c>
      <c r="AL1129" s="303">
        <f t="shared" si="2567"/>
        <v>0</v>
      </c>
      <c r="AM1129" s="361">
        <f>SUM(AM1119:AM1128)</f>
        <v>91902.464131724424</v>
      </c>
    </row>
    <row r="1130" spans="2:39" ht="15.6">
      <c r="B1130" s="306" t="s">
        <v>351</v>
      </c>
      <c r="C1130" s="302"/>
      <c r="D1130" s="307"/>
      <c r="E1130" s="294"/>
      <c r="F1130" s="294"/>
      <c r="G1130" s="294"/>
      <c r="H1130" s="294"/>
      <c r="I1130" s="294"/>
      <c r="J1130" s="294"/>
      <c r="K1130" s="294"/>
      <c r="L1130" s="294"/>
      <c r="M1130" s="294"/>
      <c r="N1130" s="294"/>
      <c r="O1130" s="262"/>
      <c r="P1130" s="294"/>
      <c r="Q1130" s="294"/>
      <c r="R1130" s="294"/>
      <c r="S1130" s="265"/>
      <c r="T1130" s="265"/>
      <c r="U1130" s="265"/>
      <c r="V1130" s="265"/>
      <c r="W1130" s="294"/>
      <c r="X1130" s="294"/>
      <c r="Y1130" s="304">
        <f>Y1116*Y1118</f>
        <v>0</v>
      </c>
      <c r="Z1130" s="304">
        <f t="shared" ref="Z1130:AE1130" si="2568">Z1116*Z1118</f>
        <v>786.33450000000005</v>
      </c>
      <c r="AA1130" s="304">
        <f>AA1116*AA1118</f>
        <v>12983.6232</v>
      </c>
      <c r="AB1130" s="304">
        <f t="shared" si="2568"/>
        <v>10255.460799999999</v>
      </c>
      <c r="AC1130" s="304">
        <f t="shared" si="2568"/>
        <v>0</v>
      </c>
      <c r="AD1130" s="304">
        <f t="shared" si="2568"/>
        <v>0</v>
      </c>
      <c r="AE1130" s="304">
        <f t="shared" si="2568"/>
        <v>6030.3581999999997</v>
      </c>
      <c r="AF1130" s="304">
        <f t="shared" ref="AF1130:AL1130" si="2569">AF1116*AF1118</f>
        <v>0</v>
      </c>
      <c r="AG1130" s="304">
        <f t="shared" si="2569"/>
        <v>0</v>
      </c>
      <c r="AH1130" s="304">
        <f t="shared" si="2569"/>
        <v>0</v>
      </c>
      <c r="AI1130" s="304">
        <f t="shared" si="2569"/>
        <v>0</v>
      </c>
      <c r="AJ1130" s="304">
        <f t="shared" si="2569"/>
        <v>0</v>
      </c>
      <c r="AK1130" s="304">
        <f t="shared" si="2569"/>
        <v>0</v>
      </c>
      <c r="AL1130" s="304">
        <f t="shared" si="2569"/>
        <v>0</v>
      </c>
      <c r="AM1130" s="361">
        <f>SUM(Y1130:AL1130)</f>
        <v>30055.776699999999</v>
      </c>
    </row>
    <row r="1131" spans="2:39" ht="15.6">
      <c r="B1131" s="306" t="s">
        <v>350</v>
      </c>
      <c r="C1131" s="302"/>
      <c r="D1131" s="307"/>
      <c r="E1131" s="294"/>
      <c r="F1131" s="294"/>
      <c r="G1131" s="294"/>
      <c r="H1131" s="294"/>
      <c r="I1131" s="294"/>
      <c r="J1131" s="294"/>
      <c r="K1131" s="294"/>
      <c r="L1131" s="294"/>
      <c r="M1131" s="294"/>
      <c r="N1131" s="294"/>
      <c r="O1131" s="262"/>
      <c r="P1131" s="294"/>
      <c r="Q1131" s="294"/>
      <c r="R1131" s="294"/>
      <c r="S1131" s="307"/>
      <c r="T1131" s="307"/>
      <c r="U1131" s="307"/>
      <c r="V1131" s="307"/>
      <c r="W1131" s="294"/>
      <c r="X1131" s="294"/>
      <c r="Y1131" s="308"/>
      <c r="Z1131" s="308"/>
      <c r="AA1131" s="308"/>
      <c r="AB1131" s="308"/>
      <c r="AC1131" s="308"/>
      <c r="AD1131" s="308"/>
      <c r="AE1131" s="308"/>
      <c r="AF1131" s="308"/>
      <c r="AG1131" s="308"/>
      <c r="AH1131" s="308"/>
      <c r="AI1131" s="308"/>
      <c r="AJ1131" s="308"/>
      <c r="AK1131" s="308"/>
      <c r="AL1131" s="308"/>
      <c r="AM1131" s="361">
        <f>AM1129-AM1130</f>
        <v>61846.687431724422</v>
      </c>
    </row>
    <row r="1132" spans="2:39" ht="15.6">
      <c r="B1132" s="306"/>
      <c r="C1132" s="302"/>
      <c r="D1132" s="307"/>
      <c r="E1132" s="294"/>
      <c r="F1132" s="294"/>
      <c r="G1132" s="294"/>
      <c r="H1132" s="294"/>
      <c r="I1132" s="294"/>
      <c r="J1132" s="294"/>
      <c r="K1132" s="294"/>
      <c r="L1132" s="294"/>
      <c r="M1132" s="294"/>
      <c r="N1132" s="294"/>
      <c r="O1132" s="262"/>
      <c r="P1132" s="294"/>
      <c r="Q1132" s="294"/>
      <c r="R1132" s="294"/>
      <c r="S1132" s="307"/>
      <c r="T1132" s="307"/>
      <c r="U1132" s="307"/>
      <c r="V1132" s="307"/>
      <c r="W1132" s="294"/>
      <c r="X1132" s="294"/>
      <c r="Y1132" s="308"/>
      <c r="Z1132" s="308"/>
      <c r="AA1132" s="308"/>
      <c r="AB1132" s="308"/>
      <c r="AC1132" s="308"/>
      <c r="AD1132" s="308"/>
      <c r="AE1132" s="308"/>
      <c r="AF1132" s="308"/>
      <c r="AG1132" s="308"/>
      <c r="AH1132" s="308"/>
      <c r="AI1132" s="308"/>
      <c r="AJ1132" s="308"/>
      <c r="AK1132" s="308"/>
      <c r="AL1132" s="308"/>
      <c r="AM1132" s="361"/>
    </row>
    <row r="1133" spans="2:39" ht="15">
      <c r="B1133" s="388" t="s">
        <v>866</v>
      </c>
      <c r="C1133" s="320"/>
      <c r="D1133" s="339"/>
      <c r="E1133" s="339"/>
      <c r="F1133" s="339"/>
      <c r="G1133" s="339"/>
      <c r="H1133" s="339"/>
      <c r="I1133" s="339"/>
      <c r="J1133" s="339"/>
      <c r="K1133" s="339"/>
      <c r="L1133" s="339"/>
      <c r="M1133" s="339"/>
      <c r="N1133" s="339"/>
      <c r="O1133" s="338"/>
      <c r="P1133" s="339"/>
      <c r="Q1133" s="339"/>
      <c r="R1133" s="339"/>
      <c r="S1133" s="320"/>
      <c r="T1133" s="340"/>
      <c r="U1133" s="340"/>
      <c r="V1133" s="339"/>
      <c r="W1133" s="339"/>
      <c r="X1133" s="340"/>
      <c r="Y1133" s="286">
        <f>SUMPRODUCT(E$957:E$1113,$Y$957:$Y$1113)</f>
        <v>0</v>
      </c>
      <c r="Z1133" s="286">
        <f>SUMPRODUCT(E$957:E$1113,$Z$957:$Z$1113)</f>
        <v>0</v>
      </c>
      <c r="AA1133" s="286">
        <f>IF($AA$772="kw",SUMPRODUCT($N$957:$N$1113,$P$957:$P$1113,$AA$957:$AA$1113),SUMPRODUCT($E$957:$E$1113,$AA$957:$AA$1113))</f>
        <v>264</v>
      </c>
      <c r="AB1133" s="286">
        <f>IF($AB$772="kw",SUMPRODUCT($N$957:$N$1113,$P$957:$P$1113,$AB$957:$AB$1113),SUMPRODUCT($E$957:$E$1113,$AB$957:$AB$1113))</f>
        <v>0</v>
      </c>
      <c r="AC1133" s="286">
        <f t="shared" ref="AC1133:AL1133" si="2570">IF(AC958="kw",SUMPRODUCT($N$957:$N$1113,$P$957:$P$1113,AC957:AC1113),SUMPRODUCT($E$957:$E$1113,AC957:AC1113))</f>
        <v>0</v>
      </c>
      <c r="AD1133" s="286">
        <f t="shared" si="2570"/>
        <v>0</v>
      </c>
      <c r="AE1133" s="286">
        <f t="shared" si="2570"/>
        <v>0</v>
      </c>
      <c r="AF1133" s="286">
        <f t="shared" si="2570"/>
        <v>0</v>
      </c>
      <c r="AG1133" s="286">
        <f t="shared" si="2570"/>
        <v>0</v>
      </c>
      <c r="AH1133" s="286">
        <f t="shared" si="2570"/>
        <v>0</v>
      </c>
      <c r="AI1133" s="286">
        <f t="shared" si="2570"/>
        <v>0</v>
      </c>
      <c r="AJ1133" s="286">
        <f t="shared" si="2570"/>
        <v>0</v>
      </c>
      <c r="AK1133" s="286">
        <f t="shared" si="2570"/>
        <v>0</v>
      </c>
      <c r="AL1133" s="286">
        <f t="shared" si="2570"/>
        <v>0</v>
      </c>
      <c r="AM1133" s="341"/>
    </row>
    <row r="1134" spans="2:39" ht="19.5" customHeight="1">
      <c r="B1134" s="324" t="s">
        <v>585</v>
      </c>
      <c r="C1134" s="342"/>
      <c r="D1134" s="343"/>
      <c r="E1134" s="343"/>
      <c r="F1134" s="343"/>
      <c r="G1134" s="343"/>
      <c r="H1134" s="343"/>
      <c r="I1134" s="343"/>
      <c r="J1134" s="343"/>
      <c r="K1134" s="343"/>
      <c r="L1134" s="343"/>
      <c r="M1134" s="343"/>
      <c r="N1134" s="343"/>
      <c r="O1134" s="343"/>
      <c r="P1134" s="343"/>
      <c r="Q1134" s="343"/>
      <c r="R1134" s="343"/>
      <c r="S1134" s="327"/>
      <c r="T1134" s="328"/>
      <c r="U1134" s="343"/>
      <c r="V1134" s="343"/>
      <c r="W1134" s="343"/>
      <c r="X1134" s="343"/>
      <c r="Y1134" s="344"/>
      <c r="Z1134" s="344"/>
      <c r="AA1134" s="344"/>
      <c r="AB1134" s="344"/>
      <c r="AC1134" s="344"/>
      <c r="AD1134" s="344"/>
      <c r="AE1134" s="344"/>
      <c r="AF1134" s="344"/>
      <c r="AG1134" s="344"/>
      <c r="AH1134" s="344"/>
      <c r="AI1134" s="344"/>
      <c r="AJ1134" s="344"/>
      <c r="AK1134" s="344"/>
      <c r="AL1134" s="344"/>
      <c r="AM1134" s="344"/>
    </row>
    <row r="1136" spans="2:39" ht="15.6">
      <c r="B1136" s="243" t="s">
        <v>869</v>
      </c>
    </row>
    <row r="1137" spans="2:39" ht="15.6">
      <c r="B1137" s="287" t="s">
        <v>867</v>
      </c>
      <c r="C1137" s="289"/>
      <c r="D1137" s="289"/>
      <c r="E1137" s="289"/>
      <c r="F1137" s="289"/>
      <c r="G1137" s="289"/>
      <c r="H1137" s="289"/>
      <c r="I1137" s="289"/>
      <c r="J1137" s="289"/>
      <c r="K1137" s="289"/>
      <c r="L1137" s="289"/>
      <c r="M1137" s="289"/>
      <c r="N1137" s="289"/>
      <c r="O1137" s="289"/>
      <c r="P1137" s="289"/>
      <c r="Q1137" s="289"/>
      <c r="R1137" s="289"/>
      <c r="S1137" s="289"/>
      <c r="T1137" s="289"/>
      <c r="U1137" s="289"/>
      <c r="V1137" s="289"/>
      <c r="W1137" s="289"/>
      <c r="X1137" s="289"/>
      <c r="Y1137" s="289">
        <f>HLOOKUP(Y771,'2. LRAMVA Threshold'!$B$42:$R$55,13,FALSE)</f>
        <v>691161</v>
      </c>
      <c r="Z1137" s="289">
        <f>HLOOKUP(Z771,'2. LRAMVA Threshold'!$B$42:$R$55,13,FALSE)</f>
        <v>74889</v>
      </c>
      <c r="AA1137" s="289">
        <f>HLOOKUP(AA771,'2. LRAMVA Threshold'!$B$42:$R$55,13,FALSE)</f>
        <v>3272</v>
      </c>
      <c r="AB1137" s="289">
        <f>HLOOKUP(AB771,'2. LRAMVA Threshold'!$B$42:$R$55,13,FALSE)</f>
        <v>2873</v>
      </c>
      <c r="AC1137" s="289">
        <f>HLOOKUP(AC771,'2. LRAMVA Threshold'!$B$42:$R$55,13,FALSE)</f>
        <v>0</v>
      </c>
      <c r="AD1137" s="289">
        <f>HLOOKUP(AD771,'2. LRAMVA Threshold'!$B$42:$R$55,13,FALSE)</f>
        <v>0</v>
      </c>
      <c r="AE1137" s="289">
        <f>HLOOKUP(AE771,'2. LRAMVA Threshold'!$B$42:$R$55,13,FALSE)</f>
        <v>3777</v>
      </c>
      <c r="AF1137" s="289">
        <f>HLOOKUP(AF771,'2. LRAMVA Threshold'!$B$42:$R$55,13,FALSE)</f>
        <v>0</v>
      </c>
      <c r="AG1137" s="289">
        <f>HLOOKUP(AG771,'2. LRAMVA Threshold'!$B$42:$R$55,13,FALSE)</f>
        <v>0</v>
      </c>
      <c r="AH1137" s="289">
        <f>HLOOKUP(AH771,'2. LRAMVA Threshold'!$B$42:$R$55,13,FALSE)</f>
        <v>0</v>
      </c>
      <c r="AI1137" s="289">
        <f>HLOOKUP(AI771,'2. LRAMVA Threshold'!$B$42:$R$55,13,FALSE)</f>
        <v>0</v>
      </c>
      <c r="AJ1137" s="289">
        <f>HLOOKUP(AJ771,'2. LRAMVA Threshold'!$B$42:$R$55,13,FALSE)</f>
        <v>0</v>
      </c>
      <c r="AK1137" s="289">
        <f>HLOOKUP(AK771,'2. LRAMVA Threshold'!$B$42:$R$55,13,FALSE)</f>
        <v>0</v>
      </c>
      <c r="AL1137" s="289">
        <f>HLOOKUP(AL771,'2. LRAMVA Threshold'!$B$42:$R$55,13,FALSE)</f>
        <v>0</v>
      </c>
      <c r="AM1137" s="290"/>
    </row>
    <row r="1138" spans="2:39">
      <c r="B1138" s="548"/>
      <c r="AM1138" s="715"/>
    </row>
    <row r="1139" spans="2:39" ht="15">
      <c r="B1139" s="284" t="s">
        <v>848</v>
      </c>
      <c r="C1139" s="297"/>
      <c r="D1139" s="297"/>
      <c r="E1139" s="331"/>
      <c r="F1139" s="331"/>
      <c r="G1139" s="331"/>
      <c r="H1139" s="331"/>
      <c r="I1139" s="331"/>
      <c r="J1139" s="331"/>
      <c r="K1139" s="331"/>
      <c r="L1139" s="331"/>
      <c r="M1139" s="331"/>
      <c r="N1139" s="331"/>
      <c r="O1139" s="253"/>
      <c r="P1139" s="299"/>
      <c r="Q1139" s="299"/>
      <c r="R1139" s="299"/>
      <c r="S1139" s="298"/>
      <c r="T1139" s="298"/>
      <c r="U1139" s="298"/>
      <c r="V1139" s="298"/>
      <c r="W1139" s="299"/>
      <c r="X1139" s="299"/>
      <c r="Y1139" s="300">
        <f>HLOOKUP(Y$35,'3.  Distribution Rates'!$C$122:$P$134,13,FALSE)</f>
        <v>0</v>
      </c>
      <c r="Z1139" s="300">
        <f>HLOOKUP(Z$35,'3.  Distribution Rates'!$C$122:$P$134,13,FALSE)</f>
        <v>3.5000000000000001E-3</v>
      </c>
      <c r="AA1139" s="300">
        <f>HLOOKUP(AA$35,'3.  Distribution Rates'!$C$122:$P$134,13,FALSE)</f>
        <v>1.3313999999999999</v>
      </c>
      <c r="AB1139" s="300">
        <f>HLOOKUP(AB$35,'3.  Distribution Rates'!$C$122:$P$134,13,FALSE)</f>
        <v>1.1977</v>
      </c>
      <c r="AC1139" s="300">
        <f>HLOOKUP(AC$35,'3.  Distribution Rates'!$C$122:$P$134,13,FALSE)</f>
        <v>1.9E-3</v>
      </c>
      <c r="AD1139" s="300">
        <f>HLOOKUP(AD$35,'3.  Distribution Rates'!$C$122:$P$134,13,FALSE)</f>
        <v>12.3908</v>
      </c>
      <c r="AE1139" s="300">
        <f>HLOOKUP(AE$35,'3.  Distribution Rates'!$C$122:$P$134,13,FALSE)</f>
        <v>0.53569999999999995</v>
      </c>
      <c r="AF1139" s="300">
        <f>HLOOKUP(AF$35,'3.  Distribution Rates'!$C$122:$P$134,13,FALSE)</f>
        <v>0</v>
      </c>
      <c r="AG1139" s="300">
        <f>HLOOKUP(AG$35,'3.  Distribution Rates'!$C$122:$P$134,13,FALSE)</f>
        <v>0</v>
      </c>
      <c r="AH1139" s="300">
        <f>HLOOKUP(AH$35,'3.  Distribution Rates'!$C$122:$P$134,13,FALSE)</f>
        <v>0</v>
      </c>
      <c r="AI1139" s="300">
        <f>HLOOKUP(AI$35,'3.  Distribution Rates'!$C$122:$P$134,13,FALSE)</f>
        <v>0</v>
      </c>
      <c r="AJ1139" s="300">
        <f>HLOOKUP(AJ$35,'3.  Distribution Rates'!$C$122:$P$134,13,FALSE)</f>
        <v>0</v>
      </c>
      <c r="AK1139" s="300">
        <f>HLOOKUP(AK$35,'3.  Distribution Rates'!$C$122:$P$134,13,FALSE)</f>
        <v>0</v>
      </c>
      <c r="AL1139" s="300">
        <f>HLOOKUP(AL$35,'3.  Distribution Rates'!$C$122:$P$134,13,FALSE)</f>
        <v>0</v>
      </c>
      <c r="AM1139" s="394"/>
    </row>
    <row r="1140" spans="2:39" ht="15">
      <c r="B1140" s="284" t="s">
        <v>849</v>
      </c>
      <c r="C1140" s="302"/>
      <c r="D1140" s="245"/>
      <c r="E1140" s="242"/>
      <c r="F1140" s="242"/>
      <c r="G1140" s="242"/>
      <c r="H1140" s="242"/>
      <c r="I1140" s="242"/>
      <c r="J1140" s="242"/>
      <c r="K1140" s="242"/>
      <c r="L1140" s="242"/>
      <c r="M1140" s="242"/>
      <c r="N1140" s="242"/>
      <c r="O1140" s="253"/>
      <c r="P1140" s="242"/>
      <c r="Q1140" s="242"/>
      <c r="R1140" s="242"/>
      <c r="S1140" s="245"/>
      <c r="T1140" s="245"/>
      <c r="U1140" s="245"/>
      <c r="V1140" s="245"/>
      <c r="W1140" s="242"/>
      <c r="X1140" s="242"/>
      <c r="Y1140" s="333"/>
      <c r="Z1140" s="333"/>
      <c r="AA1140" s="333"/>
      <c r="AB1140" s="333"/>
      <c r="AC1140" s="333"/>
      <c r="AD1140" s="333"/>
      <c r="AE1140" s="333"/>
      <c r="AF1140" s="333"/>
      <c r="AG1140" s="333"/>
      <c r="AH1140" s="333"/>
      <c r="AI1140" s="333"/>
      <c r="AJ1140" s="333"/>
      <c r="AK1140" s="333"/>
      <c r="AL1140" s="333"/>
      <c r="AM1140" s="547"/>
    </row>
    <row r="1141" spans="2:39" ht="15">
      <c r="B1141" s="284" t="s">
        <v>850</v>
      </c>
      <c r="C1141" s="302"/>
      <c r="D1141" s="245"/>
      <c r="E1141" s="242"/>
      <c r="F1141" s="242"/>
      <c r="G1141" s="242"/>
      <c r="H1141" s="242"/>
      <c r="I1141" s="242"/>
      <c r="J1141" s="242"/>
      <c r="K1141" s="242"/>
      <c r="L1141" s="242"/>
      <c r="M1141" s="242"/>
      <c r="N1141" s="242"/>
      <c r="O1141" s="253"/>
      <c r="P1141" s="242"/>
      <c r="Q1141" s="242"/>
      <c r="R1141" s="242"/>
      <c r="S1141" s="245"/>
      <c r="T1141" s="245"/>
      <c r="U1141" s="245"/>
      <c r="V1141" s="245"/>
      <c r="W1141" s="242"/>
      <c r="X1141" s="242"/>
      <c r="Y1141" s="333"/>
      <c r="Z1141" s="333"/>
      <c r="AA1141" s="333"/>
      <c r="AB1141" s="333"/>
      <c r="AC1141" s="333"/>
      <c r="AD1141" s="333"/>
      <c r="AE1141" s="333"/>
      <c r="AF1141" s="333"/>
      <c r="AG1141" s="333"/>
      <c r="AH1141" s="333"/>
      <c r="AI1141" s="333"/>
      <c r="AJ1141" s="333"/>
      <c r="AK1141" s="333"/>
      <c r="AL1141" s="333"/>
      <c r="AM1141" s="547"/>
    </row>
    <row r="1142" spans="2:39" ht="15">
      <c r="B1142" s="284" t="s">
        <v>851</v>
      </c>
      <c r="C1142" s="302"/>
      <c r="D1142" s="245"/>
      <c r="E1142" s="242"/>
      <c r="F1142" s="242"/>
      <c r="G1142" s="242"/>
      <c r="H1142" s="242"/>
      <c r="I1142" s="242"/>
      <c r="J1142" s="242"/>
      <c r="K1142" s="242"/>
      <c r="L1142" s="242"/>
      <c r="M1142" s="242"/>
      <c r="N1142" s="242"/>
      <c r="O1142" s="253"/>
      <c r="P1142" s="242"/>
      <c r="Q1142" s="242"/>
      <c r="R1142" s="242"/>
      <c r="S1142" s="245"/>
      <c r="T1142" s="245"/>
      <c r="U1142" s="245"/>
      <c r="V1142" s="245"/>
      <c r="W1142" s="242"/>
      <c r="X1142" s="242"/>
      <c r="Y1142" s="333"/>
      <c r="Z1142" s="333"/>
      <c r="AA1142" s="333"/>
      <c r="AB1142" s="333"/>
      <c r="AC1142" s="333"/>
      <c r="AD1142" s="333"/>
      <c r="AE1142" s="333"/>
      <c r="AF1142" s="333"/>
      <c r="AG1142" s="333"/>
      <c r="AH1142" s="333"/>
      <c r="AI1142" s="333"/>
      <c r="AJ1142" s="333"/>
      <c r="AK1142" s="333"/>
      <c r="AL1142" s="333"/>
      <c r="AM1142" s="547"/>
    </row>
    <row r="1143" spans="2:39" ht="15">
      <c r="B1143" s="284" t="s">
        <v>852</v>
      </c>
      <c r="C1143" s="302"/>
      <c r="D1143" s="245"/>
      <c r="E1143" s="242"/>
      <c r="F1143" s="242"/>
      <c r="G1143" s="242"/>
      <c r="H1143" s="242"/>
      <c r="I1143" s="242"/>
      <c r="J1143" s="242"/>
      <c r="K1143" s="242"/>
      <c r="L1143" s="242"/>
      <c r="M1143" s="242"/>
      <c r="N1143" s="242"/>
      <c r="O1143" s="253"/>
      <c r="P1143" s="242"/>
      <c r="Q1143" s="242"/>
      <c r="R1143" s="242"/>
      <c r="S1143" s="245"/>
      <c r="T1143" s="245"/>
      <c r="U1143" s="245"/>
      <c r="V1143" s="245"/>
      <c r="W1143" s="242"/>
      <c r="X1143" s="242"/>
      <c r="Y1143" s="333"/>
      <c r="Z1143" s="333"/>
      <c r="AA1143" s="333"/>
      <c r="AB1143" s="333"/>
      <c r="AC1143" s="333"/>
      <c r="AD1143" s="333"/>
      <c r="AE1143" s="333"/>
      <c r="AF1143" s="333"/>
      <c r="AG1143" s="333"/>
      <c r="AH1143" s="333"/>
      <c r="AI1143" s="333"/>
      <c r="AJ1143" s="333"/>
      <c r="AK1143" s="333"/>
      <c r="AL1143" s="333"/>
      <c r="AM1143" s="547"/>
    </row>
    <row r="1144" spans="2:39" ht="15">
      <c r="B1144" s="284" t="s">
        <v>853</v>
      </c>
      <c r="C1144" s="302"/>
      <c r="D1144" s="245"/>
      <c r="E1144" s="242"/>
      <c r="F1144" s="242"/>
      <c r="G1144" s="242"/>
      <c r="H1144" s="242"/>
      <c r="I1144" s="242"/>
      <c r="J1144" s="242"/>
      <c r="K1144" s="242"/>
      <c r="L1144" s="242"/>
      <c r="M1144" s="242"/>
      <c r="N1144" s="242"/>
      <c r="O1144" s="253"/>
      <c r="P1144" s="242"/>
      <c r="Q1144" s="242"/>
      <c r="R1144" s="242"/>
      <c r="S1144" s="245"/>
      <c r="T1144" s="245"/>
      <c r="U1144" s="245"/>
      <c r="V1144" s="245"/>
      <c r="W1144" s="242"/>
      <c r="X1144" s="242"/>
      <c r="Y1144" s="333">
        <f>Y$213*Y1139</f>
        <v>0</v>
      </c>
      <c r="Z1144" s="333">
        <f t="shared" ref="Z1144:AC1144" si="2571">Z$213*Z1139</f>
        <v>5346.8562437500004</v>
      </c>
      <c r="AA1144" s="333">
        <f t="shared" si="2571"/>
        <v>2620.3549680000001</v>
      </c>
      <c r="AB1144" s="333">
        <f t="shared" si="2571"/>
        <v>2428.6481520000002</v>
      </c>
      <c r="AC1144" s="333">
        <f t="shared" si="2571"/>
        <v>0</v>
      </c>
      <c r="AD1144" s="333">
        <f t="shared" ref="AD1144:AL1144" si="2572">AD$213*AD1139</f>
        <v>0</v>
      </c>
      <c r="AE1144" s="333">
        <f t="shared" si="2572"/>
        <v>203.43209214240011</v>
      </c>
      <c r="AF1144" s="333">
        <f t="shared" si="2572"/>
        <v>0</v>
      </c>
      <c r="AG1144" s="333">
        <f t="shared" si="2572"/>
        <v>0</v>
      </c>
      <c r="AH1144" s="333">
        <f t="shared" si="2572"/>
        <v>0</v>
      </c>
      <c r="AI1144" s="333">
        <f t="shared" si="2572"/>
        <v>0</v>
      </c>
      <c r="AJ1144" s="333">
        <f t="shared" si="2572"/>
        <v>0</v>
      </c>
      <c r="AK1144" s="333">
        <f t="shared" si="2572"/>
        <v>0</v>
      </c>
      <c r="AL1144" s="333">
        <f t="shared" si="2572"/>
        <v>0</v>
      </c>
      <c r="AM1144" s="547">
        <f t="shared" ref="AM1144:AM1149" si="2573">SUM(Y1144:AL1144)</f>
        <v>10599.2914558924</v>
      </c>
    </row>
    <row r="1145" spans="2:39" ht="15">
      <c r="B1145" s="284" t="s">
        <v>854</v>
      </c>
      <c r="C1145" s="302"/>
      <c r="D1145" s="245"/>
      <c r="E1145" s="242"/>
      <c r="F1145" s="242"/>
      <c r="G1145" s="242"/>
      <c r="H1145" s="242"/>
      <c r="I1145" s="242"/>
      <c r="J1145" s="242"/>
      <c r="K1145" s="242"/>
      <c r="L1145" s="242"/>
      <c r="M1145" s="242"/>
      <c r="N1145" s="242"/>
      <c r="O1145" s="253"/>
      <c r="P1145" s="242"/>
      <c r="Q1145" s="242"/>
      <c r="R1145" s="242"/>
      <c r="S1145" s="245"/>
      <c r="T1145" s="245"/>
      <c r="U1145" s="245"/>
      <c r="V1145" s="245"/>
      <c r="W1145" s="242"/>
      <c r="X1145" s="242"/>
      <c r="Y1145" s="333">
        <f>Y$397*Y1139</f>
        <v>0</v>
      </c>
      <c r="Z1145" s="333">
        <f t="shared" ref="Z1145:AC1145" si="2574">Z$397*Z1139</f>
        <v>1621.7789010721838</v>
      </c>
      <c r="AA1145" s="333">
        <f t="shared" si="2574"/>
        <v>65.653157519585392</v>
      </c>
      <c r="AB1145" s="333">
        <f t="shared" si="2574"/>
        <v>296.62647169940993</v>
      </c>
      <c r="AC1145" s="333">
        <f t="shared" si="2574"/>
        <v>0</v>
      </c>
      <c r="AD1145" s="333">
        <f t="shared" ref="AD1145:AL1145" si="2575">AD$397*AD1139</f>
        <v>0</v>
      </c>
      <c r="AE1145" s="333">
        <f t="shared" si="2575"/>
        <v>1914.5499554015998</v>
      </c>
      <c r="AF1145" s="333">
        <f t="shared" si="2575"/>
        <v>0</v>
      </c>
      <c r="AG1145" s="333">
        <f t="shared" si="2575"/>
        <v>0</v>
      </c>
      <c r="AH1145" s="333">
        <f t="shared" si="2575"/>
        <v>0</v>
      </c>
      <c r="AI1145" s="333">
        <f t="shared" si="2575"/>
        <v>0</v>
      </c>
      <c r="AJ1145" s="333">
        <f t="shared" si="2575"/>
        <v>0</v>
      </c>
      <c r="AK1145" s="333">
        <f t="shared" si="2575"/>
        <v>0</v>
      </c>
      <c r="AL1145" s="333">
        <f t="shared" si="2575"/>
        <v>0</v>
      </c>
      <c r="AM1145" s="547">
        <f t="shared" si="2573"/>
        <v>3898.6084856927791</v>
      </c>
    </row>
    <row r="1146" spans="2:39" ht="15">
      <c r="B1146" s="284" t="s">
        <v>855</v>
      </c>
      <c r="C1146" s="302"/>
      <c r="D1146" s="245"/>
      <c r="E1146" s="242"/>
      <c r="F1146" s="242"/>
      <c r="G1146" s="242"/>
      <c r="H1146" s="242"/>
      <c r="I1146" s="242"/>
      <c r="J1146" s="242"/>
      <c r="K1146" s="242"/>
      <c r="L1146" s="242"/>
      <c r="M1146" s="242"/>
      <c r="N1146" s="242"/>
      <c r="O1146" s="253"/>
      <c r="P1146" s="242"/>
      <c r="Q1146" s="242"/>
      <c r="R1146" s="242"/>
      <c r="S1146" s="245"/>
      <c r="T1146" s="245"/>
      <c r="U1146" s="245"/>
      <c r="V1146" s="245"/>
      <c r="W1146" s="242"/>
      <c r="X1146" s="242"/>
      <c r="Y1146" s="333">
        <f>Y$581*Y1139</f>
        <v>0</v>
      </c>
      <c r="Z1146" s="333">
        <f t="shared" ref="Z1146:AC1146" si="2576">Z$581*Z1139</f>
        <v>4319.400890339437</v>
      </c>
      <c r="AA1146" s="333">
        <f t="shared" si="2576"/>
        <v>3762.2945405948844</v>
      </c>
      <c r="AB1146" s="333">
        <f t="shared" si="2576"/>
        <v>2443.463365240616</v>
      </c>
      <c r="AC1146" s="333">
        <f t="shared" si="2576"/>
        <v>0</v>
      </c>
      <c r="AD1146" s="333">
        <f t="shared" ref="AD1146:AL1146" si="2577">AD$581*AD1139</f>
        <v>0</v>
      </c>
      <c r="AE1146" s="333">
        <f t="shared" si="2577"/>
        <v>122.28490755360014</v>
      </c>
      <c r="AF1146" s="333">
        <f t="shared" si="2577"/>
        <v>0</v>
      </c>
      <c r="AG1146" s="333">
        <f t="shared" si="2577"/>
        <v>0</v>
      </c>
      <c r="AH1146" s="333">
        <f t="shared" si="2577"/>
        <v>0</v>
      </c>
      <c r="AI1146" s="333">
        <f t="shared" si="2577"/>
        <v>0</v>
      </c>
      <c r="AJ1146" s="333">
        <f t="shared" si="2577"/>
        <v>0</v>
      </c>
      <c r="AK1146" s="333">
        <f t="shared" si="2577"/>
        <v>0</v>
      </c>
      <c r="AL1146" s="333">
        <f t="shared" si="2577"/>
        <v>0</v>
      </c>
      <c r="AM1146" s="547">
        <f t="shared" si="2573"/>
        <v>10647.443703728537</v>
      </c>
    </row>
    <row r="1147" spans="2:39" ht="15">
      <c r="B1147" s="284" t="s">
        <v>856</v>
      </c>
      <c r="C1147" s="302"/>
      <c r="D1147" s="245"/>
      <c r="E1147" s="242"/>
      <c r="F1147" s="242"/>
      <c r="G1147" s="242"/>
      <c r="H1147" s="242"/>
      <c r="I1147" s="242"/>
      <c r="J1147" s="242"/>
      <c r="K1147" s="242"/>
      <c r="L1147" s="242"/>
      <c r="M1147" s="242"/>
      <c r="N1147" s="242"/>
      <c r="O1147" s="253"/>
      <c r="P1147" s="242"/>
      <c r="Q1147" s="242"/>
      <c r="R1147" s="242"/>
      <c r="S1147" s="245"/>
      <c r="T1147" s="245"/>
      <c r="U1147" s="245"/>
      <c r="V1147" s="245"/>
      <c r="W1147" s="242"/>
      <c r="X1147" s="242"/>
      <c r="Y1147" s="333">
        <f>Y$765*Y1139</f>
        <v>0</v>
      </c>
      <c r="Z1147" s="333">
        <f t="shared" ref="Z1147:AC1147" si="2578">Z$765*Z1139</f>
        <v>1109.9619613877874</v>
      </c>
      <c r="AA1147" s="333">
        <f t="shared" si="2578"/>
        <v>1598.4644035060385</v>
      </c>
      <c r="AB1147" s="333">
        <f t="shared" si="2578"/>
        <v>1216.0686448667864</v>
      </c>
      <c r="AC1147" s="333">
        <f t="shared" si="2578"/>
        <v>0</v>
      </c>
      <c r="AD1147" s="333">
        <f t="shared" ref="AD1147:AL1147" si="2579">AD$765*AD1139</f>
        <v>0</v>
      </c>
      <c r="AE1147" s="333">
        <f t="shared" si="2579"/>
        <v>0</v>
      </c>
      <c r="AF1147" s="333">
        <f t="shared" si="2579"/>
        <v>0</v>
      </c>
      <c r="AG1147" s="333">
        <f t="shared" si="2579"/>
        <v>0</v>
      </c>
      <c r="AH1147" s="333">
        <f t="shared" si="2579"/>
        <v>0</v>
      </c>
      <c r="AI1147" s="333">
        <f t="shared" si="2579"/>
        <v>0</v>
      </c>
      <c r="AJ1147" s="333">
        <f t="shared" si="2579"/>
        <v>0</v>
      </c>
      <c r="AK1147" s="333">
        <f t="shared" si="2579"/>
        <v>0</v>
      </c>
      <c r="AL1147" s="333">
        <f t="shared" si="2579"/>
        <v>0</v>
      </c>
      <c r="AM1147" s="547">
        <f t="shared" si="2573"/>
        <v>3924.4950097606124</v>
      </c>
    </row>
    <row r="1148" spans="2:39" ht="15">
      <c r="B1148" s="284" t="s">
        <v>857</v>
      </c>
      <c r="C1148" s="302"/>
      <c r="D1148" s="245"/>
      <c r="E1148" s="242"/>
      <c r="F1148" s="242"/>
      <c r="G1148" s="242"/>
      <c r="H1148" s="242"/>
      <c r="I1148" s="242"/>
      <c r="J1148" s="242"/>
      <c r="K1148" s="242"/>
      <c r="L1148" s="242"/>
      <c r="M1148" s="242"/>
      <c r="N1148" s="242"/>
      <c r="O1148" s="253"/>
      <c r="P1148" s="242"/>
      <c r="Q1148" s="242"/>
      <c r="R1148" s="242"/>
      <c r="S1148" s="245"/>
      <c r="T1148" s="245"/>
      <c r="U1148" s="245"/>
      <c r="V1148" s="245"/>
      <c r="W1148" s="242"/>
      <c r="X1148" s="242"/>
      <c r="Y1148" s="333">
        <f>Y$949*Y1139</f>
        <v>0</v>
      </c>
      <c r="Z1148" s="333">
        <f t="shared" ref="Z1148:AC1148" si="2580">Z$949*Z1139</f>
        <v>331.11438224433743</v>
      </c>
      <c r="AA1148" s="333">
        <f t="shared" si="2580"/>
        <v>1769.2308704105171</v>
      </c>
      <c r="AB1148" s="333">
        <f t="shared" si="2580"/>
        <v>63.666070807427644</v>
      </c>
      <c r="AC1148" s="333">
        <f t="shared" si="2580"/>
        <v>0</v>
      </c>
      <c r="AD1148" s="333">
        <f t="shared" ref="AD1148:AL1148" si="2581">AD$949*AD1139</f>
        <v>0</v>
      </c>
      <c r="AE1148" s="333">
        <f t="shared" si="2581"/>
        <v>0</v>
      </c>
      <c r="AF1148" s="333">
        <f t="shared" si="2581"/>
        <v>0</v>
      </c>
      <c r="AG1148" s="333">
        <f t="shared" si="2581"/>
        <v>0</v>
      </c>
      <c r="AH1148" s="333">
        <f t="shared" si="2581"/>
        <v>0</v>
      </c>
      <c r="AI1148" s="333">
        <f t="shared" si="2581"/>
        <v>0</v>
      </c>
      <c r="AJ1148" s="333">
        <f t="shared" si="2581"/>
        <v>0</v>
      </c>
      <c r="AK1148" s="333">
        <f t="shared" si="2581"/>
        <v>0</v>
      </c>
      <c r="AL1148" s="333">
        <f t="shared" si="2581"/>
        <v>0</v>
      </c>
      <c r="AM1148" s="547">
        <f t="shared" si="2573"/>
        <v>2164.0113234622822</v>
      </c>
    </row>
    <row r="1149" spans="2:39" ht="15">
      <c r="B1149" s="284" t="s">
        <v>858</v>
      </c>
      <c r="C1149" s="302"/>
      <c r="D1149" s="245"/>
      <c r="E1149" s="242"/>
      <c r="F1149" s="242"/>
      <c r="G1149" s="242"/>
      <c r="H1149" s="242"/>
      <c r="I1149" s="242"/>
      <c r="J1149" s="242"/>
      <c r="K1149" s="242"/>
      <c r="L1149" s="242"/>
      <c r="M1149" s="242"/>
      <c r="N1149" s="242"/>
      <c r="O1149" s="253"/>
      <c r="P1149" s="242"/>
      <c r="Q1149" s="242"/>
      <c r="R1149" s="242"/>
      <c r="S1149" s="245"/>
      <c r="T1149" s="245"/>
      <c r="U1149" s="245"/>
      <c r="V1149" s="245"/>
      <c r="W1149" s="242"/>
      <c r="X1149" s="242"/>
      <c r="Y1149" s="333">
        <f>Y$1133*Y1139</f>
        <v>0</v>
      </c>
      <c r="Z1149" s="333">
        <f t="shared" ref="Z1149:AC1149" si="2582">Z$1133*Z1139</f>
        <v>0</v>
      </c>
      <c r="AA1149" s="333">
        <f t="shared" si="2582"/>
        <v>351.4896</v>
      </c>
      <c r="AB1149" s="333">
        <f t="shared" si="2582"/>
        <v>0</v>
      </c>
      <c r="AC1149" s="333">
        <f t="shared" si="2582"/>
        <v>0</v>
      </c>
      <c r="AD1149" s="333">
        <f t="shared" ref="AD1149:AL1149" si="2583">AD$1133*AD1139</f>
        <v>0</v>
      </c>
      <c r="AE1149" s="333">
        <f t="shared" si="2583"/>
        <v>0</v>
      </c>
      <c r="AF1149" s="333">
        <f t="shared" si="2583"/>
        <v>0</v>
      </c>
      <c r="AG1149" s="333">
        <f t="shared" si="2583"/>
        <v>0</v>
      </c>
      <c r="AH1149" s="333">
        <f t="shared" si="2583"/>
        <v>0</v>
      </c>
      <c r="AI1149" s="333">
        <f t="shared" si="2583"/>
        <v>0</v>
      </c>
      <c r="AJ1149" s="333">
        <f t="shared" si="2583"/>
        <v>0</v>
      </c>
      <c r="AK1149" s="333">
        <f t="shared" si="2583"/>
        <v>0</v>
      </c>
      <c r="AL1149" s="333">
        <f t="shared" si="2583"/>
        <v>0</v>
      </c>
      <c r="AM1149" s="547">
        <f t="shared" si="2573"/>
        <v>351.4896</v>
      </c>
    </row>
    <row r="1150" spans="2:39" ht="15.6">
      <c r="B1150" s="306" t="s">
        <v>859</v>
      </c>
      <c r="C1150" s="302"/>
      <c r="D1150" s="265"/>
      <c r="E1150" s="294"/>
      <c r="F1150" s="294"/>
      <c r="G1150" s="294"/>
      <c r="H1150" s="294"/>
      <c r="I1150" s="294"/>
      <c r="J1150" s="294"/>
      <c r="K1150" s="294"/>
      <c r="L1150" s="294"/>
      <c r="M1150" s="294"/>
      <c r="N1150" s="294"/>
      <c r="O1150" s="262"/>
      <c r="P1150" s="294"/>
      <c r="Q1150" s="294"/>
      <c r="R1150" s="294"/>
      <c r="S1150" s="265"/>
      <c r="T1150" s="265"/>
      <c r="U1150" s="265"/>
      <c r="V1150" s="265"/>
      <c r="W1150" s="294"/>
      <c r="X1150" s="294"/>
      <c r="Y1150" s="303">
        <f>SUM(Y1140:Y1149)</f>
        <v>0</v>
      </c>
      <c r="Z1150" s="303">
        <f t="shared" ref="Z1150:AE1150" si="2584">SUM(Z1140:Z1149)</f>
        <v>12729.112378793747</v>
      </c>
      <c r="AA1150" s="303">
        <f t="shared" si="2584"/>
        <v>10167.487540031027</v>
      </c>
      <c r="AB1150" s="303">
        <f t="shared" si="2584"/>
        <v>6448.4727046142407</v>
      </c>
      <c r="AC1150" s="303">
        <f t="shared" si="2584"/>
        <v>0</v>
      </c>
      <c r="AD1150" s="303">
        <f t="shared" si="2584"/>
        <v>0</v>
      </c>
      <c r="AE1150" s="303">
        <f t="shared" si="2584"/>
        <v>2240.2669550976002</v>
      </c>
      <c r="AF1150" s="303">
        <f>SUM(AF1140:AF1149)</f>
        <v>0</v>
      </c>
      <c r="AG1150" s="303">
        <f t="shared" ref="AG1150:AL1150" si="2585">SUM(AG1140:AG1149)</f>
        <v>0</v>
      </c>
      <c r="AH1150" s="303">
        <f t="shared" si="2585"/>
        <v>0</v>
      </c>
      <c r="AI1150" s="303">
        <f t="shared" si="2585"/>
        <v>0</v>
      </c>
      <c r="AJ1150" s="303">
        <f t="shared" si="2585"/>
        <v>0</v>
      </c>
      <c r="AK1150" s="303">
        <f t="shared" si="2585"/>
        <v>0</v>
      </c>
      <c r="AL1150" s="303">
        <f t="shared" si="2585"/>
        <v>0</v>
      </c>
      <c r="AM1150" s="361">
        <f>SUM(AM1140:AM1149)</f>
        <v>31585.339578536616</v>
      </c>
    </row>
    <row r="1151" spans="2:39" ht="15.6">
      <c r="B1151" s="306" t="s">
        <v>860</v>
      </c>
      <c r="C1151" s="302"/>
      <c r="D1151" s="307"/>
      <c r="E1151" s="294"/>
      <c r="F1151" s="294"/>
      <c r="G1151" s="294"/>
      <c r="H1151" s="294"/>
      <c r="I1151" s="294"/>
      <c r="J1151" s="294"/>
      <c r="K1151" s="294"/>
      <c r="L1151" s="294"/>
      <c r="M1151" s="294"/>
      <c r="N1151" s="294"/>
      <c r="O1151" s="262"/>
      <c r="P1151" s="294"/>
      <c r="Q1151" s="294"/>
      <c r="R1151" s="294"/>
      <c r="S1151" s="265"/>
      <c r="T1151" s="265"/>
      <c r="U1151" s="265"/>
      <c r="V1151" s="265"/>
      <c r="W1151" s="294"/>
      <c r="X1151" s="294"/>
      <c r="Y1151" s="304">
        <f>Y1137*Y1139</f>
        <v>0</v>
      </c>
      <c r="Z1151" s="304">
        <f t="shared" ref="Z1151:AL1151" si="2586">Z1137*Z1139</f>
        <v>262.11149999999998</v>
      </c>
      <c r="AA1151" s="304">
        <f t="shared" si="2586"/>
        <v>4356.3407999999999</v>
      </c>
      <c r="AB1151" s="304">
        <f t="shared" si="2586"/>
        <v>3440.9920999999999</v>
      </c>
      <c r="AC1151" s="304">
        <f t="shared" si="2586"/>
        <v>0</v>
      </c>
      <c r="AD1151" s="304">
        <f t="shared" si="2586"/>
        <v>0</v>
      </c>
      <c r="AE1151" s="304">
        <f t="shared" si="2586"/>
        <v>2023.3388999999997</v>
      </c>
      <c r="AF1151" s="304">
        <f t="shared" si="2586"/>
        <v>0</v>
      </c>
      <c r="AG1151" s="304">
        <f t="shared" si="2586"/>
        <v>0</v>
      </c>
      <c r="AH1151" s="304">
        <f t="shared" si="2586"/>
        <v>0</v>
      </c>
      <c r="AI1151" s="304">
        <f t="shared" si="2586"/>
        <v>0</v>
      </c>
      <c r="AJ1151" s="304">
        <f t="shared" si="2586"/>
        <v>0</v>
      </c>
      <c r="AK1151" s="304">
        <f t="shared" si="2586"/>
        <v>0</v>
      </c>
      <c r="AL1151" s="304">
        <f t="shared" si="2586"/>
        <v>0</v>
      </c>
      <c r="AM1151" s="361">
        <f>SUM(Y1151:AL1151)</f>
        <v>10082.783299999999</v>
      </c>
    </row>
    <row r="1152" spans="2:39" ht="15.6">
      <c r="B1152" s="306" t="s">
        <v>861</v>
      </c>
      <c r="C1152" s="302"/>
      <c r="D1152" s="307"/>
      <c r="E1152" s="294"/>
      <c r="F1152" s="294"/>
      <c r="G1152" s="294"/>
      <c r="H1152" s="294"/>
      <c r="I1152" s="294"/>
      <c r="J1152" s="294"/>
      <c r="K1152" s="294"/>
      <c r="L1152" s="294"/>
      <c r="M1152" s="294"/>
      <c r="N1152" s="294"/>
      <c r="O1152" s="262"/>
      <c r="P1152" s="294"/>
      <c r="Q1152" s="294"/>
      <c r="R1152" s="294"/>
      <c r="S1152" s="307"/>
      <c r="T1152" s="307"/>
      <c r="U1152" s="307"/>
      <c r="V1152" s="307"/>
      <c r="W1152" s="294"/>
      <c r="X1152" s="294"/>
      <c r="Y1152" s="308"/>
      <c r="Z1152" s="308"/>
      <c r="AA1152" s="308"/>
      <c r="AB1152" s="308"/>
      <c r="AC1152" s="308"/>
      <c r="AD1152" s="308"/>
      <c r="AE1152" s="308"/>
      <c r="AF1152" s="308"/>
      <c r="AG1152" s="308"/>
      <c r="AH1152" s="308"/>
      <c r="AI1152" s="308"/>
      <c r="AJ1152" s="308"/>
      <c r="AK1152" s="308"/>
      <c r="AL1152" s="308"/>
      <c r="AM1152" s="361">
        <f>AM1150-AM1151</f>
        <v>21502.556278536616</v>
      </c>
    </row>
    <row r="1153" spans="2:39" ht="15">
      <c r="B1153" s="336"/>
      <c r="C1153" s="395"/>
      <c r="D1153" s="395"/>
      <c r="E1153" s="396"/>
      <c r="F1153" s="396"/>
      <c r="G1153" s="396"/>
      <c r="H1153" s="396"/>
      <c r="I1153" s="396"/>
      <c r="J1153" s="396"/>
      <c r="K1153" s="396"/>
      <c r="L1153" s="396"/>
      <c r="M1153" s="396"/>
      <c r="N1153" s="396"/>
      <c r="O1153" s="397"/>
      <c r="P1153" s="396"/>
      <c r="Q1153" s="396"/>
      <c r="R1153" s="396"/>
      <c r="S1153" s="395"/>
      <c r="T1153" s="398"/>
      <c r="U1153" s="395"/>
      <c r="V1153" s="395"/>
      <c r="W1153" s="396"/>
      <c r="X1153" s="396"/>
      <c r="Y1153" s="399"/>
      <c r="Z1153" s="399"/>
      <c r="AA1153" s="399"/>
      <c r="AB1153" s="399"/>
      <c r="AC1153" s="399"/>
      <c r="AD1153" s="399"/>
      <c r="AE1153" s="399"/>
      <c r="AF1153" s="399"/>
      <c r="AG1153" s="399"/>
      <c r="AH1153" s="399"/>
      <c r="AI1153" s="399"/>
      <c r="AJ1153" s="399"/>
      <c r="AK1153" s="399"/>
      <c r="AL1153" s="399"/>
      <c r="AM1153" s="341"/>
    </row>
    <row r="1154" spans="2:39" ht="19.5" customHeight="1">
      <c r="B1154" s="324" t="s">
        <v>585</v>
      </c>
      <c r="C1154" s="342"/>
      <c r="D1154" s="343"/>
      <c r="E1154" s="343"/>
      <c r="F1154" s="343"/>
      <c r="G1154" s="343"/>
      <c r="H1154" s="343"/>
      <c r="I1154" s="343"/>
      <c r="J1154" s="343"/>
      <c r="K1154" s="343"/>
      <c r="L1154" s="343"/>
      <c r="M1154" s="343"/>
      <c r="N1154" s="343"/>
      <c r="O1154" s="343"/>
      <c r="P1154" s="343"/>
      <c r="Q1154" s="343"/>
      <c r="R1154" s="343"/>
      <c r="S1154" s="327"/>
      <c r="T1154" s="328"/>
      <c r="U1154" s="343"/>
      <c r="V1154" s="343"/>
      <c r="W1154" s="343"/>
      <c r="X1154" s="343"/>
      <c r="Y1154" s="344"/>
      <c r="Z1154" s="344"/>
      <c r="AA1154" s="344"/>
      <c r="AB1154" s="344"/>
      <c r="AC1154" s="344"/>
      <c r="AD1154" s="344"/>
      <c r="AE1154" s="344"/>
      <c r="AF1154" s="344"/>
      <c r="AG1154" s="344"/>
      <c r="AH1154" s="344"/>
      <c r="AI1154" s="344"/>
      <c r="AJ1154" s="344"/>
      <c r="AK1154" s="344"/>
      <c r="AL1154" s="344"/>
      <c r="AM1154" s="344"/>
    </row>
    <row r="1155" spans="2:39">
      <c r="B1155" s="512"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2:AM402"/>
    <mergeCell ref="Y218:AM218"/>
    <mergeCell ref="N34:N35"/>
    <mergeCell ref="P34:X34"/>
    <mergeCell ref="Y34:AM34"/>
    <mergeCell ref="P402:X402"/>
    <mergeCell ref="B218:B219"/>
    <mergeCell ref="C218:C219"/>
    <mergeCell ref="E218:M218"/>
    <mergeCell ref="N218:N219"/>
    <mergeCell ref="P218:X218"/>
    <mergeCell ref="C402:C403"/>
    <mergeCell ref="E402:M402"/>
    <mergeCell ref="N402:N403"/>
    <mergeCell ref="B586:B587"/>
    <mergeCell ref="C586:C587"/>
    <mergeCell ref="E586:M586"/>
    <mergeCell ref="N586:N587"/>
    <mergeCell ref="B402:B403"/>
    <mergeCell ref="Y954:AM954"/>
    <mergeCell ref="P586:X586"/>
    <mergeCell ref="B770:B771"/>
    <mergeCell ref="C770:C771"/>
    <mergeCell ref="E770:M770"/>
    <mergeCell ref="N770:N771"/>
    <mergeCell ref="P770:X770"/>
    <mergeCell ref="Y770:AM770"/>
    <mergeCell ref="Y586:AM586"/>
    <mergeCell ref="P954:X954"/>
    <mergeCell ref="N954:N955"/>
    <mergeCell ref="B954:B955"/>
    <mergeCell ref="C954:C955"/>
    <mergeCell ref="E954:M954"/>
  </mergeCells>
  <phoneticPr fontId="247"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1" location="'5.  2015-2020 LRAM'!A1" display="Return to top"/>
    <hyperlink ref="D769" location="'5.  2015-2020 LRAM'!A1" display="Return to top"/>
    <hyperlink ref="D953" location="'5.  2015-2020 LRAM'!A1" display="Return to top"/>
    <hyperlink ref="B1155" location="'5.  2015-2020 LRAM'!A1" display="Return to top"/>
    <hyperlink ref="C30" location="Table_5_g.__2021_Lost_Revenues_Work_Form" display="Table 5-g.  2021 Lost Revenues"/>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99" zoomScale="90" zoomScaleNormal="90" workbookViewId="0">
      <selection activeCell="H199" sqref="H199"/>
    </sheetView>
  </sheetViews>
  <sheetFormatPr defaultColWidth="9" defaultRowHeight="14.4"/>
  <cols>
    <col min="1" max="1" width="4.5546875" style="1" customWidth="1"/>
    <col min="2" max="2" width="19.5546875" style="10" customWidth="1"/>
    <col min="3" max="3" width="31" style="1" customWidth="1"/>
    <col min="4" max="4" width="5" style="1" customWidth="1"/>
    <col min="5" max="5" width="14.33203125" style="1" customWidth="1"/>
    <col min="6" max="6" width="15" style="1" customWidth="1"/>
    <col min="7" max="7" width="11.44140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546875" style="1" customWidth="1"/>
    <col min="17" max="17" width="14" style="1" customWidth="1"/>
    <col min="18" max="18" width="15.5546875" style="1" customWidth="1"/>
    <col min="19" max="19" width="14" style="1" customWidth="1"/>
    <col min="20" max="22" width="15" style="1" customWidth="1"/>
    <col min="23" max="23" width="13.44140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1" t="s">
        <v>550</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504</v>
      </c>
      <c r="C8" s="879" t="s">
        <v>662</v>
      </c>
      <c r="D8" s="879"/>
      <c r="E8" s="879"/>
      <c r="F8" s="879"/>
      <c r="G8" s="879"/>
      <c r="H8" s="879"/>
      <c r="I8" s="879"/>
      <c r="J8" s="879"/>
      <c r="K8" s="879"/>
      <c r="L8" s="879"/>
      <c r="M8" s="879"/>
      <c r="N8" s="879"/>
      <c r="O8" s="879"/>
      <c r="P8" s="879"/>
      <c r="Q8" s="879"/>
      <c r="R8" s="879"/>
      <c r="S8" s="879"/>
      <c r="T8" s="85"/>
      <c r="U8" s="85"/>
      <c r="V8" s="85"/>
      <c r="W8" s="85"/>
    </row>
    <row r="9" spans="1:28" ht="47.1" customHeight="1">
      <c r="B9" s="44"/>
      <c r="C9" s="840" t="s">
        <v>673</v>
      </c>
      <c r="D9" s="840"/>
      <c r="E9" s="840"/>
      <c r="F9" s="840"/>
      <c r="G9" s="840"/>
      <c r="H9" s="840"/>
      <c r="I9" s="840"/>
      <c r="J9" s="840"/>
      <c r="K9" s="840"/>
      <c r="L9" s="840"/>
      <c r="M9" s="840"/>
      <c r="N9" s="840"/>
      <c r="O9" s="840"/>
      <c r="P9" s="840"/>
      <c r="Q9" s="840"/>
      <c r="R9" s="840"/>
      <c r="S9" s="840"/>
      <c r="T9" s="85"/>
      <c r="U9" s="85"/>
      <c r="V9" s="85"/>
      <c r="W9" s="85"/>
    </row>
    <row r="10" spans="1:28" ht="38.1" customHeight="1">
      <c r="B10" s="37"/>
      <c r="C10" s="858" t="s">
        <v>674</v>
      </c>
      <c r="D10" s="840"/>
      <c r="E10" s="840"/>
      <c r="F10" s="840"/>
      <c r="G10" s="840"/>
      <c r="H10" s="840"/>
      <c r="I10" s="840"/>
      <c r="J10" s="840"/>
      <c r="K10" s="840"/>
      <c r="L10" s="840"/>
      <c r="M10" s="840"/>
      <c r="N10" s="840"/>
      <c r="O10" s="840"/>
      <c r="P10" s="840"/>
      <c r="Q10" s="840"/>
      <c r="R10" s="840"/>
      <c r="S10" s="840"/>
      <c r="T10" s="37"/>
      <c r="U10" s="37"/>
      <c r="V10" s="37"/>
    </row>
    <row r="11" spans="1:28" ht="32.4"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8" t="s">
        <v>235</v>
      </c>
      <c r="C12" s="878"/>
      <c r="D12" s="92"/>
      <c r="E12" s="151" t="s">
        <v>236</v>
      </c>
      <c r="F12" s="40"/>
      <c r="G12" s="40"/>
      <c r="H12" s="33"/>
      <c r="I12" s="40"/>
      <c r="K12" s="514" t="s">
        <v>534</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471</v>
      </c>
      <c r="D14" s="170"/>
      <c r="E14" s="171" t="s">
        <v>62</v>
      </c>
      <c r="F14" s="171" t="s">
        <v>493</v>
      </c>
      <c r="G14" s="171" t="s">
        <v>63</v>
      </c>
      <c r="H14" s="171" t="s">
        <v>64</v>
      </c>
      <c r="I14" s="171" t="str">
        <f>'1.  LRAMVA Summary'!D52</f>
        <v>Residential</v>
      </c>
      <c r="J14" s="171" t="str">
        <f>'1.  LRAMVA Summary'!E52</f>
        <v>GS&lt;50 kW</v>
      </c>
      <c r="K14" s="171" t="str">
        <f>'1.  LRAMVA Summary'!F52</f>
        <v>GS 50 - 999 kW</v>
      </c>
      <c r="L14" s="171" t="str">
        <f>'1.  LRAMVA Summary'!G52</f>
        <v>GS 1,000 - 4,999 kW</v>
      </c>
      <c r="M14" s="171" t="str">
        <f>'1.  LRAMVA Summary'!H52</f>
        <v>USL</v>
      </c>
      <c r="N14" s="171" t="str">
        <f>'1.  LRAMVA Summary'!I52</f>
        <v>Sentinel Lighting</v>
      </c>
      <c r="O14" s="171" t="str">
        <f>'1.  LRAMVA Summary'!J52</f>
        <v>Street Lighting</v>
      </c>
      <c r="P14" s="171" t="str">
        <f>'1.  LRAMVA Summary'!K52</f>
        <v/>
      </c>
      <c r="Q14" s="171" t="str">
        <f>'1.  LRAMVA Summary'!L52</f>
        <v/>
      </c>
      <c r="R14" s="171" t="str">
        <f>'1.  LRAMVA Summary'!M52</f>
        <v/>
      </c>
      <c r="S14" s="171" t="str">
        <f>'1.  LRAMVA Summary'!N52</f>
        <v/>
      </c>
      <c r="T14" s="171" t="str">
        <f>'1.  LRAMVA Summary'!O52</f>
        <v/>
      </c>
      <c r="U14" s="171" t="str">
        <f>'1.  LRAMVA Summary'!P52</f>
        <v/>
      </c>
      <c r="V14" s="171" t="str">
        <f>'1.  LRAMVA Summary'!Q52</f>
        <v/>
      </c>
      <c r="W14" s="171" t="str">
        <f>'1.  LRAMVA Summary'!R52</f>
        <v>Total</v>
      </c>
    </row>
    <row r="15" spans="1:28">
      <c r="B15" s="172" t="s">
        <v>44</v>
      </c>
      <c r="C15" s="172">
        <v>1.47E-2</v>
      </c>
      <c r="D15" s="173"/>
      <c r="E15" s="174">
        <v>40544</v>
      </c>
      <c r="F15" s="175">
        <v>2011</v>
      </c>
      <c r="G15" s="176" t="s">
        <v>65</v>
      </c>
      <c r="H15" s="177">
        <f>C$15/12</f>
        <v>1.225E-3</v>
      </c>
      <c r="I15" s="178">
        <f>SUM('1.  LRAMVA Summary'!D$54:D$55)*(MONTH($E15)-1)/12*$H15</f>
        <v>0</v>
      </c>
      <c r="J15" s="178">
        <f>SUM('1.  LRAMVA Summary'!E$54:E$55)*(MONTH($E15)-1)/12*$H15</f>
        <v>0</v>
      </c>
      <c r="K15" s="178">
        <f>SUM('1.  LRAMVA Summary'!F$54:F$55)*(MONTH($E15)-1)/12*$H15</f>
        <v>0</v>
      </c>
      <c r="L15" s="178">
        <f>SUM('1.  LRAMVA Summary'!G$54:G$55)*(MONTH($E15)-1)/12*$H15</f>
        <v>0</v>
      </c>
      <c r="M15" s="178">
        <f>SUM('1.  LRAMVA Summary'!H$54:H$55)*(MONTH($E15)-1)/12*$H15</f>
        <v>0</v>
      </c>
      <c r="N15" s="178">
        <f>SUM('1.  LRAMVA Summary'!I$54:I$55)*(MONTH($E15)-1)/12*$H15</f>
        <v>0</v>
      </c>
      <c r="O15" s="178">
        <f>SUM('1.  LRAMVA Summary'!J$54:J$55)*(MONTH($E15)-1)/12*$H15</f>
        <v>0</v>
      </c>
      <c r="P15" s="178">
        <f>SUM('1.  LRAMVA Summary'!K$54:K$55)*(MONTH($E15)-1)/12*$H15</f>
        <v>0</v>
      </c>
      <c r="Q15" s="178">
        <f>SUM('1.  LRAMVA Summary'!L$54:L$55)*(MONTH($E15)-1)/12*$H15</f>
        <v>0</v>
      </c>
      <c r="R15" s="178">
        <f>SUM('1.  LRAMVA Summary'!M$54:M$55)*(MONTH($E15)-1)/12*$H15</f>
        <v>0</v>
      </c>
      <c r="S15" s="178">
        <f>SUM('1.  LRAMVA Summary'!N$54:N$55)*(MONTH($E15)-1)/12*$H15</f>
        <v>0</v>
      </c>
      <c r="T15" s="178">
        <f>SUM('1.  LRAMVA Summary'!O$54:O$55)*(MONTH($E15)-1)/12*$H15</f>
        <v>0</v>
      </c>
      <c r="U15" s="178">
        <f>SUM('1.  LRAMVA Summary'!P$54:P$55)*(MONTH($E15)-1)/12*$H15</f>
        <v>0</v>
      </c>
      <c r="V15" s="178">
        <f>SUM('1.  LRAMVA Summary'!Q$54:Q$55)*(MONTH($E15)-1)/12*$H15</f>
        <v>0</v>
      </c>
      <c r="W15" s="179">
        <f>SUM(I15:V15)</f>
        <v>0</v>
      </c>
    </row>
    <row r="16" spans="1:28">
      <c r="B16" s="180" t="s">
        <v>45</v>
      </c>
      <c r="C16" s="180">
        <v>1.47E-2</v>
      </c>
      <c r="D16" s="173"/>
      <c r="E16" s="174">
        <v>40575</v>
      </c>
      <c r="F16" s="175">
        <v>2011</v>
      </c>
      <c r="G16" s="176" t="s">
        <v>65</v>
      </c>
      <c r="H16" s="177">
        <f>C$15/12</f>
        <v>1.225E-3</v>
      </c>
      <c r="I16" s="178">
        <f>SUM('1.  LRAMVA Summary'!D$54:D$55)*(MONTH($E16)-1)/12*$H16</f>
        <v>0</v>
      </c>
      <c r="J16" s="178">
        <f>SUM('1.  LRAMVA Summary'!E$54:E$55)*(MONTH($E16)-1)/12*$H16</f>
        <v>0</v>
      </c>
      <c r="K16" s="178">
        <f>SUM('1.  LRAMVA Summary'!F$54:F$55)*(MONTH($E16)-1)/12*$H16</f>
        <v>0</v>
      </c>
      <c r="L16" s="178">
        <f>SUM('1.  LRAMVA Summary'!G$54:G$55)*(MONTH($E16)-1)/12*$H16</f>
        <v>0</v>
      </c>
      <c r="M16" s="178">
        <f>SUM('1.  LRAMVA Summary'!H$54:H$55)*(MONTH($E16)-1)/12*$H16</f>
        <v>0</v>
      </c>
      <c r="N16" s="178">
        <f>SUM('1.  LRAMVA Summary'!I$54:I$55)*(MONTH($E16)-1)/12*$H16</f>
        <v>0</v>
      </c>
      <c r="O16" s="178">
        <f>SUM('1.  LRAMVA Summary'!J$54:J$55)*(MONTH($E16)-1)/12*$H16</f>
        <v>0</v>
      </c>
      <c r="P16" s="178">
        <f>SUM('1.  LRAMVA Summary'!K$54:K$55)*(MONTH($E16)-1)/12*$H16</f>
        <v>0</v>
      </c>
      <c r="Q16" s="178">
        <f>SUM('1.  LRAMVA Summary'!L$54:L$55)*(MONTH($E16)-1)/12*$H16</f>
        <v>0</v>
      </c>
      <c r="R16" s="178">
        <f>SUM('1.  LRAMVA Summary'!M$54:M$55)*(MONTH($E16)-1)/12*$H16</f>
        <v>0</v>
      </c>
      <c r="S16" s="178">
        <f>SUM('1.  LRAMVA Summary'!N$54:N$55)*(MONTH($E16)-1)/12*$H16</f>
        <v>0</v>
      </c>
      <c r="T16" s="178">
        <f>SUM('1.  LRAMVA Summary'!O$54:O$55)*(MONTH($E16)-1)/12*$H16</f>
        <v>0</v>
      </c>
      <c r="U16" s="178">
        <f>SUM('1.  LRAMVA Summary'!P$54:P$55)*(MONTH($E16)-1)/12*$H16</f>
        <v>0</v>
      </c>
      <c r="V16" s="178">
        <f>SUM('1.  LRAMVA Summary'!Q$54:Q$55)*(MONTH($E16)-1)/12*$H16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Summary'!D$54:D$55)*(MONTH($E17)-1)/12*$H17</f>
        <v>0</v>
      </c>
      <c r="J17" s="178">
        <f>SUM('1.  LRAMVA Summary'!E$54:E$55)*(MONTH($E17)-1)/12*$H17</f>
        <v>0</v>
      </c>
      <c r="K17" s="178">
        <f>SUM('1.  LRAMVA Summary'!F$54:F$55)*(MONTH($E17)-1)/12*$H17</f>
        <v>0</v>
      </c>
      <c r="L17" s="178">
        <f>SUM('1.  LRAMVA Summary'!G$54:G$55)*(MONTH($E17)-1)/12*$H17</f>
        <v>0</v>
      </c>
      <c r="M17" s="178">
        <f>SUM('1.  LRAMVA Summary'!H$54:H$55)*(MONTH($E17)-1)/12*$H17</f>
        <v>0</v>
      </c>
      <c r="N17" s="178">
        <f>SUM('1.  LRAMVA Summary'!I$54:I$55)*(MONTH($E17)-1)/12*$H17</f>
        <v>0</v>
      </c>
      <c r="O17" s="178">
        <f>SUM('1.  LRAMVA Summary'!J$54:J$55)*(MONTH($E17)-1)/12*$H17</f>
        <v>0</v>
      </c>
      <c r="P17" s="178">
        <f>SUM('1.  LRAMVA Summary'!K$54:K$55)*(MONTH($E17)-1)/12*$H17</f>
        <v>0</v>
      </c>
      <c r="Q17" s="178">
        <f>SUM('1.  LRAMVA Summary'!L$54:L$55)*(MONTH($E17)-1)/12*$H17</f>
        <v>0</v>
      </c>
      <c r="R17" s="178">
        <f>SUM('1.  LRAMVA Summary'!M$54:M$55)*(MONTH($E17)-1)/12*$H17</f>
        <v>0</v>
      </c>
      <c r="S17" s="178">
        <f>SUM('1.  LRAMVA Summary'!N$54:N$55)*(MONTH($E17)-1)/12*$H17</f>
        <v>0</v>
      </c>
      <c r="T17" s="178">
        <f>SUM('1.  LRAMVA Summary'!O$54:O$55)*(MONTH($E17)-1)/12*$H17</f>
        <v>0</v>
      </c>
      <c r="U17" s="178">
        <f>SUM('1.  LRAMVA Summary'!P$54:P$55)*(MONTH($E17)-1)/12*$H17</f>
        <v>0</v>
      </c>
      <c r="V17" s="178">
        <f>SUM('1.  LRAMVA Summary'!Q$54:Q$55)*(MONTH($E17)-1)/12*$H17</f>
        <v>0</v>
      </c>
      <c r="W17" s="179">
        <f>SUM(I17:V17)</f>
        <v>0</v>
      </c>
    </row>
    <row r="18" spans="2:23">
      <c r="B18" s="180" t="s">
        <v>47</v>
      </c>
      <c r="C18" s="180">
        <v>1.47E-2</v>
      </c>
      <c r="D18" s="173"/>
      <c r="E18" s="181">
        <v>40634</v>
      </c>
      <c r="F18" s="175">
        <v>2011</v>
      </c>
      <c r="G18" s="182" t="s">
        <v>66</v>
      </c>
      <c r="H18" s="177">
        <f>C$16/12</f>
        <v>1.225E-3</v>
      </c>
      <c r="I18" s="178">
        <f>SUM('1.  LRAMVA Summary'!D$54:D$55)*(MONTH($E18)-1)/12*$H18</f>
        <v>0</v>
      </c>
      <c r="J18" s="178">
        <f>SUM('1.  LRAMVA Summary'!E$54:E$55)*(MONTH($E18)-1)/12*$H18</f>
        <v>0</v>
      </c>
      <c r="K18" s="178">
        <f>SUM('1.  LRAMVA Summary'!F$54:F$55)*(MONTH($E18)-1)/12*$H18</f>
        <v>0</v>
      </c>
      <c r="L18" s="178">
        <f>SUM('1.  LRAMVA Summary'!G$54:G$55)*(MONTH($E18)-1)/12*$H18</f>
        <v>0</v>
      </c>
      <c r="M18" s="178">
        <f>SUM('1.  LRAMVA Summary'!H$54:H$55)*(MONTH($E18)-1)/12*$H18</f>
        <v>0</v>
      </c>
      <c r="N18" s="178">
        <f>SUM('1.  LRAMVA Summary'!I$54:I$55)*(MONTH($E18)-1)/12*$H18</f>
        <v>0</v>
      </c>
      <c r="O18" s="178">
        <f>SUM('1.  LRAMVA Summary'!J$54:J$55)*(MONTH($E18)-1)/12*$H18</f>
        <v>0</v>
      </c>
      <c r="P18" s="178">
        <f>SUM('1.  LRAMVA Summary'!K$54:K$55)*(MONTH($E18)-1)/12*$H18</f>
        <v>0</v>
      </c>
      <c r="Q18" s="178">
        <f>SUM('1.  LRAMVA Summary'!L$54:L$55)*(MONTH($E18)-1)/12*$H18</f>
        <v>0</v>
      </c>
      <c r="R18" s="178">
        <f>SUM('1.  LRAMVA Summary'!M$54:M$55)*(MONTH($E18)-1)/12*$H18</f>
        <v>0</v>
      </c>
      <c r="S18" s="178">
        <f>SUM('1.  LRAMVA Summary'!N$54:N$55)*(MONTH($E18)-1)/12*$H18</f>
        <v>0</v>
      </c>
      <c r="T18" s="178">
        <f>SUM('1.  LRAMVA Summary'!O$54:O$55)*(MONTH($E18)-1)/12*$H18</f>
        <v>0</v>
      </c>
      <c r="U18" s="178">
        <f>SUM('1.  LRAMVA Summary'!P$54:P$55)*(MONTH($E18)-1)/12*$H18</f>
        <v>0</v>
      </c>
      <c r="V18" s="178">
        <f>SUM('1.  LRAMVA Summary'!Q$54:Q$55)*(MONTH($E18)-1)/12*$H18</f>
        <v>0</v>
      </c>
      <c r="W18" s="179">
        <f>SUM(I18:V18)</f>
        <v>0</v>
      </c>
    </row>
    <row r="19" spans="2:23">
      <c r="B19" s="180" t="s">
        <v>48</v>
      </c>
      <c r="C19" s="180">
        <v>1.47E-2</v>
      </c>
      <c r="D19" s="173"/>
      <c r="E19" s="181">
        <v>40664</v>
      </c>
      <c r="F19" s="175">
        <v>2011</v>
      </c>
      <c r="G19" s="182" t="s">
        <v>66</v>
      </c>
      <c r="H19" s="177">
        <f>C$16/12</f>
        <v>1.225E-3</v>
      </c>
      <c r="I19" s="178">
        <f>SUM('1.  LRAMVA Summary'!D$54:D$55)*(MONTH($E19)-1)/12*$H19</f>
        <v>0</v>
      </c>
      <c r="J19" s="178">
        <f>SUM('1.  LRAMVA Summary'!E$54:E$55)*(MONTH($E19)-1)/12*$H19</f>
        <v>0</v>
      </c>
      <c r="K19" s="178">
        <f>SUM('1.  LRAMVA Summary'!F$54:F$55)*(MONTH($E19)-1)/12*$H19</f>
        <v>0</v>
      </c>
      <c r="L19" s="178">
        <f>SUM('1.  LRAMVA Summary'!G$54:G$55)*(MONTH($E19)-1)/12*$H19</f>
        <v>0</v>
      </c>
      <c r="M19" s="178">
        <f>SUM('1.  LRAMVA Summary'!H$54:H$55)*(MONTH($E19)-1)/12*$H19</f>
        <v>0</v>
      </c>
      <c r="N19" s="178">
        <f>SUM('1.  LRAMVA Summary'!I$54:I$55)*(MONTH($E19)-1)/12*$H19</f>
        <v>0</v>
      </c>
      <c r="O19" s="178">
        <f>SUM('1.  LRAMVA Summary'!J$54:J$55)*(MONTH($E19)-1)/12*$H19</f>
        <v>0</v>
      </c>
      <c r="P19" s="178">
        <f>SUM('1.  LRAMVA Summary'!K$54:K$55)*(MONTH($E19)-1)/12*$H19</f>
        <v>0</v>
      </c>
      <c r="Q19" s="178">
        <f>SUM('1.  LRAMVA Summary'!L$54:L$55)*(MONTH($E19)-1)/12*$H19</f>
        <v>0</v>
      </c>
      <c r="R19" s="178">
        <f>SUM('1.  LRAMVA Summary'!M$54:M$55)*(MONTH($E19)-1)/12*$H19</f>
        <v>0</v>
      </c>
      <c r="S19" s="178">
        <f>SUM('1.  LRAMVA Summary'!N$54:N$55)*(MONTH($E19)-1)/12*$H19</f>
        <v>0</v>
      </c>
      <c r="T19" s="178">
        <f>SUM('1.  LRAMVA Summary'!O$54:O$55)*(MONTH($E19)-1)/12*$H19</f>
        <v>0</v>
      </c>
      <c r="U19" s="178">
        <f>SUM('1.  LRAMVA Summary'!P$54:P$55)*(MONTH($E19)-1)/12*$H19</f>
        <v>0</v>
      </c>
      <c r="V19" s="178">
        <f>SUM('1.  LRAMVA Summary'!Q$54:Q$55)*(MONTH($E19)-1)/12*$H19</f>
        <v>0</v>
      </c>
      <c r="W19" s="179">
        <f t="shared" si="0"/>
        <v>0</v>
      </c>
    </row>
    <row r="20" spans="2:23">
      <c r="B20" s="180" t="s">
        <v>49</v>
      </c>
      <c r="C20" s="180">
        <v>1.47E-2</v>
      </c>
      <c r="D20" s="173"/>
      <c r="E20" s="181">
        <v>40695</v>
      </c>
      <c r="F20" s="175">
        <v>2011</v>
      </c>
      <c r="G20" s="182" t="s">
        <v>66</v>
      </c>
      <c r="H20" s="177">
        <f>C$16/12</f>
        <v>1.225E-3</v>
      </c>
      <c r="I20" s="178">
        <f>SUM('1.  LRAMVA Summary'!D$54:D$55)*(MONTH($E20)-1)/12*$H20</f>
        <v>0</v>
      </c>
      <c r="J20" s="178">
        <f>SUM('1.  LRAMVA Summary'!E$54:E$55)*(MONTH($E20)-1)/12*$H20</f>
        <v>0</v>
      </c>
      <c r="K20" s="178">
        <f>SUM('1.  LRAMVA Summary'!F$54:F$55)*(MONTH($E20)-1)/12*$H20</f>
        <v>0</v>
      </c>
      <c r="L20" s="178">
        <f>SUM('1.  LRAMVA Summary'!G$54:G$55)*(MONTH($E20)-1)/12*$H20</f>
        <v>0</v>
      </c>
      <c r="M20" s="178">
        <f>SUM('1.  LRAMVA Summary'!H$54:H$55)*(MONTH($E20)-1)/12*$H20</f>
        <v>0</v>
      </c>
      <c r="N20" s="178">
        <f>SUM('1.  LRAMVA Summary'!I$54:I$55)*(MONTH($E20)-1)/12*$H20</f>
        <v>0</v>
      </c>
      <c r="O20" s="178">
        <f>SUM('1.  LRAMVA Summary'!J$54:J$55)*(MONTH($E20)-1)/12*$H20</f>
        <v>0</v>
      </c>
      <c r="P20" s="178">
        <f>SUM('1.  LRAMVA Summary'!K$54:K$55)*(MONTH($E20)-1)/12*$H20</f>
        <v>0</v>
      </c>
      <c r="Q20" s="178">
        <f>SUM('1.  LRAMVA Summary'!L$54:L$55)*(MONTH($E20)-1)/12*$H20</f>
        <v>0</v>
      </c>
      <c r="R20" s="178">
        <f>SUM('1.  LRAMVA Summary'!M$54:M$55)*(MONTH($E20)-1)/12*$H20</f>
        <v>0</v>
      </c>
      <c r="S20" s="178">
        <f>SUM('1.  LRAMVA Summary'!N$54:N$55)*(MONTH($E20)-1)/12*$H20</f>
        <v>0</v>
      </c>
      <c r="T20" s="178">
        <f>SUM('1.  LRAMVA Summary'!O$54:O$55)*(MONTH($E20)-1)/12*$H20</f>
        <v>0</v>
      </c>
      <c r="U20" s="178">
        <f>SUM('1.  LRAMVA Summary'!P$54:P$55)*(MONTH($E20)-1)/12*$H20</f>
        <v>0</v>
      </c>
      <c r="V20" s="178">
        <f>SUM('1.  LRAMVA Summary'!Q$54:Q$55)*(MONTH($E20)-1)/12*$H20</f>
        <v>0</v>
      </c>
      <c r="W20" s="179">
        <f t="shared" si="0"/>
        <v>0</v>
      </c>
    </row>
    <row r="21" spans="2:23">
      <c r="B21" s="180" t="s">
        <v>50</v>
      </c>
      <c r="C21" s="180">
        <v>1.47E-2</v>
      </c>
      <c r="D21" s="173"/>
      <c r="E21" s="181">
        <v>40725</v>
      </c>
      <c r="F21" s="175">
        <v>2011</v>
      </c>
      <c r="G21" s="182" t="s">
        <v>68</v>
      </c>
      <c r="H21" s="177">
        <f>C$17/12</f>
        <v>1.225E-3</v>
      </c>
      <c r="I21" s="178">
        <f>SUM('1.  LRAMVA Summary'!D$54:D$55)*(MONTH($E21)-1)/12*$H21</f>
        <v>0</v>
      </c>
      <c r="J21" s="178">
        <f>SUM('1.  LRAMVA Summary'!E$54:E$55)*(MONTH($E21)-1)/12*$H21</f>
        <v>0</v>
      </c>
      <c r="K21" s="178">
        <f>SUM('1.  LRAMVA Summary'!F$54:F$55)*(MONTH($E21)-1)/12*$H21</f>
        <v>0</v>
      </c>
      <c r="L21" s="178">
        <f>SUM('1.  LRAMVA Summary'!G$54:G$55)*(MONTH($E21)-1)/12*$H21</f>
        <v>0</v>
      </c>
      <c r="M21" s="178">
        <f>SUM('1.  LRAMVA Summary'!H$54:H$55)*(MONTH($E21)-1)/12*$H21</f>
        <v>0</v>
      </c>
      <c r="N21" s="178">
        <f>SUM('1.  LRAMVA Summary'!I$54:I$55)*(MONTH($E21)-1)/12*$H21</f>
        <v>0</v>
      </c>
      <c r="O21" s="178">
        <f>SUM('1.  LRAMVA Summary'!J$54:J$55)*(MONTH($E21)-1)/12*$H21</f>
        <v>0</v>
      </c>
      <c r="P21" s="178">
        <f>SUM('1.  LRAMVA Summary'!K$54:K$55)*(MONTH($E21)-1)/12*$H21</f>
        <v>0</v>
      </c>
      <c r="Q21" s="178">
        <f>SUM('1.  LRAMVA Summary'!L$54:L$55)*(MONTH($E21)-1)/12*$H21</f>
        <v>0</v>
      </c>
      <c r="R21" s="178">
        <f>SUM('1.  LRAMVA Summary'!M$54:M$55)*(MONTH($E21)-1)/12*$H21</f>
        <v>0</v>
      </c>
      <c r="S21" s="178">
        <f>SUM('1.  LRAMVA Summary'!N$54:N$55)*(MONTH($E21)-1)/12*$H21</f>
        <v>0</v>
      </c>
      <c r="T21" s="178">
        <f>SUM('1.  LRAMVA Summary'!O$54:O$55)*(MONTH($E21)-1)/12*$H21</f>
        <v>0</v>
      </c>
      <c r="U21" s="178">
        <f>SUM('1.  LRAMVA Summary'!P$54:P$55)*(MONTH($E21)-1)/12*$H21</f>
        <v>0</v>
      </c>
      <c r="V21" s="178">
        <f>SUM('1.  LRAMVA Summary'!Q$54:Q$55)*(MONTH($E21)-1)/12*$H21</f>
        <v>0</v>
      </c>
      <c r="W21" s="179">
        <f t="shared" si="0"/>
        <v>0</v>
      </c>
    </row>
    <row r="22" spans="2:23">
      <c r="B22" s="180" t="s">
        <v>51</v>
      </c>
      <c r="C22" s="180">
        <v>1.47E-2</v>
      </c>
      <c r="D22" s="173"/>
      <c r="E22" s="181">
        <v>40756</v>
      </c>
      <c r="F22" s="175">
        <v>2011</v>
      </c>
      <c r="G22" s="182" t="s">
        <v>68</v>
      </c>
      <c r="H22" s="177">
        <f>C$17/12</f>
        <v>1.225E-3</v>
      </c>
      <c r="I22" s="178">
        <f>SUM('1.  LRAMVA Summary'!D$54:D$55)*(MONTH($E22)-1)/12*$H22</f>
        <v>0</v>
      </c>
      <c r="J22" s="178">
        <f>SUM('1.  LRAMVA Summary'!E$54:E$55)*(MONTH($E22)-1)/12*$H22</f>
        <v>0</v>
      </c>
      <c r="K22" s="178">
        <f>SUM('1.  LRAMVA Summary'!F$54:F$55)*(MONTH($E22)-1)/12*$H22</f>
        <v>0</v>
      </c>
      <c r="L22" s="178">
        <f>SUM('1.  LRAMVA Summary'!G$54:G$55)*(MONTH($E22)-1)/12*$H22</f>
        <v>0</v>
      </c>
      <c r="M22" s="178">
        <f>SUM('1.  LRAMVA Summary'!H$54:H$55)*(MONTH($E22)-1)/12*$H22</f>
        <v>0</v>
      </c>
      <c r="N22" s="178">
        <f>SUM('1.  LRAMVA Summary'!I$54:I$55)*(MONTH($E22)-1)/12*$H22</f>
        <v>0</v>
      </c>
      <c r="O22" s="178">
        <f>SUM('1.  LRAMVA Summary'!J$54:J$55)*(MONTH($E22)-1)/12*$H22</f>
        <v>0</v>
      </c>
      <c r="P22" s="178">
        <f>SUM('1.  LRAMVA Summary'!K$54:K$55)*(MONTH($E22)-1)/12*$H22</f>
        <v>0</v>
      </c>
      <c r="Q22" s="178">
        <f>SUM('1.  LRAMVA Summary'!L$54:L$55)*(MONTH($E22)-1)/12*$H22</f>
        <v>0</v>
      </c>
      <c r="R22" s="178">
        <f>SUM('1.  LRAMVA Summary'!M$54:M$55)*(MONTH($E22)-1)/12*$H22</f>
        <v>0</v>
      </c>
      <c r="S22" s="178">
        <f>SUM('1.  LRAMVA Summary'!N$54:N$55)*(MONTH($E22)-1)/12*$H22</f>
        <v>0</v>
      </c>
      <c r="T22" s="178">
        <f>SUM('1.  LRAMVA Summary'!O$54:O$55)*(MONTH($E22)-1)/12*$H22</f>
        <v>0</v>
      </c>
      <c r="U22" s="178">
        <f>SUM('1.  LRAMVA Summary'!P$54:P$55)*(MONTH($E22)-1)/12*$H22</f>
        <v>0</v>
      </c>
      <c r="V22" s="178">
        <f>SUM('1.  LRAMVA Summary'!Q$54:Q$55)*(MONTH($E22)-1)/12*$H22</f>
        <v>0</v>
      </c>
      <c r="W22" s="179">
        <f t="shared" si="0"/>
        <v>0</v>
      </c>
    </row>
    <row r="23" spans="2:23">
      <c r="B23" s="180" t="s">
        <v>52</v>
      </c>
      <c r="C23" s="180">
        <v>1.47E-2</v>
      </c>
      <c r="D23" s="173"/>
      <c r="E23" s="181">
        <v>40787</v>
      </c>
      <c r="F23" s="175">
        <v>2011</v>
      </c>
      <c r="G23" s="182" t="s">
        <v>68</v>
      </c>
      <c r="H23" s="177">
        <f>C$17/12</f>
        <v>1.225E-3</v>
      </c>
      <c r="I23" s="178">
        <f>SUM('1.  LRAMVA Summary'!D$54:D$55)*(MONTH($E23)-1)/12*$H23</f>
        <v>0</v>
      </c>
      <c r="J23" s="178">
        <f>SUM('1.  LRAMVA Summary'!E$54:E$55)*(MONTH($E23)-1)/12*$H23</f>
        <v>0</v>
      </c>
      <c r="K23" s="178">
        <f>SUM('1.  LRAMVA Summary'!F$54:F$55)*(MONTH($E23)-1)/12*$H23</f>
        <v>0</v>
      </c>
      <c r="L23" s="178">
        <f>SUM('1.  LRAMVA Summary'!G$54:G$55)*(MONTH($E23)-1)/12*$H23</f>
        <v>0</v>
      </c>
      <c r="M23" s="178">
        <f>SUM('1.  LRAMVA Summary'!H$54:H$55)*(MONTH($E23)-1)/12*$H23</f>
        <v>0</v>
      </c>
      <c r="N23" s="178">
        <f>SUM('1.  LRAMVA Summary'!I$54:I$55)*(MONTH($E23)-1)/12*$H23</f>
        <v>0</v>
      </c>
      <c r="O23" s="178">
        <f>SUM('1.  LRAMVA Summary'!J$54:J$55)*(MONTH($E23)-1)/12*$H23</f>
        <v>0</v>
      </c>
      <c r="P23" s="178">
        <f>SUM('1.  LRAMVA Summary'!K$54:K$55)*(MONTH($E23)-1)/12*$H23</f>
        <v>0</v>
      </c>
      <c r="Q23" s="178">
        <f>SUM('1.  LRAMVA Summary'!L$54:L$55)*(MONTH($E23)-1)/12*$H23</f>
        <v>0</v>
      </c>
      <c r="R23" s="178">
        <f>SUM('1.  LRAMVA Summary'!M$54:M$55)*(MONTH($E23)-1)/12*$H23</f>
        <v>0</v>
      </c>
      <c r="S23" s="178">
        <f>SUM('1.  LRAMVA Summary'!N$54:N$55)*(MONTH($E23)-1)/12*$H23</f>
        <v>0</v>
      </c>
      <c r="T23" s="178">
        <f>SUM('1.  LRAMVA Summary'!O$54:O$55)*(MONTH($E23)-1)/12*$H23</f>
        <v>0</v>
      </c>
      <c r="U23" s="178">
        <f>SUM('1.  LRAMVA Summary'!P$54:P$55)*(MONTH($E23)-1)/12*$H23</f>
        <v>0</v>
      </c>
      <c r="V23" s="178">
        <f>SUM('1.  LRAMVA Summary'!Q$54:Q$55)*(MONTH($E23)-1)/12*$H23</f>
        <v>0</v>
      </c>
      <c r="W23" s="179">
        <f t="shared" si="0"/>
        <v>0</v>
      </c>
    </row>
    <row r="24" spans="2:23">
      <c r="B24" s="180" t="s">
        <v>53</v>
      </c>
      <c r="C24" s="180">
        <v>1.47E-2</v>
      </c>
      <c r="D24" s="173"/>
      <c r="E24" s="181">
        <v>40817</v>
      </c>
      <c r="F24" s="175">
        <v>2011</v>
      </c>
      <c r="G24" s="182" t="s">
        <v>69</v>
      </c>
      <c r="H24" s="177">
        <f>C$18/12</f>
        <v>1.225E-3</v>
      </c>
      <c r="I24" s="178">
        <f>SUM('1.  LRAMVA Summary'!D$54:D$55)*(MONTH($E24)-1)/12*$H24</f>
        <v>0</v>
      </c>
      <c r="J24" s="178">
        <f>SUM('1.  LRAMVA Summary'!E$54:E$55)*(MONTH($E24)-1)/12*$H24</f>
        <v>0</v>
      </c>
      <c r="K24" s="178">
        <f>SUM('1.  LRAMVA Summary'!F$54:F$55)*(MONTH($E24)-1)/12*$H24</f>
        <v>0</v>
      </c>
      <c r="L24" s="178">
        <f>SUM('1.  LRAMVA Summary'!G$54:G$55)*(MONTH($E24)-1)/12*$H24</f>
        <v>0</v>
      </c>
      <c r="M24" s="178">
        <f>SUM('1.  LRAMVA Summary'!H$54:H$55)*(MONTH($E24)-1)/12*$H24</f>
        <v>0</v>
      </c>
      <c r="N24" s="178">
        <f>SUM('1.  LRAMVA Summary'!I$54:I$55)*(MONTH($E24)-1)/12*$H24</f>
        <v>0</v>
      </c>
      <c r="O24" s="178">
        <f>SUM('1.  LRAMVA Summary'!J$54:J$55)*(MONTH($E24)-1)/12*$H24</f>
        <v>0</v>
      </c>
      <c r="P24" s="178">
        <f>SUM('1.  LRAMVA Summary'!K$54:K$55)*(MONTH($E24)-1)/12*$H24</f>
        <v>0</v>
      </c>
      <c r="Q24" s="178">
        <f>SUM('1.  LRAMVA Summary'!L$54:L$55)*(MONTH($E24)-1)/12*$H24</f>
        <v>0</v>
      </c>
      <c r="R24" s="178">
        <f>SUM('1.  LRAMVA Summary'!M$54:M$55)*(MONTH($E24)-1)/12*$H24</f>
        <v>0</v>
      </c>
      <c r="S24" s="178">
        <f>SUM('1.  LRAMVA Summary'!N$54:N$55)*(MONTH($E24)-1)/12*$H24</f>
        <v>0</v>
      </c>
      <c r="T24" s="178">
        <f>SUM('1.  LRAMVA Summary'!O$54:O$55)*(MONTH($E24)-1)/12*$H24</f>
        <v>0</v>
      </c>
      <c r="U24" s="178">
        <f>SUM('1.  LRAMVA Summary'!P$54:P$55)*(MONTH($E24)-1)/12*$H24</f>
        <v>0</v>
      </c>
      <c r="V24" s="178">
        <f>SUM('1.  LRAMVA Summary'!Q$54:Q$55)*(MONTH($E24)-1)/12*$H24</f>
        <v>0</v>
      </c>
      <c r="W24" s="179">
        <f t="shared" si="0"/>
        <v>0</v>
      </c>
    </row>
    <row r="25" spans="2:23">
      <c r="B25" s="180" t="s">
        <v>54</v>
      </c>
      <c r="C25" s="180">
        <v>1.47E-2</v>
      </c>
      <c r="D25" s="173"/>
      <c r="E25" s="181">
        <v>40848</v>
      </c>
      <c r="F25" s="175">
        <v>2011</v>
      </c>
      <c r="G25" s="182" t="s">
        <v>69</v>
      </c>
      <c r="H25" s="177">
        <f>C$18/12</f>
        <v>1.225E-3</v>
      </c>
      <c r="I25" s="178">
        <f>SUM('1.  LRAMVA Summary'!D$54:D$55)*(MONTH($E25)-1)/12*$H25</f>
        <v>0</v>
      </c>
      <c r="J25" s="178">
        <f>SUM('1.  LRAMVA Summary'!E$54:E$55)*(MONTH($E25)-1)/12*$H25</f>
        <v>0</v>
      </c>
      <c r="K25" s="178">
        <f>SUM('1.  LRAMVA Summary'!F$54:F$55)*(MONTH($E25)-1)/12*$H25</f>
        <v>0</v>
      </c>
      <c r="L25" s="178">
        <f>SUM('1.  LRAMVA Summary'!G$54:G$55)*(MONTH($E25)-1)/12*$H25</f>
        <v>0</v>
      </c>
      <c r="M25" s="178">
        <f>SUM('1.  LRAMVA Summary'!H$54:H$55)*(MONTH($E25)-1)/12*$H25</f>
        <v>0</v>
      </c>
      <c r="N25" s="178">
        <f>SUM('1.  LRAMVA Summary'!I$54:I$55)*(MONTH($E25)-1)/12*$H25</f>
        <v>0</v>
      </c>
      <c r="O25" s="178">
        <f>SUM('1.  LRAMVA Summary'!J$54:J$55)*(MONTH($E25)-1)/12*$H25</f>
        <v>0</v>
      </c>
      <c r="P25" s="178">
        <f>SUM('1.  LRAMVA Summary'!K$54:K$55)*(MONTH($E25)-1)/12*$H25</f>
        <v>0</v>
      </c>
      <c r="Q25" s="178">
        <f>SUM('1.  LRAMVA Summary'!L$54:L$55)*(MONTH($E25)-1)/12*$H25</f>
        <v>0</v>
      </c>
      <c r="R25" s="178">
        <f>SUM('1.  LRAMVA Summary'!M$54:M$55)*(MONTH($E25)-1)/12*$H25</f>
        <v>0</v>
      </c>
      <c r="S25" s="178">
        <f>SUM('1.  LRAMVA Summary'!N$54:N$55)*(MONTH($E25)-1)/12*$H25</f>
        <v>0</v>
      </c>
      <c r="T25" s="178">
        <f>SUM('1.  LRAMVA Summary'!O$54:O$55)*(MONTH($E25)-1)/12*$H25</f>
        <v>0</v>
      </c>
      <c r="U25" s="178">
        <f>SUM('1.  LRAMVA Summary'!P$54:P$55)*(MONTH($E25)-1)/12*$H25</f>
        <v>0</v>
      </c>
      <c r="V25" s="178">
        <f>SUM('1.  LRAMVA Summary'!Q$54:Q$55)*(MONTH($E25)-1)/12*$H25</f>
        <v>0</v>
      </c>
      <c r="W25" s="179">
        <f t="shared" si="0"/>
        <v>0</v>
      </c>
    </row>
    <row r="26" spans="2:23">
      <c r="B26" s="180" t="s">
        <v>55</v>
      </c>
      <c r="C26" s="180">
        <v>1.47E-2</v>
      </c>
      <c r="D26" s="173"/>
      <c r="E26" s="181">
        <v>40878</v>
      </c>
      <c r="F26" s="175">
        <v>2011</v>
      </c>
      <c r="G26" s="182" t="s">
        <v>69</v>
      </c>
      <c r="H26" s="177">
        <f>C$18/12</f>
        <v>1.225E-3</v>
      </c>
      <c r="I26" s="178">
        <f>SUM('1.  LRAMVA Summary'!D$54:D$55)*(MONTH($E26)-1)/12*$H26</f>
        <v>0</v>
      </c>
      <c r="J26" s="178">
        <f>SUM('1.  LRAMVA Summary'!E$54:E$55)*(MONTH($E26)-1)/12*$H26</f>
        <v>0</v>
      </c>
      <c r="K26" s="178">
        <f>SUM('1.  LRAMVA Summary'!F$54:F$55)*(MONTH($E26)-1)/12*$H26</f>
        <v>0</v>
      </c>
      <c r="L26" s="178">
        <f>SUM('1.  LRAMVA Summary'!G$54:G$55)*(MONTH($E26)-1)/12*$H26</f>
        <v>0</v>
      </c>
      <c r="M26" s="178">
        <f>SUM('1.  LRAMVA Summary'!H$54:H$55)*(MONTH($E26)-1)/12*$H26</f>
        <v>0</v>
      </c>
      <c r="N26" s="178">
        <f>SUM('1.  LRAMVA Summary'!I$54:I$55)*(MONTH($E26)-1)/12*$H26</f>
        <v>0</v>
      </c>
      <c r="O26" s="178">
        <f>SUM('1.  LRAMVA Summary'!J$54:J$55)*(MONTH($E26)-1)/12*$H26</f>
        <v>0</v>
      </c>
      <c r="P26" s="178">
        <f>SUM('1.  LRAMVA Summary'!K$54:K$55)*(MONTH($E26)-1)/12*$H26</f>
        <v>0</v>
      </c>
      <c r="Q26" s="178">
        <f>SUM('1.  LRAMVA Summary'!L$54:L$55)*(MONTH($E26)-1)/12*$H26</f>
        <v>0</v>
      </c>
      <c r="R26" s="178">
        <f>SUM('1.  LRAMVA Summary'!M$54:M$55)*(MONTH($E26)-1)/12*$H26</f>
        <v>0</v>
      </c>
      <c r="S26" s="178">
        <f>SUM('1.  LRAMVA Summary'!N$54:N$55)*(MONTH($E26)-1)/12*$H26</f>
        <v>0</v>
      </c>
      <c r="T26" s="178">
        <f>SUM('1.  LRAMVA Summary'!O$54:O$55)*(MONTH($E26)-1)/12*$H26</f>
        <v>0</v>
      </c>
      <c r="U26" s="178">
        <f>SUM('1.  LRAMVA Summary'!P$54:P$55)*(MONTH($E26)-1)/12*$H26</f>
        <v>0</v>
      </c>
      <c r="V26" s="178">
        <f>SUM('1.  LRAMVA Summary'!Q$54:Q$55)*(MONTH($E26)-1)/12*$H26</f>
        <v>0</v>
      </c>
      <c r="W26" s="179">
        <f>SUM(I26:V26)</f>
        <v>0</v>
      </c>
    </row>
    <row r="27" spans="2:23" ht="15" thickBot="1">
      <c r="B27" s="180" t="s">
        <v>56</v>
      </c>
      <c r="C27" s="180">
        <v>1.47E-2</v>
      </c>
      <c r="D27" s="173"/>
      <c r="E27" s="183" t="s">
        <v>460</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Summary'!D$54:D$56)+SUM('1.  LRAMVA Summary'!D$57:D$58)*(MONTH($E30)-1)/12)*$H30</f>
        <v>0</v>
      </c>
      <c r="J30" s="197">
        <f>(SUM('1.  LRAMVA Summary'!E$54:E$56)+SUM('1.  LRAMVA Summary'!E$57:E$58)*(MONTH($E30)-1)/12)*$H30</f>
        <v>0</v>
      </c>
      <c r="K30" s="197">
        <f>(SUM('1.  LRAMVA Summary'!F$54:F$56)+SUM('1.  LRAMVA Summary'!F$57:F$58)*(MONTH($E30)-1)/12)*$H30</f>
        <v>0</v>
      </c>
      <c r="L30" s="197">
        <f>(SUM('1.  LRAMVA Summary'!G$54:G$56)+SUM('1.  LRAMVA Summary'!G$57:G$58)*(MONTH($E30)-1)/12)*$H30</f>
        <v>0</v>
      </c>
      <c r="M30" s="197">
        <f>(SUM('1.  LRAMVA Summary'!H$54:H$56)+SUM('1.  LRAMVA Summary'!H$57:H$58)*(MONTH($E30)-1)/12)*$H30</f>
        <v>0</v>
      </c>
      <c r="N30" s="197">
        <f>(SUM('1.  LRAMVA Summary'!I$54:I$56)+SUM('1.  LRAMVA Summary'!I$57:I$58)*(MONTH($E30)-1)/12)*$H30</f>
        <v>0</v>
      </c>
      <c r="O30" s="197">
        <f>(SUM('1.  LRAMVA Summary'!J$54:J$56)+SUM('1.  LRAMVA Summary'!J$57:J$58)*(MONTH($E30)-1)/12)*$H30</f>
        <v>0</v>
      </c>
      <c r="P30" s="197">
        <f>(SUM('1.  LRAMVA Summary'!K$54:K$56)+SUM('1.  LRAMVA Summary'!K$57:K$58)*(MONTH($E30)-1)/12)*$H30</f>
        <v>0</v>
      </c>
      <c r="Q30" s="197">
        <f>(SUM('1.  LRAMVA Summary'!L$54:L$56)+SUM('1.  LRAMVA Summary'!L$57:L$58)*(MONTH($E30)-1)/12)*$H30</f>
        <v>0</v>
      </c>
      <c r="R30" s="197">
        <f>(SUM('1.  LRAMVA Summary'!M$54:M$56)+SUM('1.  LRAMVA Summary'!M$57:M$58)*(MONTH($E30)-1)/12)*$H30</f>
        <v>0</v>
      </c>
      <c r="S30" s="197">
        <f>(SUM('1.  LRAMVA Summary'!N$54:N$56)+SUM('1.  LRAMVA Summary'!N$57:N$58)*(MONTH($E30)-1)/12)*$H30</f>
        <v>0</v>
      </c>
      <c r="T30" s="197">
        <f>(SUM('1.  LRAMVA Summary'!O$54:O$56)+SUM('1.  LRAMVA Summary'!O$57:O$58)*(MONTH($E30)-1)/12)*$H30</f>
        <v>0</v>
      </c>
      <c r="U30" s="197">
        <f>(SUM('1.  LRAMVA Summary'!P$54:P$56)+SUM('1.  LRAMVA Summary'!P$57:P$58)*(MONTH($E30)-1)/12)*$H30</f>
        <v>0</v>
      </c>
      <c r="V30" s="197">
        <f>(SUM('1.  LRAMVA Summary'!Q$54:Q$56)+SUM('1.  LRAMVA Summary'!Q$57:Q$58)*(MONTH($E30)-1)/12)*$H30</f>
        <v>0</v>
      </c>
      <c r="W30" s="198">
        <f>SUM(I30:V30)</f>
        <v>0</v>
      </c>
    </row>
    <row r="31" spans="2:23">
      <c r="B31" s="180" t="s">
        <v>60</v>
      </c>
      <c r="C31" s="180">
        <v>1.47E-2</v>
      </c>
      <c r="D31" s="173"/>
      <c r="E31" s="181">
        <v>40940</v>
      </c>
      <c r="F31" s="181" t="s">
        <v>178</v>
      </c>
      <c r="G31" s="182" t="s">
        <v>65</v>
      </c>
      <c r="H31" s="196">
        <f>C$19/12</f>
        <v>1.225E-3</v>
      </c>
      <c r="I31" s="197">
        <f>(SUM('1.  LRAMVA Summary'!D$54:D$56)+SUM('1.  LRAMVA Summary'!D$57:D$58)*(MONTH($E31)-1)/12)*$H31</f>
        <v>0</v>
      </c>
      <c r="J31" s="197">
        <f>(SUM('1.  LRAMVA Summary'!E$54:E$56)+SUM('1.  LRAMVA Summary'!E$57:E$58)*(MONTH($E31)-1)/12)*$H31</f>
        <v>0</v>
      </c>
      <c r="K31" s="197">
        <f>(SUM('1.  LRAMVA Summary'!F$54:F$56)+SUM('1.  LRAMVA Summary'!F$57:F$58)*(MONTH($E31)-1)/12)*$H31</f>
        <v>0</v>
      </c>
      <c r="L31" s="197">
        <f>(SUM('1.  LRAMVA Summary'!G$54:G$56)+SUM('1.  LRAMVA Summary'!G$57:G$58)*(MONTH($E31)-1)/12)*$H31</f>
        <v>0</v>
      </c>
      <c r="M31" s="197">
        <f>(SUM('1.  LRAMVA Summary'!H$54:H$56)+SUM('1.  LRAMVA Summary'!H$57:H$58)*(MONTH($E31)-1)/12)*$H31</f>
        <v>0</v>
      </c>
      <c r="N31" s="197">
        <f>(SUM('1.  LRAMVA Summary'!I$54:I$56)+SUM('1.  LRAMVA Summary'!I$57:I$58)*(MONTH($E31)-1)/12)*$H31</f>
        <v>0</v>
      </c>
      <c r="O31" s="197">
        <f>(SUM('1.  LRAMVA Summary'!J$54:J$56)+SUM('1.  LRAMVA Summary'!J$57:J$58)*(MONTH($E31)-1)/12)*$H31</f>
        <v>0</v>
      </c>
      <c r="P31" s="197">
        <f>(SUM('1.  LRAMVA Summary'!K$54:K$56)+SUM('1.  LRAMVA Summary'!K$57:K$58)*(MONTH($E31)-1)/12)*$H31</f>
        <v>0</v>
      </c>
      <c r="Q31" s="197">
        <f>(SUM('1.  LRAMVA Summary'!L$54:L$56)+SUM('1.  LRAMVA Summary'!L$57:L$58)*(MONTH($E31)-1)/12)*$H31</f>
        <v>0</v>
      </c>
      <c r="R31" s="197">
        <f>(SUM('1.  LRAMVA Summary'!M$54:M$56)+SUM('1.  LRAMVA Summary'!M$57:M$58)*(MONTH($E31)-1)/12)*$H31</f>
        <v>0</v>
      </c>
      <c r="S31" s="197">
        <f>(SUM('1.  LRAMVA Summary'!N$54:N$56)+SUM('1.  LRAMVA Summary'!N$57:N$58)*(MONTH($E31)-1)/12)*$H31</f>
        <v>0</v>
      </c>
      <c r="T31" s="197">
        <f>(SUM('1.  LRAMVA Summary'!O$54:O$56)+SUM('1.  LRAMVA Summary'!O$57:O$58)*(MONTH($E31)-1)/12)*$H31</f>
        <v>0</v>
      </c>
      <c r="U31" s="197">
        <f>(SUM('1.  LRAMVA Summary'!P$54:P$56)+SUM('1.  LRAMVA Summary'!P$57:P$58)*(MONTH($E31)-1)/12)*$H31</f>
        <v>0</v>
      </c>
      <c r="V31" s="197">
        <f>(SUM('1.  LRAMVA Summary'!Q$54:Q$56)+SUM('1.  LRAMVA Summary'!Q$57:Q$58)*(MONTH($E31)-1)/12)*$H31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Summary'!D$54:D$56)+SUM('1.  LRAMVA Summary'!D$57:D$58)*(MONTH($E32)-1)/12)*$H32</f>
        <v>0</v>
      </c>
      <c r="J32" s="197">
        <f>(SUM('1.  LRAMVA Summary'!E$54:E$56)+SUM('1.  LRAMVA Summary'!E$57:E$58)*(MONTH($E32)-1)/12)*$H32</f>
        <v>0</v>
      </c>
      <c r="K32" s="197">
        <f>(SUM('1.  LRAMVA Summary'!F$54:F$56)+SUM('1.  LRAMVA Summary'!F$57:F$58)*(MONTH($E32)-1)/12)*$H32</f>
        <v>0</v>
      </c>
      <c r="L32" s="197">
        <f>(SUM('1.  LRAMVA Summary'!G$54:G$56)+SUM('1.  LRAMVA Summary'!G$57:G$58)*(MONTH($E32)-1)/12)*$H32</f>
        <v>0</v>
      </c>
      <c r="M32" s="197">
        <f>(SUM('1.  LRAMVA Summary'!H$54:H$56)+SUM('1.  LRAMVA Summary'!H$57:H$58)*(MONTH($E32)-1)/12)*$H32</f>
        <v>0</v>
      </c>
      <c r="N32" s="197">
        <f>(SUM('1.  LRAMVA Summary'!I$54:I$56)+SUM('1.  LRAMVA Summary'!I$57:I$58)*(MONTH($E32)-1)/12)*$H32</f>
        <v>0</v>
      </c>
      <c r="O32" s="197">
        <f>(SUM('1.  LRAMVA Summary'!J$54:J$56)+SUM('1.  LRAMVA Summary'!J$57:J$58)*(MONTH($E32)-1)/12)*$H32</f>
        <v>0</v>
      </c>
      <c r="P32" s="197">
        <f>(SUM('1.  LRAMVA Summary'!K$54:K$56)+SUM('1.  LRAMVA Summary'!K$57:K$58)*(MONTH($E32)-1)/12)*$H32</f>
        <v>0</v>
      </c>
      <c r="Q32" s="197">
        <f>(SUM('1.  LRAMVA Summary'!L$54:L$56)+SUM('1.  LRAMVA Summary'!L$57:L$58)*(MONTH($E32)-1)/12)*$H32</f>
        <v>0</v>
      </c>
      <c r="R32" s="197">
        <f>(SUM('1.  LRAMVA Summary'!M$54:M$56)+SUM('1.  LRAMVA Summary'!M$57:M$58)*(MONTH($E32)-1)/12)*$H32</f>
        <v>0</v>
      </c>
      <c r="S32" s="197">
        <f>(SUM('1.  LRAMVA Summary'!N$54:N$56)+SUM('1.  LRAMVA Summary'!N$57:N$58)*(MONTH($E32)-1)/12)*$H32</f>
        <v>0</v>
      </c>
      <c r="T32" s="197">
        <f>(SUM('1.  LRAMVA Summary'!O$54:O$56)+SUM('1.  LRAMVA Summary'!O$57:O$58)*(MONTH($E32)-1)/12)*$H32</f>
        <v>0</v>
      </c>
      <c r="U32" s="197">
        <f>(SUM('1.  LRAMVA Summary'!P$54:P$56)+SUM('1.  LRAMVA Summary'!P$57:P$58)*(MONTH($E32)-1)/12)*$H32</f>
        <v>0</v>
      </c>
      <c r="V32" s="197">
        <f>(SUM('1.  LRAMVA Summary'!Q$54:Q$56)+SUM('1.  LRAMVA Summary'!Q$57:Q$58)*(MONTH($E32)-1)/12)*$H32</f>
        <v>0</v>
      </c>
      <c r="W32" s="198">
        <f t="shared" si="5"/>
        <v>0</v>
      </c>
    </row>
    <row r="33" spans="2:23">
      <c r="B33" s="180" t="s">
        <v>176</v>
      </c>
      <c r="C33" s="180">
        <v>1.0999999999999999E-2</v>
      </c>
      <c r="D33" s="173"/>
      <c r="E33" s="181">
        <v>41000</v>
      </c>
      <c r="F33" s="181" t="s">
        <v>178</v>
      </c>
      <c r="G33" s="182" t="s">
        <v>66</v>
      </c>
      <c r="H33" s="199">
        <f>C$20/12</f>
        <v>1.225E-3</v>
      </c>
      <c r="I33" s="197">
        <f>(SUM('1.  LRAMVA Summary'!D$54:D$56)+SUM('1.  LRAMVA Summary'!D$57:D$58)*(MONTH($E33)-1)/12)*$H33</f>
        <v>0</v>
      </c>
      <c r="J33" s="197">
        <f>(SUM('1.  LRAMVA Summary'!E$54:E$56)+SUM('1.  LRAMVA Summary'!E$57:E$58)*(MONTH($E33)-1)/12)*$H33</f>
        <v>0</v>
      </c>
      <c r="K33" s="197">
        <f>(SUM('1.  LRAMVA Summary'!F$54:F$56)+SUM('1.  LRAMVA Summary'!F$57:F$58)*(MONTH($E33)-1)/12)*$H33</f>
        <v>0</v>
      </c>
      <c r="L33" s="197">
        <f>(SUM('1.  LRAMVA Summary'!G$54:G$56)+SUM('1.  LRAMVA Summary'!G$57:G$58)*(MONTH($E33)-1)/12)*$H33</f>
        <v>0</v>
      </c>
      <c r="M33" s="197">
        <f>(SUM('1.  LRAMVA Summary'!H$54:H$56)+SUM('1.  LRAMVA Summary'!H$57:H$58)*(MONTH($E33)-1)/12)*$H33</f>
        <v>0</v>
      </c>
      <c r="N33" s="197">
        <f>(SUM('1.  LRAMVA Summary'!I$54:I$56)+SUM('1.  LRAMVA Summary'!I$57:I$58)*(MONTH($E33)-1)/12)*$H33</f>
        <v>0</v>
      </c>
      <c r="O33" s="197">
        <f>(SUM('1.  LRAMVA Summary'!J$54:J$56)+SUM('1.  LRAMVA Summary'!J$57:J$58)*(MONTH($E33)-1)/12)*$H33</f>
        <v>0</v>
      </c>
      <c r="P33" s="197">
        <f>(SUM('1.  LRAMVA Summary'!K$54:K$56)+SUM('1.  LRAMVA Summary'!K$57:K$58)*(MONTH($E33)-1)/12)*$H33</f>
        <v>0</v>
      </c>
      <c r="Q33" s="197">
        <f>(SUM('1.  LRAMVA Summary'!L$54:L$56)+SUM('1.  LRAMVA Summary'!L$57:L$58)*(MONTH($E33)-1)/12)*$H33</f>
        <v>0</v>
      </c>
      <c r="R33" s="197">
        <f>(SUM('1.  LRAMVA Summary'!M$54:M$56)+SUM('1.  LRAMVA Summary'!M$57:M$58)*(MONTH($E33)-1)/12)*$H33</f>
        <v>0</v>
      </c>
      <c r="S33" s="197">
        <f>(SUM('1.  LRAMVA Summary'!N$54:N$56)+SUM('1.  LRAMVA Summary'!N$57:N$58)*(MONTH($E33)-1)/12)*$H33</f>
        <v>0</v>
      </c>
      <c r="T33" s="197">
        <f>(SUM('1.  LRAMVA Summary'!O$54:O$56)+SUM('1.  LRAMVA Summary'!O$57:O$58)*(MONTH($E33)-1)/12)*$H33</f>
        <v>0</v>
      </c>
      <c r="U33" s="197">
        <f>(SUM('1.  LRAMVA Summary'!P$54:P$56)+SUM('1.  LRAMVA Summary'!P$57:P$58)*(MONTH($E33)-1)/12)*$H33</f>
        <v>0</v>
      </c>
      <c r="V33" s="197">
        <f>(SUM('1.  LRAMVA Summary'!Q$54:Q$56)+SUM('1.  LRAMVA Summary'!Q$57:Q$58)*(MONTH($E33)-1)/12)*$H33</f>
        <v>0</v>
      </c>
      <c r="W33" s="198">
        <f t="shared" si="5"/>
        <v>0</v>
      </c>
    </row>
    <row r="34" spans="2:23">
      <c r="B34" s="180" t="s">
        <v>177</v>
      </c>
      <c r="C34" s="180">
        <v>1.0999999999999999E-2</v>
      </c>
      <c r="D34" s="173"/>
      <c r="E34" s="181">
        <v>41030</v>
      </c>
      <c r="F34" s="181" t="s">
        <v>178</v>
      </c>
      <c r="G34" s="182" t="s">
        <v>66</v>
      </c>
      <c r="H34" s="196">
        <f>C$20/12</f>
        <v>1.225E-3</v>
      </c>
      <c r="I34" s="197">
        <f>(SUM('1.  LRAMVA Summary'!D$54:D$56)+SUM('1.  LRAMVA Summary'!D$57:D$58)*(MONTH($E34)-1)/12)*$H34</f>
        <v>0</v>
      </c>
      <c r="J34" s="197">
        <f>(SUM('1.  LRAMVA Summary'!E$54:E$56)+SUM('1.  LRAMVA Summary'!E$57:E$58)*(MONTH($E34)-1)/12)*$H34</f>
        <v>0</v>
      </c>
      <c r="K34" s="197">
        <f>(SUM('1.  LRAMVA Summary'!F$54:F$56)+SUM('1.  LRAMVA Summary'!F$57:F$58)*(MONTH($E34)-1)/12)*$H34</f>
        <v>0</v>
      </c>
      <c r="L34" s="197">
        <f>(SUM('1.  LRAMVA Summary'!G$54:G$56)+SUM('1.  LRAMVA Summary'!G$57:G$58)*(MONTH($E34)-1)/12)*$H34</f>
        <v>0</v>
      </c>
      <c r="M34" s="197">
        <f>(SUM('1.  LRAMVA Summary'!H$54:H$56)+SUM('1.  LRAMVA Summary'!H$57:H$58)*(MONTH($E34)-1)/12)*$H34</f>
        <v>0</v>
      </c>
      <c r="N34" s="197">
        <f>(SUM('1.  LRAMVA Summary'!I$54:I$56)+SUM('1.  LRAMVA Summary'!I$57:I$58)*(MONTH($E34)-1)/12)*$H34</f>
        <v>0</v>
      </c>
      <c r="O34" s="197">
        <f>(SUM('1.  LRAMVA Summary'!J$54:J$56)+SUM('1.  LRAMVA Summary'!J$57:J$58)*(MONTH($E34)-1)/12)*$H34</f>
        <v>0</v>
      </c>
      <c r="P34" s="197">
        <f>(SUM('1.  LRAMVA Summary'!K$54:K$56)+SUM('1.  LRAMVA Summary'!K$57:K$58)*(MONTH($E34)-1)/12)*$H34</f>
        <v>0</v>
      </c>
      <c r="Q34" s="197">
        <f>(SUM('1.  LRAMVA Summary'!L$54:L$56)+SUM('1.  LRAMVA Summary'!L$57:L$58)*(MONTH($E34)-1)/12)*$H34</f>
        <v>0</v>
      </c>
      <c r="R34" s="197">
        <f>(SUM('1.  LRAMVA Summary'!M$54:M$56)+SUM('1.  LRAMVA Summary'!M$57:M$58)*(MONTH($E34)-1)/12)*$H34</f>
        <v>0</v>
      </c>
      <c r="S34" s="197">
        <f>(SUM('1.  LRAMVA Summary'!N$54:N$56)+SUM('1.  LRAMVA Summary'!N$57:N$58)*(MONTH($E34)-1)/12)*$H34</f>
        <v>0</v>
      </c>
      <c r="T34" s="197">
        <f>(SUM('1.  LRAMVA Summary'!O$54:O$56)+SUM('1.  LRAMVA Summary'!O$57:O$58)*(MONTH($E34)-1)/12)*$H34</f>
        <v>0</v>
      </c>
      <c r="U34" s="197">
        <f>(SUM('1.  LRAMVA Summary'!P$54:P$56)+SUM('1.  LRAMVA Summary'!P$57:P$58)*(MONTH($E34)-1)/12)*$H34</f>
        <v>0</v>
      </c>
      <c r="V34" s="197">
        <f>(SUM('1.  LRAMVA Summary'!Q$54:Q$56)+SUM('1.  LRAMVA Summary'!Q$57:Q$58)*(MONTH($E34)-1)/12)*$H34</f>
        <v>0</v>
      </c>
      <c r="W34" s="198">
        <f t="shared" si="5"/>
        <v>0</v>
      </c>
    </row>
    <row r="35" spans="2:23">
      <c r="B35" s="180" t="s">
        <v>73</v>
      </c>
      <c r="C35" s="180">
        <v>1.0999999999999999E-2</v>
      </c>
      <c r="D35" s="173"/>
      <c r="E35" s="181">
        <v>41061</v>
      </c>
      <c r="F35" s="181" t="s">
        <v>178</v>
      </c>
      <c r="G35" s="182" t="s">
        <v>66</v>
      </c>
      <c r="H35" s="196">
        <f>C$20/12</f>
        <v>1.225E-3</v>
      </c>
      <c r="I35" s="197">
        <f>(SUM('1.  LRAMVA Summary'!D$54:D$56)+SUM('1.  LRAMVA Summary'!D$57:D$58)*(MONTH($E35)-1)/12)*$H35</f>
        <v>0</v>
      </c>
      <c r="J35" s="197">
        <f>(SUM('1.  LRAMVA Summary'!E$54:E$56)+SUM('1.  LRAMVA Summary'!E$57:E$58)*(MONTH($E35)-1)/12)*$H35</f>
        <v>0</v>
      </c>
      <c r="K35" s="197">
        <f>(SUM('1.  LRAMVA Summary'!F$54:F$56)+SUM('1.  LRAMVA Summary'!F$57:F$58)*(MONTH($E35)-1)/12)*$H35</f>
        <v>0</v>
      </c>
      <c r="L35" s="197">
        <f>(SUM('1.  LRAMVA Summary'!G$54:G$56)+SUM('1.  LRAMVA Summary'!G$57:G$58)*(MONTH($E35)-1)/12)*$H35</f>
        <v>0</v>
      </c>
      <c r="M35" s="197">
        <f>(SUM('1.  LRAMVA Summary'!H$54:H$56)+SUM('1.  LRAMVA Summary'!H$57:H$58)*(MONTH($E35)-1)/12)*$H35</f>
        <v>0</v>
      </c>
      <c r="N35" s="197">
        <f>(SUM('1.  LRAMVA Summary'!I$54:I$56)+SUM('1.  LRAMVA Summary'!I$57:I$58)*(MONTH($E35)-1)/12)*$H35</f>
        <v>0</v>
      </c>
      <c r="O35" s="197">
        <f>(SUM('1.  LRAMVA Summary'!J$54:J$56)+SUM('1.  LRAMVA Summary'!J$57:J$58)*(MONTH($E35)-1)/12)*$H35</f>
        <v>0</v>
      </c>
      <c r="P35" s="197">
        <f>(SUM('1.  LRAMVA Summary'!K$54:K$56)+SUM('1.  LRAMVA Summary'!K$57:K$58)*(MONTH($E35)-1)/12)*$H35</f>
        <v>0</v>
      </c>
      <c r="Q35" s="197">
        <f>(SUM('1.  LRAMVA Summary'!L$54:L$56)+SUM('1.  LRAMVA Summary'!L$57:L$58)*(MONTH($E35)-1)/12)*$H35</f>
        <v>0</v>
      </c>
      <c r="R35" s="197">
        <f>(SUM('1.  LRAMVA Summary'!M$54:M$56)+SUM('1.  LRAMVA Summary'!M$57:M$58)*(MONTH($E35)-1)/12)*$H35</f>
        <v>0</v>
      </c>
      <c r="S35" s="197">
        <f>(SUM('1.  LRAMVA Summary'!N$54:N$56)+SUM('1.  LRAMVA Summary'!N$57:N$58)*(MONTH($E35)-1)/12)*$H35</f>
        <v>0</v>
      </c>
      <c r="T35" s="197">
        <f>(SUM('1.  LRAMVA Summary'!O$54:O$56)+SUM('1.  LRAMVA Summary'!O$57:O$58)*(MONTH($E35)-1)/12)*$H35</f>
        <v>0</v>
      </c>
      <c r="U35" s="197">
        <f>(SUM('1.  LRAMVA Summary'!P$54:P$56)+SUM('1.  LRAMVA Summary'!P$57:P$58)*(MONTH($E35)-1)/12)*$H35</f>
        <v>0</v>
      </c>
      <c r="V35" s="197">
        <f>(SUM('1.  LRAMVA Summary'!Q$54:Q$56)+SUM('1.  LRAMVA Summary'!Q$57:Q$58)*(MONTH($E35)-1)/12)*$H35</f>
        <v>0</v>
      </c>
      <c r="W35" s="198">
        <f t="shared" si="5"/>
        <v>0</v>
      </c>
    </row>
    <row r="36" spans="2:23">
      <c r="B36" s="180" t="s">
        <v>74</v>
      </c>
      <c r="C36" s="180">
        <v>1.0999999999999999E-2</v>
      </c>
      <c r="D36" s="173"/>
      <c r="E36" s="181">
        <v>41091</v>
      </c>
      <c r="F36" s="181" t="s">
        <v>178</v>
      </c>
      <c r="G36" s="182" t="s">
        <v>68</v>
      </c>
      <c r="H36" s="199">
        <f>C$21/12</f>
        <v>1.225E-3</v>
      </c>
      <c r="I36" s="197">
        <f>(SUM('1.  LRAMVA Summary'!D$54:D$56)+SUM('1.  LRAMVA Summary'!D$57:D$58)*(MONTH($E36)-1)/12)*$H36</f>
        <v>0</v>
      </c>
      <c r="J36" s="197">
        <f>(SUM('1.  LRAMVA Summary'!E$54:E$56)+SUM('1.  LRAMVA Summary'!E$57:E$58)*(MONTH($E36)-1)/12)*$H36</f>
        <v>0</v>
      </c>
      <c r="K36" s="197">
        <f>(SUM('1.  LRAMVA Summary'!F$54:F$56)+SUM('1.  LRAMVA Summary'!F$57:F$58)*(MONTH($E36)-1)/12)*$H36</f>
        <v>0</v>
      </c>
      <c r="L36" s="197">
        <f>(SUM('1.  LRAMVA Summary'!G$54:G$56)+SUM('1.  LRAMVA Summary'!G$57:G$58)*(MONTH($E36)-1)/12)*$H36</f>
        <v>0</v>
      </c>
      <c r="M36" s="197">
        <f>(SUM('1.  LRAMVA Summary'!H$54:H$56)+SUM('1.  LRAMVA Summary'!H$57:H$58)*(MONTH($E36)-1)/12)*$H36</f>
        <v>0</v>
      </c>
      <c r="N36" s="197">
        <f>(SUM('1.  LRAMVA Summary'!I$54:I$56)+SUM('1.  LRAMVA Summary'!I$57:I$58)*(MONTH($E36)-1)/12)*$H36</f>
        <v>0</v>
      </c>
      <c r="O36" s="197">
        <f>(SUM('1.  LRAMVA Summary'!J$54:J$56)+SUM('1.  LRAMVA Summary'!J$57:J$58)*(MONTH($E36)-1)/12)*$H36</f>
        <v>0</v>
      </c>
      <c r="P36" s="197">
        <f>(SUM('1.  LRAMVA Summary'!K$54:K$56)+SUM('1.  LRAMVA Summary'!K$57:K$58)*(MONTH($E36)-1)/12)*$H36</f>
        <v>0</v>
      </c>
      <c r="Q36" s="197">
        <f>(SUM('1.  LRAMVA Summary'!L$54:L$56)+SUM('1.  LRAMVA Summary'!L$57:L$58)*(MONTH($E36)-1)/12)*$H36</f>
        <v>0</v>
      </c>
      <c r="R36" s="197">
        <f>(SUM('1.  LRAMVA Summary'!M$54:M$56)+SUM('1.  LRAMVA Summary'!M$57:M$58)*(MONTH($E36)-1)/12)*$H36</f>
        <v>0</v>
      </c>
      <c r="S36" s="197">
        <f>(SUM('1.  LRAMVA Summary'!N$54:N$56)+SUM('1.  LRAMVA Summary'!N$57:N$58)*(MONTH($E36)-1)/12)*$H36</f>
        <v>0</v>
      </c>
      <c r="T36" s="197">
        <f>(SUM('1.  LRAMVA Summary'!O$54:O$56)+SUM('1.  LRAMVA Summary'!O$57:O$58)*(MONTH($E36)-1)/12)*$H36</f>
        <v>0</v>
      </c>
      <c r="U36" s="197">
        <f>(SUM('1.  LRAMVA Summary'!P$54:P$56)+SUM('1.  LRAMVA Summary'!P$57:P$58)*(MONTH($E36)-1)/12)*$H36</f>
        <v>0</v>
      </c>
      <c r="V36" s="197">
        <f>(SUM('1.  LRAMVA Summary'!Q$54:Q$56)+SUM('1.  LRAMVA Summary'!Q$57:Q$58)*(MONTH($E36)-1)/12)*$H36</f>
        <v>0</v>
      </c>
      <c r="W36" s="198">
        <f t="shared" si="5"/>
        <v>0</v>
      </c>
    </row>
    <row r="37" spans="2:23">
      <c r="B37" s="180" t="s">
        <v>75</v>
      </c>
      <c r="C37" s="180">
        <v>1.0999999999999999E-2</v>
      </c>
      <c r="D37" s="173"/>
      <c r="E37" s="181">
        <v>41122</v>
      </c>
      <c r="F37" s="181" t="s">
        <v>178</v>
      </c>
      <c r="G37" s="182" t="s">
        <v>68</v>
      </c>
      <c r="H37" s="196">
        <f>C$21/12</f>
        <v>1.225E-3</v>
      </c>
      <c r="I37" s="197">
        <f>(SUM('1.  LRAMVA Summary'!D$54:D$56)+SUM('1.  LRAMVA Summary'!D$57:D$58)*(MONTH($E37)-1)/12)*$H37</f>
        <v>0</v>
      </c>
      <c r="J37" s="197">
        <f>(SUM('1.  LRAMVA Summary'!E$54:E$56)+SUM('1.  LRAMVA Summary'!E$57:E$58)*(MONTH($E37)-1)/12)*$H37</f>
        <v>0</v>
      </c>
      <c r="K37" s="197">
        <f>(SUM('1.  LRAMVA Summary'!F$54:F$56)+SUM('1.  LRAMVA Summary'!F$57:F$58)*(MONTH($E37)-1)/12)*$H37</f>
        <v>0</v>
      </c>
      <c r="L37" s="197">
        <f>(SUM('1.  LRAMVA Summary'!G$54:G$56)+SUM('1.  LRAMVA Summary'!G$57:G$58)*(MONTH($E37)-1)/12)*$H37</f>
        <v>0</v>
      </c>
      <c r="M37" s="197">
        <f>(SUM('1.  LRAMVA Summary'!H$54:H$56)+SUM('1.  LRAMVA Summary'!H$57:H$58)*(MONTH($E37)-1)/12)*$H37</f>
        <v>0</v>
      </c>
      <c r="N37" s="197">
        <f>(SUM('1.  LRAMVA Summary'!I$54:I$56)+SUM('1.  LRAMVA Summary'!I$57:I$58)*(MONTH($E37)-1)/12)*$H37</f>
        <v>0</v>
      </c>
      <c r="O37" s="197">
        <f>(SUM('1.  LRAMVA Summary'!J$54:J$56)+SUM('1.  LRAMVA Summary'!J$57:J$58)*(MONTH($E37)-1)/12)*$H37</f>
        <v>0</v>
      </c>
      <c r="P37" s="197">
        <f>(SUM('1.  LRAMVA Summary'!K$54:K$56)+SUM('1.  LRAMVA Summary'!K$57:K$58)*(MONTH($E37)-1)/12)*$H37</f>
        <v>0</v>
      </c>
      <c r="Q37" s="197">
        <f>(SUM('1.  LRAMVA Summary'!L$54:L$56)+SUM('1.  LRAMVA Summary'!L$57:L$58)*(MONTH($E37)-1)/12)*$H37</f>
        <v>0</v>
      </c>
      <c r="R37" s="197">
        <f>(SUM('1.  LRAMVA Summary'!M$54:M$56)+SUM('1.  LRAMVA Summary'!M$57:M$58)*(MONTH($E37)-1)/12)*$H37</f>
        <v>0</v>
      </c>
      <c r="S37" s="197">
        <f>(SUM('1.  LRAMVA Summary'!N$54:N$56)+SUM('1.  LRAMVA Summary'!N$57:N$58)*(MONTH($E37)-1)/12)*$H37</f>
        <v>0</v>
      </c>
      <c r="T37" s="197">
        <f>(SUM('1.  LRAMVA Summary'!O$54:O$56)+SUM('1.  LRAMVA Summary'!O$57:O$58)*(MONTH($E37)-1)/12)*$H37</f>
        <v>0</v>
      </c>
      <c r="U37" s="197">
        <f>(SUM('1.  LRAMVA Summary'!P$54:P$56)+SUM('1.  LRAMVA Summary'!P$57:P$58)*(MONTH($E37)-1)/12)*$H37</f>
        <v>0</v>
      </c>
      <c r="V37" s="197">
        <f>(SUM('1.  LRAMVA Summary'!Q$54:Q$56)+SUM('1.  LRAMVA Summary'!Q$57:Q$58)*(MONTH($E37)-1)/12)*$H37</f>
        <v>0</v>
      </c>
      <c r="W37" s="198">
        <f t="shared" si="5"/>
        <v>0</v>
      </c>
    </row>
    <row r="38" spans="2:23">
      <c r="B38" s="180" t="s">
        <v>76</v>
      </c>
      <c r="C38" s="180">
        <v>1.0999999999999999E-2</v>
      </c>
      <c r="D38" s="173"/>
      <c r="E38" s="181">
        <v>41153</v>
      </c>
      <c r="F38" s="181" t="s">
        <v>178</v>
      </c>
      <c r="G38" s="182" t="s">
        <v>68</v>
      </c>
      <c r="H38" s="196">
        <f>C$21/12</f>
        <v>1.225E-3</v>
      </c>
      <c r="I38" s="197">
        <f>(SUM('1.  LRAMVA Summary'!D$54:D$56)+SUM('1.  LRAMVA Summary'!D$57:D$58)*(MONTH($E38)-1)/12)*$H38</f>
        <v>0</v>
      </c>
      <c r="J38" s="197">
        <f>(SUM('1.  LRAMVA Summary'!E$54:E$56)+SUM('1.  LRAMVA Summary'!E$57:E$58)*(MONTH($E38)-1)/12)*$H38</f>
        <v>0</v>
      </c>
      <c r="K38" s="197">
        <f>(SUM('1.  LRAMVA Summary'!F$54:F$56)+SUM('1.  LRAMVA Summary'!F$57:F$58)*(MONTH($E38)-1)/12)*$H38</f>
        <v>0</v>
      </c>
      <c r="L38" s="197">
        <f>(SUM('1.  LRAMVA Summary'!G$54:G$56)+SUM('1.  LRAMVA Summary'!G$57:G$58)*(MONTH($E38)-1)/12)*$H38</f>
        <v>0</v>
      </c>
      <c r="M38" s="197">
        <f>(SUM('1.  LRAMVA Summary'!H$54:H$56)+SUM('1.  LRAMVA Summary'!H$57:H$58)*(MONTH($E38)-1)/12)*$H38</f>
        <v>0</v>
      </c>
      <c r="N38" s="197">
        <f>(SUM('1.  LRAMVA Summary'!I$54:I$56)+SUM('1.  LRAMVA Summary'!I$57:I$58)*(MONTH($E38)-1)/12)*$H38</f>
        <v>0</v>
      </c>
      <c r="O38" s="197">
        <f>(SUM('1.  LRAMVA Summary'!J$54:J$56)+SUM('1.  LRAMVA Summary'!J$57:J$58)*(MONTH($E38)-1)/12)*$H38</f>
        <v>0</v>
      </c>
      <c r="P38" s="197">
        <f>(SUM('1.  LRAMVA Summary'!K$54:K$56)+SUM('1.  LRAMVA Summary'!K$57:K$58)*(MONTH($E38)-1)/12)*$H38</f>
        <v>0</v>
      </c>
      <c r="Q38" s="197">
        <f>(SUM('1.  LRAMVA Summary'!L$54:L$56)+SUM('1.  LRAMVA Summary'!L$57:L$58)*(MONTH($E38)-1)/12)*$H38</f>
        <v>0</v>
      </c>
      <c r="R38" s="197">
        <f>(SUM('1.  LRAMVA Summary'!M$54:M$56)+SUM('1.  LRAMVA Summary'!M$57:M$58)*(MONTH($E38)-1)/12)*$H38</f>
        <v>0</v>
      </c>
      <c r="S38" s="197">
        <f>(SUM('1.  LRAMVA Summary'!N$54:N$56)+SUM('1.  LRAMVA Summary'!N$57:N$58)*(MONTH($E38)-1)/12)*$H38</f>
        <v>0</v>
      </c>
      <c r="T38" s="197">
        <f>(SUM('1.  LRAMVA Summary'!O$54:O$56)+SUM('1.  LRAMVA Summary'!O$57:O$58)*(MONTH($E38)-1)/12)*$H38</f>
        <v>0</v>
      </c>
      <c r="U38" s="197">
        <f>(SUM('1.  LRAMVA Summary'!P$54:P$56)+SUM('1.  LRAMVA Summary'!P$57:P$58)*(MONTH($E38)-1)/12)*$H38</f>
        <v>0</v>
      </c>
      <c r="V38" s="197">
        <f>(SUM('1.  LRAMVA Summary'!Q$54:Q$56)+SUM('1.  LRAMVA Summary'!Q$57:Q$58)*(MONTH($E38)-1)/12)*$H38</f>
        <v>0</v>
      </c>
      <c r="W38" s="198">
        <f t="shared" si="5"/>
        <v>0</v>
      </c>
    </row>
    <row r="39" spans="2:23">
      <c r="B39" s="180" t="s">
        <v>77</v>
      </c>
      <c r="C39" s="180">
        <v>1.0999999999999999E-2</v>
      </c>
      <c r="D39" s="173"/>
      <c r="E39" s="181">
        <v>41183</v>
      </c>
      <c r="F39" s="181" t="s">
        <v>178</v>
      </c>
      <c r="G39" s="182" t="s">
        <v>69</v>
      </c>
      <c r="H39" s="199">
        <f>C$22/12</f>
        <v>1.225E-3</v>
      </c>
      <c r="I39" s="197">
        <f>(SUM('1.  LRAMVA Summary'!D$54:D$56)+SUM('1.  LRAMVA Summary'!D$57:D$58)*(MONTH($E39)-1)/12)*$H39</f>
        <v>0</v>
      </c>
      <c r="J39" s="197">
        <f>(SUM('1.  LRAMVA Summary'!E$54:E$56)+SUM('1.  LRAMVA Summary'!E$57:E$58)*(MONTH($E39)-1)/12)*$H39</f>
        <v>0</v>
      </c>
      <c r="K39" s="197">
        <f>(SUM('1.  LRAMVA Summary'!F$54:F$56)+SUM('1.  LRAMVA Summary'!F$57:F$58)*(MONTH($E39)-1)/12)*$H39</f>
        <v>0</v>
      </c>
      <c r="L39" s="197">
        <f>(SUM('1.  LRAMVA Summary'!G$54:G$56)+SUM('1.  LRAMVA Summary'!G$57:G$58)*(MONTH($E39)-1)/12)*$H39</f>
        <v>0</v>
      </c>
      <c r="M39" s="197">
        <f>(SUM('1.  LRAMVA Summary'!H$54:H$56)+SUM('1.  LRAMVA Summary'!H$57:H$58)*(MONTH($E39)-1)/12)*$H39</f>
        <v>0</v>
      </c>
      <c r="N39" s="197">
        <f>(SUM('1.  LRAMVA Summary'!I$54:I$56)+SUM('1.  LRAMVA Summary'!I$57:I$58)*(MONTH($E39)-1)/12)*$H39</f>
        <v>0</v>
      </c>
      <c r="O39" s="197">
        <f>(SUM('1.  LRAMVA Summary'!J$54:J$56)+SUM('1.  LRAMVA Summary'!J$57:J$58)*(MONTH($E39)-1)/12)*$H39</f>
        <v>0</v>
      </c>
      <c r="P39" s="197">
        <f>(SUM('1.  LRAMVA Summary'!K$54:K$56)+SUM('1.  LRAMVA Summary'!K$57:K$58)*(MONTH($E39)-1)/12)*$H39</f>
        <v>0</v>
      </c>
      <c r="Q39" s="197">
        <f>(SUM('1.  LRAMVA Summary'!L$54:L$56)+SUM('1.  LRAMVA Summary'!L$57:L$58)*(MONTH($E39)-1)/12)*$H39</f>
        <v>0</v>
      </c>
      <c r="R39" s="197">
        <f>(SUM('1.  LRAMVA Summary'!M$54:M$56)+SUM('1.  LRAMVA Summary'!M$57:M$58)*(MONTH($E39)-1)/12)*$H39</f>
        <v>0</v>
      </c>
      <c r="S39" s="197">
        <f>(SUM('1.  LRAMVA Summary'!N$54:N$56)+SUM('1.  LRAMVA Summary'!N$57:N$58)*(MONTH($E39)-1)/12)*$H39</f>
        <v>0</v>
      </c>
      <c r="T39" s="197">
        <f>(SUM('1.  LRAMVA Summary'!O$54:O$56)+SUM('1.  LRAMVA Summary'!O$57:O$58)*(MONTH($E39)-1)/12)*$H39</f>
        <v>0</v>
      </c>
      <c r="U39" s="197">
        <f>(SUM('1.  LRAMVA Summary'!P$54:P$56)+SUM('1.  LRAMVA Summary'!P$57:P$58)*(MONTH($E39)-1)/12)*$H39</f>
        <v>0</v>
      </c>
      <c r="V39" s="197">
        <f>(SUM('1.  LRAMVA Summary'!Q$54:Q$56)+SUM('1.  LRAMVA Summary'!Q$57:Q$58)*(MONTH($E39)-1)/12)*$H39</f>
        <v>0</v>
      </c>
      <c r="W39" s="198">
        <f t="shared" si="5"/>
        <v>0</v>
      </c>
    </row>
    <row r="40" spans="2:23">
      <c r="B40" s="180" t="s">
        <v>78</v>
      </c>
      <c r="C40" s="627">
        <v>1.0999999999999999E-2</v>
      </c>
      <c r="D40" s="173"/>
      <c r="E40" s="181">
        <v>41214</v>
      </c>
      <c r="F40" s="181" t="s">
        <v>178</v>
      </c>
      <c r="G40" s="182" t="s">
        <v>69</v>
      </c>
      <c r="H40" s="196">
        <f>C$22/12</f>
        <v>1.225E-3</v>
      </c>
      <c r="I40" s="197">
        <f>(SUM('1.  LRAMVA Summary'!D$54:D$56)+SUM('1.  LRAMVA Summary'!D$57:D$58)*(MONTH($E40)-1)/12)*$H40</f>
        <v>0</v>
      </c>
      <c r="J40" s="197">
        <f>(SUM('1.  LRAMVA Summary'!E$54:E$56)+SUM('1.  LRAMVA Summary'!E$57:E$58)*(MONTH($E40)-1)/12)*$H40</f>
        <v>0</v>
      </c>
      <c r="K40" s="197">
        <f>(SUM('1.  LRAMVA Summary'!F$54:F$56)+SUM('1.  LRAMVA Summary'!F$57:F$58)*(MONTH($E40)-1)/12)*$H40</f>
        <v>0</v>
      </c>
      <c r="L40" s="197">
        <f>(SUM('1.  LRAMVA Summary'!G$54:G$56)+SUM('1.  LRAMVA Summary'!G$57:G$58)*(MONTH($E40)-1)/12)*$H40</f>
        <v>0</v>
      </c>
      <c r="M40" s="197">
        <f>(SUM('1.  LRAMVA Summary'!H$54:H$56)+SUM('1.  LRAMVA Summary'!H$57:H$58)*(MONTH($E40)-1)/12)*$H40</f>
        <v>0</v>
      </c>
      <c r="N40" s="197">
        <f>(SUM('1.  LRAMVA Summary'!I$54:I$56)+SUM('1.  LRAMVA Summary'!I$57:I$58)*(MONTH($E40)-1)/12)*$H40</f>
        <v>0</v>
      </c>
      <c r="O40" s="197">
        <f>(SUM('1.  LRAMVA Summary'!J$54:J$56)+SUM('1.  LRAMVA Summary'!J$57:J$58)*(MONTH($E40)-1)/12)*$H40</f>
        <v>0</v>
      </c>
      <c r="P40" s="197">
        <f>(SUM('1.  LRAMVA Summary'!K$54:K$56)+SUM('1.  LRAMVA Summary'!K$57:K$58)*(MONTH($E40)-1)/12)*$H40</f>
        <v>0</v>
      </c>
      <c r="Q40" s="197">
        <f>(SUM('1.  LRAMVA Summary'!L$54:L$56)+SUM('1.  LRAMVA Summary'!L$57:L$58)*(MONTH($E40)-1)/12)*$H40</f>
        <v>0</v>
      </c>
      <c r="R40" s="197">
        <f>(SUM('1.  LRAMVA Summary'!M$54:M$56)+SUM('1.  LRAMVA Summary'!M$57:M$58)*(MONTH($E40)-1)/12)*$H40</f>
        <v>0</v>
      </c>
      <c r="S40" s="197">
        <f>(SUM('1.  LRAMVA Summary'!N$54:N$56)+SUM('1.  LRAMVA Summary'!N$57:N$58)*(MONTH($E40)-1)/12)*$H40</f>
        <v>0</v>
      </c>
      <c r="T40" s="197">
        <f>(SUM('1.  LRAMVA Summary'!O$54:O$56)+SUM('1.  LRAMVA Summary'!O$57:O$58)*(MONTH($E40)-1)/12)*$H40</f>
        <v>0</v>
      </c>
      <c r="U40" s="197">
        <f>(SUM('1.  LRAMVA Summary'!P$54:P$56)+SUM('1.  LRAMVA Summary'!P$57:P$58)*(MONTH($E40)-1)/12)*$H40</f>
        <v>0</v>
      </c>
      <c r="V40" s="197">
        <f>(SUM('1.  LRAMVA Summary'!Q$54:Q$56)+SUM('1.  LRAMVA Summary'!Q$57:Q$58)*(MONTH($E40)-1)/12)*$H40</f>
        <v>0</v>
      </c>
      <c r="W40" s="198">
        <f t="shared" si="5"/>
        <v>0</v>
      </c>
    </row>
    <row r="41" spans="2:23">
      <c r="B41" s="180" t="s">
        <v>79</v>
      </c>
      <c r="C41" s="627">
        <v>1.0999999999999999E-2</v>
      </c>
      <c r="D41" s="173"/>
      <c r="E41" s="181">
        <v>41244</v>
      </c>
      <c r="F41" s="181" t="s">
        <v>178</v>
      </c>
      <c r="G41" s="182" t="s">
        <v>69</v>
      </c>
      <c r="H41" s="196">
        <f>C$22/12</f>
        <v>1.225E-3</v>
      </c>
      <c r="I41" s="197">
        <f>(SUM('1.  LRAMVA Summary'!D$54:D$56)+SUM('1.  LRAMVA Summary'!D$57:D$58)*(MONTH($E41)-1)/12)*$H41</f>
        <v>0</v>
      </c>
      <c r="J41" s="197">
        <f>(SUM('1.  LRAMVA Summary'!E$54:E$56)+SUM('1.  LRAMVA Summary'!E$57:E$58)*(MONTH($E41)-1)/12)*$H41</f>
        <v>0</v>
      </c>
      <c r="K41" s="197">
        <f>(SUM('1.  LRAMVA Summary'!F$54:F$56)+SUM('1.  LRAMVA Summary'!F$57:F$58)*(MONTH($E41)-1)/12)*$H41</f>
        <v>0</v>
      </c>
      <c r="L41" s="197">
        <f>(SUM('1.  LRAMVA Summary'!G$54:G$56)+SUM('1.  LRAMVA Summary'!G$57:G$58)*(MONTH($E41)-1)/12)*$H41</f>
        <v>0</v>
      </c>
      <c r="M41" s="197">
        <f>(SUM('1.  LRAMVA Summary'!H$54:H$56)+SUM('1.  LRAMVA Summary'!H$57:H$58)*(MONTH($E41)-1)/12)*$H41</f>
        <v>0</v>
      </c>
      <c r="N41" s="197">
        <f>(SUM('1.  LRAMVA Summary'!I$54:I$56)+SUM('1.  LRAMVA Summary'!I$57:I$58)*(MONTH($E41)-1)/12)*$H41</f>
        <v>0</v>
      </c>
      <c r="O41" s="197">
        <f>(SUM('1.  LRAMVA Summary'!J$54:J$56)+SUM('1.  LRAMVA Summary'!J$57:J$58)*(MONTH($E41)-1)/12)*$H41</f>
        <v>0</v>
      </c>
      <c r="P41" s="197">
        <f>(SUM('1.  LRAMVA Summary'!K$54:K$56)+SUM('1.  LRAMVA Summary'!K$57:K$58)*(MONTH($E41)-1)/12)*$H41</f>
        <v>0</v>
      </c>
      <c r="Q41" s="197">
        <f>(SUM('1.  LRAMVA Summary'!L$54:L$56)+SUM('1.  LRAMVA Summary'!L$57:L$58)*(MONTH($E41)-1)/12)*$H41</f>
        <v>0</v>
      </c>
      <c r="R41" s="197">
        <f>(SUM('1.  LRAMVA Summary'!M$54:M$56)+SUM('1.  LRAMVA Summary'!M$57:M$58)*(MONTH($E41)-1)/12)*$H41</f>
        <v>0</v>
      </c>
      <c r="S41" s="197">
        <f>(SUM('1.  LRAMVA Summary'!N$54:N$56)+SUM('1.  LRAMVA Summary'!N$57:N$58)*(MONTH($E41)-1)/12)*$H41</f>
        <v>0</v>
      </c>
      <c r="T41" s="197">
        <f>(SUM('1.  LRAMVA Summary'!O$54:O$56)+SUM('1.  LRAMVA Summary'!O$57:O$58)*(MONTH($E41)-1)/12)*$H41</f>
        <v>0</v>
      </c>
      <c r="U41" s="197">
        <f>(SUM('1.  LRAMVA Summary'!P$54:P$56)+SUM('1.  LRAMVA Summary'!P$57:P$58)*(MONTH($E41)-1)/12)*$H41</f>
        <v>0</v>
      </c>
      <c r="V41" s="197">
        <f>(SUM('1.  LRAMVA Summary'!Q$54:Q$56)+SUM('1.  LRAMVA Summary'!Q$57:Q$58)*(MONTH($E41)-1)/12)*$H41</f>
        <v>0</v>
      </c>
      <c r="W41" s="198">
        <f>SUM(I41:V41)</f>
        <v>0</v>
      </c>
    </row>
    <row r="42" spans="2:23" ht="15" thickBot="1">
      <c r="B42" s="180" t="s">
        <v>80</v>
      </c>
      <c r="C42" s="627">
        <v>1.4999999999999999E-2</v>
      </c>
      <c r="D42" s="173"/>
      <c r="E42" s="183" t="s">
        <v>461</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27">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7">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7">
        <v>1.89E-2</v>
      </c>
      <c r="D45" s="173"/>
      <c r="E45" s="181">
        <v>41275</v>
      </c>
      <c r="F45" s="181" t="s">
        <v>179</v>
      </c>
      <c r="G45" s="182" t="s">
        <v>65</v>
      </c>
      <c r="H45" s="199">
        <f>C$23/12</f>
        <v>1.225E-3</v>
      </c>
      <c r="I45" s="197">
        <f>(SUM('1.  LRAMVA Summary'!D$54:D$59)+SUM('1.  LRAMVA Summary'!D$60:D$61)*(MONTH($E45)-1)/12)*$H45</f>
        <v>0</v>
      </c>
      <c r="J45" s="197">
        <f>(SUM('1.  LRAMVA Summary'!E$54:E$59)+SUM('1.  LRAMVA Summary'!E$60:E$61)*(MONTH($E45)-1)/12)*$H45</f>
        <v>0</v>
      </c>
      <c r="K45" s="197">
        <f>(SUM('1.  LRAMVA Summary'!F$54:F$59)+SUM('1.  LRAMVA Summary'!F$60:F$61)*(MONTH($E45)-1)/12)*$H45</f>
        <v>0</v>
      </c>
      <c r="L45" s="197">
        <f>(SUM('1.  LRAMVA Summary'!G$54:G$59)+SUM('1.  LRAMVA Summary'!G$60:G$61)*(MONTH($E45)-1)/12)*$H45</f>
        <v>0</v>
      </c>
      <c r="M45" s="197">
        <f>(SUM('1.  LRAMVA Summary'!H$54:H$59)+SUM('1.  LRAMVA Summary'!H$60:H$61)*(MONTH($E45)-1)/12)*$H45</f>
        <v>0</v>
      </c>
      <c r="N45" s="197">
        <f>(SUM('1.  LRAMVA Summary'!I$54:I$59)+SUM('1.  LRAMVA Summary'!I$60:I$61)*(MONTH($E45)-1)/12)*$H45</f>
        <v>0</v>
      </c>
      <c r="O45" s="197">
        <f>(SUM('1.  LRAMVA Summary'!J$54:J$59)+SUM('1.  LRAMVA Summary'!J$60:J$61)*(MONTH($E45)-1)/12)*$H45</f>
        <v>0</v>
      </c>
      <c r="P45" s="197">
        <f>(SUM('1.  LRAMVA Summary'!K$54:K$59)+SUM('1.  LRAMVA Summary'!K$60:K$61)*(MONTH($E45)-1)/12)*$H45</f>
        <v>0</v>
      </c>
      <c r="Q45" s="197">
        <f>(SUM('1.  LRAMVA Summary'!L$54:L$59)+SUM('1.  LRAMVA Summary'!L$60:L$61)*(MONTH($E45)-1)/12)*$H45</f>
        <v>0</v>
      </c>
      <c r="R45" s="197">
        <f>(SUM('1.  LRAMVA Summary'!M$54:M$59)+SUM('1.  LRAMVA Summary'!M$60:M$61)*(MONTH($E45)-1)/12)*$H45</f>
        <v>0</v>
      </c>
      <c r="S45" s="197">
        <f>(SUM('1.  LRAMVA Summary'!N$54:N$59)+SUM('1.  LRAMVA Summary'!N$60:N$61)*(MONTH($E45)-1)/12)*$H45</f>
        <v>0</v>
      </c>
      <c r="T45" s="197">
        <f>(SUM('1.  LRAMVA Summary'!O$54:O$59)+SUM('1.  LRAMVA Summary'!O$60:O$61)*(MONTH($E45)-1)/12)*$H45</f>
        <v>0</v>
      </c>
      <c r="U45" s="197">
        <f>(SUM('1.  LRAMVA Summary'!P$54:P$59)+SUM('1.  LRAMVA Summary'!P$60:P$61)*(MONTH($E45)-1)/12)*$H45</f>
        <v>0</v>
      </c>
      <c r="V45" s="197">
        <f>(SUM('1.  LRAMVA Summary'!Q$54:Q$59)+SUM('1.  LRAMVA Summary'!Q$60:Q$61)*(MONTH($E45)-1)/12)*$H45</f>
        <v>0</v>
      </c>
      <c r="W45" s="198">
        <f>SUM(I45:V45)</f>
        <v>0</v>
      </c>
    </row>
    <row r="46" spans="2:23">
      <c r="B46" s="180" t="s">
        <v>84</v>
      </c>
      <c r="C46" s="627">
        <v>2.1700000000000001E-2</v>
      </c>
      <c r="D46" s="173"/>
      <c r="E46" s="181">
        <v>41306</v>
      </c>
      <c r="F46" s="181" t="s">
        <v>179</v>
      </c>
      <c r="G46" s="182" t="s">
        <v>65</v>
      </c>
      <c r="H46" s="196">
        <f>C$23/12</f>
        <v>1.225E-3</v>
      </c>
      <c r="I46" s="197">
        <f>(SUM('1.  LRAMVA Summary'!D$54:D$59)+SUM('1.  LRAMVA Summary'!D$60:D$61)*(MONTH($E46)-1)/12)*$H46</f>
        <v>0</v>
      </c>
      <c r="J46" s="197">
        <f>(SUM('1.  LRAMVA Summary'!E$54:E$59)+SUM('1.  LRAMVA Summary'!E$60:E$61)*(MONTH($E46)-1)/12)*$H46</f>
        <v>0</v>
      </c>
      <c r="K46" s="197">
        <f>(SUM('1.  LRAMVA Summary'!F$54:F$59)+SUM('1.  LRAMVA Summary'!F$60:F$61)*(MONTH($E46)-1)/12)*$H46</f>
        <v>0</v>
      </c>
      <c r="L46" s="197">
        <f>(SUM('1.  LRAMVA Summary'!G$54:G$59)+SUM('1.  LRAMVA Summary'!G$60:G$61)*(MONTH($E46)-1)/12)*$H46</f>
        <v>0</v>
      </c>
      <c r="M46" s="197">
        <f>(SUM('1.  LRAMVA Summary'!H$54:H$59)+SUM('1.  LRAMVA Summary'!H$60:H$61)*(MONTH($E46)-1)/12)*$H46</f>
        <v>0</v>
      </c>
      <c r="N46" s="197">
        <f>(SUM('1.  LRAMVA Summary'!I$54:I$59)+SUM('1.  LRAMVA Summary'!I$60:I$61)*(MONTH($E46)-1)/12)*$H46</f>
        <v>0</v>
      </c>
      <c r="O46" s="197">
        <f>(SUM('1.  LRAMVA Summary'!J$54:J$59)+SUM('1.  LRAMVA Summary'!J$60:J$61)*(MONTH($E46)-1)/12)*$H46</f>
        <v>0</v>
      </c>
      <c r="P46" s="197">
        <f>(SUM('1.  LRAMVA Summary'!K$54:K$59)+SUM('1.  LRAMVA Summary'!K$60:K$61)*(MONTH($E46)-1)/12)*$H46</f>
        <v>0</v>
      </c>
      <c r="Q46" s="197">
        <f>(SUM('1.  LRAMVA Summary'!L$54:L$59)+SUM('1.  LRAMVA Summary'!L$60:L$61)*(MONTH($E46)-1)/12)*$H46</f>
        <v>0</v>
      </c>
      <c r="R46" s="197">
        <f>(SUM('1.  LRAMVA Summary'!M$54:M$59)+SUM('1.  LRAMVA Summary'!M$60:M$61)*(MONTH($E46)-1)/12)*$H46</f>
        <v>0</v>
      </c>
      <c r="S46" s="197">
        <f>(SUM('1.  LRAMVA Summary'!N$54:N$59)+SUM('1.  LRAMVA Summary'!N$60:N$61)*(MONTH($E46)-1)/12)*$H46</f>
        <v>0</v>
      </c>
      <c r="T46" s="197">
        <f>(SUM('1.  LRAMVA Summary'!O$54:O$59)+SUM('1.  LRAMVA Summary'!O$60:O$61)*(MONTH($E46)-1)/12)*$H46</f>
        <v>0</v>
      </c>
      <c r="U46" s="197">
        <f>(SUM('1.  LRAMVA Summary'!P$54:P$59)+SUM('1.  LRAMVA Summary'!P$60:P$61)*(MONTH($E46)-1)/12)*$H46</f>
        <v>0</v>
      </c>
      <c r="V46" s="197">
        <f>(SUM('1.  LRAMVA Summary'!Q$54:Q$59)+SUM('1.  LRAMVA Summary'!Q$60:Q$61)*(MONTH($E46)-1)/12)*$H46</f>
        <v>0</v>
      </c>
      <c r="W46" s="198">
        <f t="shared" ref="W46:W56" si="10">SUM(I46:V46)</f>
        <v>0</v>
      </c>
    </row>
    <row r="47" spans="2:23">
      <c r="B47" s="180" t="s">
        <v>85</v>
      </c>
      <c r="C47" s="639">
        <v>2.4500000000000001E-2</v>
      </c>
      <c r="D47" s="173"/>
      <c r="E47" s="181">
        <v>41334</v>
      </c>
      <c r="F47" s="181" t="s">
        <v>179</v>
      </c>
      <c r="G47" s="182" t="s">
        <v>65</v>
      </c>
      <c r="H47" s="196">
        <f>C$23/12</f>
        <v>1.225E-3</v>
      </c>
      <c r="I47" s="197">
        <f>(SUM('1.  LRAMVA Summary'!D$54:D$59)+SUM('1.  LRAMVA Summary'!D$60:D$61)*(MONTH($E47)-1)/12)*$H47</f>
        <v>0</v>
      </c>
      <c r="J47" s="197">
        <f>(SUM('1.  LRAMVA Summary'!E$54:E$59)+SUM('1.  LRAMVA Summary'!E$60:E$61)*(MONTH($E47)-1)/12)*$H47</f>
        <v>0</v>
      </c>
      <c r="K47" s="197">
        <f>(SUM('1.  LRAMVA Summary'!F$54:F$59)+SUM('1.  LRAMVA Summary'!F$60:F$61)*(MONTH($E47)-1)/12)*$H47</f>
        <v>0</v>
      </c>
      <c r="L47" s="197">
        <f>(SUM('1.  LRAMVA Summary'!G$54:G$59)+SUM('1.  LRAMVA Summary'!G$60:G$61)*(MONTH($E47)-1)/12)*$H47</f>
        <v>0</v>
      </c>
      <c r="M47" s="197">
        <f>(SUM('1.  LRAMVA Summary'!H$54:H$59)+SUM('1.  LRAMVA Summary'!H$60:H$61)*(MONTH($E47)-1)/12)*$H47</f>
        <v>0</v>
      </c>
      <c r="N47" s="197">
        <f>(SUM('1.  LRAMVA Summary'!I$54:I$59)+SUM('1.  LRAMVA Summary'!I$60:I$61)*(MONTH($E47)-1)/12)*$H47</f>
        <v>0</v>
      </c>
      <c r="O47" s="197">
        <f>(SUM('1.  LRAMVA Summary'!J$54:J$59)+SUM('1.  LRAMVA Summary'!J$60:J$61)*(MONTH($E47)-1)/12)*$H47</f>
        <v>0</v>
      </c>
      <c r="P47" s="197">
        <f>(SUM('1.  LRAMVA Summary'!K$54:K$59)+SUM('1.  LRAMVA Summary'!K$60:K$61)*(MONTH($E47)-1)/12)*$H47</f>
        <v>0</v>
      </c>
      <c r="Q47" s="197">
        <f>(SUM('1.  LRAMVA Summary'!L$54:L$59)+SUM('1.  LRAMVA Summary'!L$60:L$61)*(MONTH($E47)-1)/12)*$H47</f>
        <v>0</v>
      </c>
      <c r="R47" s="197">
        <f>(SUM('1.  LRAMVA Summary'!M$54:M$59)+SUM('1.  LRAMVA Summary'!M$60:M$61)*(MONTH($E47)-1)/12)*$H47</f>
        <v>0</v>
      </c>
      <c r="S47" s="197">
        <f>(SUM('1.  LRAMVA Summary'!N$54:N$59)+SUM('1.  LRAMVA Summary'!N$60:N$61)*(MONTH($E47)-1)/12)*$H47</f>
        <v>0</v>
      </c>
      <c r="T47" s="197">
        <f>(SUM('1.  LRAMVA Summary'!O$54:O$59)+SUM('1.  LRAMVA Summary'!O$60:O$61)*(MONTH($E47)-1)/12)*$H47</f>
        <v>0</v>
      </c>
      <c r="U47" s="197">
        <f>(SUM('1.  LRAMVA Summary'!P$54:P$59)+SUM('1.  LRAMVA Summary'!P$60:P$61)*(MONTH($E47)-1)/12)*$H47</f>
        <v>0</v>
      </c>
      <c r="V47" s="197">
        <f>(SUM('1.  LRAMVA Summary'!Q$54:Q$59)+SUM('1.  LRAMVA Summary'!Q$60:Q$61)*(MONTH($E47)-1)/12)*$H47</f>
        <v>0</v>
      </c>
      <c r="W47" s="198">
        <f t="shared" si="10"/>
        <v>0</v>
      </c>
    </row>
    <row r="48" spans="2:23">
      <c r="B48" s="180" t="s">
        <v>86</v>
      </c>
      <c r="C48" s="639">
        <v>2.18E-2</v>
      </c>
      <c r="D48" s="173"/>
      <c r="E48" s="181">
        <v>41365</v>
      </c>
      <c r="F48" s="181" t="s">
        <v>179</v>
      </c>
      <c r="G48" s="182" t="s">
        <v>66</v>
      </c>
      <c r="H48" s="199">
        <f>C$24/12</f>
        <v>1.225E-3</v>
      </c>
      <c r="I48" s="197">
        <f>(SUM('1.  LRAMVA Summary'!D$54:D$59)+SUM('1.  LRAMVA Summary'!D$60:D$61)*(MONTH($E48)-1)/12)*$H48</f>
        <v>0</v>
      </c>
      <c r="J48" s="197">
        <f>(SUM('1.  LRAMVA Summary'!E$54:E$59)+SUM('1.  LRAMVA Summary'!E$60:E$61)*(MONTH($E48)-1)/12)*$H48</f>
        <v>0</v>
      </c>
      <c r="K48" s="197">
        <f>(SUM('1.  LRAMVA Summary'!F$54:F$59)+SUM('1.  LRAMVA Summary'!F$60:F$61)*(MONTH($E48)-1)/12)*$H48</f>
        <v>0</v>
      </c>
      <c r="L48" s="197">
        <f>(SUM('1.  LRAMVA Summary'!G$54:G$59)+SUM('1.  LRAMVA Summary'!G$60:G$61)*(MONTH($E48)-1)/12)*$H48</f>
        <v>0</v>
      </c>
      <c r="M48" s="197">
        <f>(SUM('1.  LRAMVA Summary'!H$54:H$59)+SUM('1.  LRAMVA Summary'!H$60:H$61)*(MONTH($E48)-1)/12)*$H48</f>
        <v>0</v>
      </c>
      <c r="N48" s="197">
        <f>(SUM('1.  LRAMVA Summary'!I$54:I$59)+SUM('1.  LRAMVA Summary'!I$60:I$61)*(MONTH($E48)-1)/12)*$H48</f>
        <v>0</v>
      </c>
      <c r="O48" s="197">
        <f>(SUM('1.  LRAMVA Summary'!J$54:J$59)+SUM('1.  LRAMVA Summary'!J$60:J$61)*(MONTH($E48)-1)/12)*$H48</f>
        <v>0</v>
      </c>
      <c r="P48" s="197">
        <f>(SUM('1.  LRAMVA Summary'!K$54:K$59)+SUM('1.  LRAMVA Summary'!K$60:K$61)*(MONTH($E48)-1)/12)*$H48</f>
        <v>0</v>
      </c>
      <c r="Q48" s="197">
        <f>(SUM('1.  LRAMVA Summary'!L$54:L$59)+SUM('1.  LRAMVA Summary'!L$60:L$61)*(MONTH($E48)-1)/12)*$H48</f>
        <v>0</v>
      </c>
      <c r="R48" s="197">
        <f>(SUM('1.  LRAMVA Summary'!M$54:M$59)+SUM('1.  LRAMVA Summary'!M$60:M$61)*(MONTH($E48)-1)/12)*$H48</f>
        <v>0</v>
      </c>
      <c r="S48" s="197">
        <f>(SUM('1.  LRAMVA Summary'!N$54:N$59)+SUM('1.  LRAMVA Summary'!N$60:N$61)*(MONTH($E48)-1)/12)*$H48</f>
        <v>0</v>
      </c>
      <c r="T48" s="197">
        <f>(SUM('1.  LRAMVA Summary'!O$54:O$59)+SUM('1.  LRAMVA Summary'!O$60:O$61)*(MONTH($E48)-1)/12)*$H48</f>
        <v>0</v>
      </c>
      <c r="U48" s="197">
        <f>(SUM('1.  LRAMVA Summary'!P$54:P$59)+SUM('1.  LRAMVA Summary'!P$60:P$61)*(MONTH($E48)-1)/12)*$H48</f>
        <v>0</v>
      </c>
      <c r="V48" s="197">
        <f>(SUM('1.  LRAMVA Summary'!Q$54:Q$59)+SUM('1.  LRAMVA Summary'!Q$60:Q$61)*(MONTH($E48)-1)/12)*$H48</f>
        <v>0</v>
      </c>
      <c r="W48" s="198">
        <f t="shared" si="10"/>
        <v>0</v>
      </c>
    </row>
    <row r="49" spans="2:23">
      <c r="B49" s="180" t="s">
        <v>87</v>
      </c>
      <c r="C49" s="639">
        <v>2.18E-2</v>
      </c>
      <c r="D49" s="173"/>
      <c r="E49" s="181">
        <v>41395</v>
      </c>
      <c r="F49" s="181" t="s">
        <v>179</v>
      </c>
      <c r="G49" s="182" t="s">
        <v>66</v>
      </c>
      <c r="H49" s="196">
        <f>C$24/12</f>
        <v>1.225E-3</v>
      </c>
      <c r="I49" s="197">
        <f>(SUM('1.  LRAMVA Summary'!D$54:D$59)+SUM('1.  LRAMVA Summary'!D$60:D$61)*(MONTH($E49)-1)/12)*$H49</f>
        <v>0</v>
      </c>
      <c r="J49" s="197">
        <f>(SUM('1.  LRAMVA Summary'!E$54:E$59)+SUM('1.  LRAMVA Summary'!E$60:E$61)*(MONTH($E49)-1)/12)*$H49</f>
        <v>0</v>
      </c>
      <c r="K49" s="197">
        <f>(SUM('1.  LRAMVA Summary'!F$54:F$59)+SUM('1.  LRAMVA Summary'!F$60:F$61)*(MONTH($E49)-1)/12)*$H49</f>
        <v>0</v>
      </c>
      <c r="L49" s="197">
        <f>(SUM('1.  LRAMVA Summary'!G$54:G$59)+SUM('1.  LRAMVA Summary'!G$60:G$61)*(MONTH($E49)-1)/12)*$H49</f>
        <v>0</v>
      </c>
      <c r="M49" s="197">
        <f>(SUM('1.  LRAMVA Summary'!H$54:H$59)+SUM('1.  LRAMVA Summary'!H$60:H$61)*(MONTH($E49)-1)/12)*$H49</f>
        <v>0</v>
      </c>
      <c r="N49" s="197">
        <f>(SUM('1.  LRAMVA Summary'!I$54:I$59)+SUM('1.  LRAMVA Summary'!I$60:I$61)*(MONTH($E49)-1)/12)*$H49</f>
        <v>0</v>
      </c>
      <c r="O49" s="197">
        <f>(SUM('1.  LRAMVA Summary'!J$54:J$59)+SUM('1.  LRAMVA Summary'!J$60:J$61)*(MONTH($E49)-1)/12)*$H49</f>
        <v>0</v>
      </c>
      <c r="P49" s="197">
        <f>(SUM('1.  LRAMVA Summary'!K$54:K$59)+SUM('1.  LRAMVA Summary'!K$60:K$61)*(MONTH($E49)-1)/12)*$H49</f>
        <v>0</v>
      </c>
      <c r="Q49" s="197">
        <f>(SUM('1.  LRAMVA Summary'!L$54:L$59)+SUM('1.  LRAMVA Summary'!L$60:L$61)*(MONTH($E49)-1)/12)*$H49</f>
        <v>0</v>
      </c>
      <c r="R49" s="197">
        <f>(SUM('1.  LRAMVA Summary'!M$54:M$59)+SUM('1.  LRAMVA Summary'!M$60:M$61)*(MONTH($E49)-1)/12)*$H49</f>
        <v>0</v>
      </c>
      <c r="S49" s="197">
        <f>(SUM('1.  LRAMVA Summary'!N$54:N$59)+SUM('1.  LRAMVA Summary'!N$60:N$61)*(MONTH($E49)-1)/12)*$H49</f>
        <v>0</v>
      </c>
      <c r="T49" s="197">
        <f>(SUM('1.  LRAMVA Summary'!O$54:O$59)+SUM('1.  LRAMVA Summary'!O$60:O$61)*(MONTH($E49)-1)/12)*$H49</f>
        <v>0</v>
      </c>
      <c r="U49" s="197">
        <f>(SUM('1.  LRAMVA Summary'!P$54:P$59)+SUM('1.  LRAMVA Summary'!P$60:P$61)*(MONTH($E49)-1)/12)*$H49</f>
        <v>0</v>
      </c>
      <c r="V49" s="197">
        <f>(SUM('1.  LRAMVA Summary'!Q$54:Q$59)+SUM('1.  LRAMVA Summary'!Q$60:Q$61)*(MONTH($E49)-1)/12)*$H49</f>
        <v>0</v>
      </c>
      <c r="W49" s="198">
        <f t="shared" si="10"/>
        <v>0</v>
      </c>
    </row>
    <row r="50" spans="2:23">
      <c r="B50" s="180" t="s">
        <v>88</v>
      </c>
      <c r="C50" s="639">
        <v>2.18E-2</v>
      </c>
      <c r="D50" s="173"/>
      <c r="E50" s="181">
        <v>41426</v>
      </c>
      <c r="F50" s="181" t="s">
        <v>179</v>
      </c>
      <c r="G50" s="182" t="s">
        <v>66</v>
      </c>
      <c r="H50" s="196">
        <f>C$24/12</f>
        <v>1.225E-3</v>
      </c>
      <c r="I50" s="197">
        <f>(SUM('1.  LRAMVA Summary'!D$54:D$59)+SUM('1.  LRAMVA Summary'!D$60:D$61)*(MONTH($E50)-1)/12)*$H50</f>
        <v>0</v>
      </c>
      <c r="J50" s="197">
        <f>(SUM('1.  LRAMVA Summary'!E$54:E$59)+SUM('1.  LRAMVA Summary'!E$60:E$61)*(MONTH($E50)-1)/12)*$H50</f>
        <v>0</v>
      </c>
      <c r="K50" s="197">
        <f>(SUM('1.  LRAMVA Summary'!F$54:F$59)+SUM('1.  LRAMVA Summary'!F$60:F$61)*(MONTH($E50)-1)/12)*$H50</f>
        <v>0</v>
      </c>
      <c r="L50" s="197">
        <f>(SUM('1.  LRAMVA Summary'!G$54:G$59)+SUM('1.  LRAMVA Summary'!G$60:G$61)*(MONTH($E50)-1)/12)*$H50</f>
        <v>0</v>
      </c>
      <c r="M50" s="197">
        <f>(SUM('1.  LRAMVA Summary'!H$54:H$59)+SUM('1.  LRAMVA Summary'!H$60:H$61)*(MONTH($E50)-1)/12)*$H50</f>
        <v>0</v>
      </c>
      <c r="N50" s="197">
        <f>(SUM('1.  LRAMVA Summary'!I$54:I$59)+SUM('1.  LRAMVA Summary'!I$60:I$61)*(MONTH($E50)-1)/12)*$H50</f>
        <v>0</v>
      </c>
      <c r="O50" s="197">
        <f>(SUM('1.  LRAMVA Summary'!J$54:J$59)+SUM('1.  LRAMVA Summary'!J$60:J$61)*(MONTH($E50)-1)/12)*$H50</f>
        <v>0</v>
      </c>
      <c r="P50" s="197">
        <f>(SUM('1.  LRAMVA Summary'!K$54:K$59)+SUM('1.  LRAMVA Summary'!K$60:K$61)*(MONTH($E50)-1)/12)*$H50</f>
        <v>0</v>
      </c>
      <c r="Q50" s="197">
        <f>(SUM('1.  LRAMVA Summary'!L$54:L$59)+SUM('1.  LRAMVA Summary'!L$60:L$61)*(MONTH($E50)-1)/12)*$H50</f>
        <v>0</v>
      </c>
      <c r="R50" s="197">
        <f>(SUM('1.  LRAMVA Summary'!M$54:M$59)+SUM('1.  LRAMVA Summary'!M$60:M$61)*(MONTH($E50)-1)/12)*$H50</f>
        <v>0</v>
      </c>
      <c r="S50" s="197">
        <f>(SUM('1.  LRAMVA Summary'!N$54:N$59)+SUM('1.  LRAMVA Summary'!N$60:N$61)*(MONTH($E50)-1)/12)*$H50</f>
        <v>0</v>
      </c>
      <c r="T50" s="197">
        <f>(SUM('1.  LRAMVA Summary'!O$54:O$59)+SUM('1.  LRAMVA Summary'!O$60:O$61)*(MONTH($E50)-1)/12)*$H50</f>
        <v>0</v>
      </c>
      <c r="U50" s="197">
        <f>(SUM('1.  LRAMVA Summary'!P$54:P$59)+SUM('1.  LRAMVA Summary'!P$60:P$61)*(MONTH($E50)-1)/12)*$H50</f>
        <v>0</v>
      </c>
      <c r="V50" s="197">
        <f>(SUM('1.  LRAMVA Summary'!Q$54:Q$59)+SUM('1.  LRAMVA Summary'!Q$60:Q$61)*(MONTH($E50)-1)/12)*$H50</f>
        <v>0</v>
      </c>
      <c r="W50" s="198">
        <f t="shared" si="10"/>
        <v>0</v>
      </c>
    </row>
    <row r="51" spans="2:23">
      <c r="B51" s="180" t="s">
        <v>89</v>
      </c>
      <c r="C51" s="639">
        <v>2.18E-2</v>
      </c>
      <c r="D51" s="173"/>
      <c r="E51" s="181">
        <v>41456</v>
      </c>
      <c r="F51" s="181" t="s">
        <v>179</v>
      </c>
      <c r="G51" s="182" t="s">
        <v>68</v>
      </c>
      <c r="H51" s="199">
        <f>C$25/12</f>
        <v>1.225E-3</v>
      </c>
      <c r="I51" s="197">
        <f>(SUM('1.  LRAMVA Summary'!D$54:D$59)+SUM('1.  LRAMVA Summary'!D$60:D$61)*(MONTH($E51)-1)/12)*$H51</f>
        <v>0</v>
      </c>
      <c r="J51" s="197">
        <f>(SUM('1.  LRAMVA Summary'!E$54:E$59)+SUM('1.  LRAMVA Summary'!E$60:E$61)*(MONTH($E51)-1)/12)*$H51</f>
        <v>0</v>
      </c>
      <c r="K51" s="197">
        <f>(SUM('1.  LRAMVA Summary'!F$54:F$59)+SUM('1.  LRAMVA Summary'!F$60:F$61)*(MONTH($E51)-1)/12)*$H51</f>
        <v>0</v>
      </c>
      <c r="L51" s="197">
        <f>(SUM('1.  LRAMVA Summary'!G$54:G$59)+SUM('1.  LRAMVA Summary'!G$60:G$61)*(MONTH($E51)-1)/12)*$H51</f>
        <v>0</v>
      </c>
      <c r="M51" s="197">
        <f>(SUM('1.  LRAMVA Summary'!H$54:H$59)+SUM('1.  LRAMVA Summary'!H$60:H$61)*(MONTH($E51)-1)/12)*$H51</f>
        <v>0</v>
      </c>
      <c r="N51" s="197">
        <f>(SUM('1.  LRAMVA Summary'!I$54:I$59)+SUM('1.  LRAMVA Summary'!I$60:I$61)*(MONTH($E51)-1)/12)*$H51</f>
        <v>0</v>
      </c>
      <c r="O51" s="197">
        <f>(SUM('1.  LRAMVA Summary'!J$54:J$59)+SUM('1.  LRAMVA Summary'!J$60:J$61)*(MONTH($E51)-1)/12)*$H51</f>
        <v>0</v>
      </c>
      <c r="P51" s="197">
        <f>(SUM('1.  LRAMVA Summary'!K$54:K$59)+SUM('1.  LRAMVA Summary'!K$60:K$61)*(MONTH($E51)-1)/12)*$H51</f>
        <v>0</v>
      </c>
      <c r="Q51" s="197">
        <f>(SUM('1.  LRAMVA Summary'!L$54:L$59)+SUM('1.  LRAMVA Summary'!L$60:L$61)*(MONTH($E51)-1)/12)*$H51</f>
        <v>0</v>
      </c>
      <c r="R51" s="197">
        <f>(SUM('1.  LRAMVA Summary'!M$54:M$59)+SUM('1.  LRAMVA Summary'!M$60:M$61)*(MONTH($E51)-1)/12)*$H51</f>
        <v>0</v>
      </c>
      <c r="S51" s="197">
        <f>(SUM('1.  LRAMVA Summary'!N$54:N$59)+SUM('1.  LRAMVA Summary'!N$60:N$61)*(MONTH($E51)-1)/12)*$H51</f>
        <v>0</v>
      </c>
      <c r="T51" s="197">
        <f>(SUM('1.  LRAMVA Summary'!O$54:O$59)+SUM('1.  LRAMVA Summary'!O$60:O$61)*(MONTH($E51)-1)/12)*$H51</f>
        <v>0</v>
      </c>
      <c r="U51" s="197">
        <f>(SUM('1.  LRAMVA Summary'!P$54:P$59)+SUM('1.  LRAMVA Summary'!P$60:P$61)*(MONTH($E51)-1)/12)*$H51</f>
        <v>0</v>
      </c>
      <c r="V51" s="197">
        <f>(SUM('1.  LRAMVA Summary'!Q$54:Q$59)+SUM('1.  LRAMVA Summary'!Q$60:Q$61)*(MONTH($E51)-1)/12)*$H51</f>
        <v>0</v>
      </c>
      <c r="W51" s="198">
        <f t="shared" si="10"/>
        <v>0</v>
      </c>
    </row>
    <row r="52" spans="2:23">
      <c r="B52" s="180" t="s">
        <v>91</v>
      </c>
      <c r="C52" s="200">
        <v>2.18E-2</v>
      </c>
      <c r="D52" s="173"/>
      <c r="E52" s="181">
        <v>41487</v>
      </c>
      <c r="F52" s="181" t="s">
        <v>179</v>
      </c>
      <c r="G52" s="182" t="s">
        <v>68</v>
      </c>
      <c r="H52" s="196">
        <f>C$25/12</f>
        <v>1.225E-3</v>
      </c>
      <c r="I52" s="197">
        <f>(SUM('1.  LRAMVA Summary'!D$54:D$59)+SUM('1.  LRAMVA Summary'!D$60:D$61)*(MONTH($E52)-1)/12)*$H52</f>
        <v>0</v>
      </c>
      <c r="J52" s="197">
        <f>(SUM('1.  LRAMVA Summary'!E$54:E$59)+SUM('1.  LRAMVA Summary'!E$60:E$61)*(MONTH($E52)-1)/12)*$H52</f>
        <v>0</v>
      </c>
      <c r="K52" s="197">
        <f>(SUM('1.  LRAMVA Summary'!F$54:F$59)+SUM('1.  LRAMVA Summary'!F$60:F$61)*(MONTH($E52)-1)/12)*$H52</f>
        <v>0</v>
      </c>
      <c r="L52" s="197">
        <f>(SUM('1.  LRAMVA Summary'!G$54:G$59)+SUM('1.  LRAMVA Summary'!G$60:G$61)*(MONTH($E52)-1)/12)*$H52</f>
        <v>0</v>
      </c>
      <c r="M52" s="197">
        <f>(SUM('1.  LRAMVA Summary'!H$54:H$59)+SUM('1.  LRAMVA Summary'!H$60:H$61)*(MONTH($E52)-1)/12)*$H52</f>
        <v>0</v>
      </c>
      <c r="N52" s="197">
        <f>(SUM('1.  LRAMVA Summary'!I$54:I$59)+SUM('1.  LRAMVA Summary'!I$60:I$61)*(MONTH($E52)-1)/12)*$H52</f>
        <v>0</v>
      </c>
      <c r="O52" s="197">
        <f>(SUM('1.  LRAMVA Summary'!J$54:J$59)+SUM('1.  LRAMVA Summary'!J$60:J$61)*(MONTH($E52)-1)/12)*$H52</f>
        <v>0</v>
      </c>
      <c r="P52" s="197">
        <f>(SUM('1.  LRAMVA Summary'!K$54:K$59)+SUM('1.  LRAMVA Summary'!K$60:K$61)*(MONTH($E52)-1)/12)*$H52</f>
        <v>0</v>
      </c>
      <c r="Q52" s="197">
        <f>(SUM('1.  LRAMVA Summary'!L$54:L$59)+SUM('1.  LRAMVA Summary'!L$60:L$61)*(MONTH($E52)-1)/12)*$H52</f>
        <v>0</v>
      </c>
      <c r="R52" s="197">
        <f>(SUM('1.  LRAMVA Summary'!M$54:M$59)+SUM('1.  LRAMVA Summary'!M$60:M$61)*(MONTH($E52)-1)/12)*$H52</f>
        <v>0</v>
      </c>
      <c r="S52" s="197">
        <f>(SUM('1.  LRAMVA Summary'!N$54:N$59)+SUM('1.  LRAMVA Summary'!N$60:N$61)*(MONTH($E52)-1)/12)*$H52</f>
        <v>0</v>
      </c>
      <c r="T52" s="197">
        <f>(SUM('1.  LRAMVA Summary'!O$54:O$59)+SUM('1.  LRAMVA Summary'!O$60:O$61)*(MONTH($E52)-1)/12)*$H52</f>
        <v>0</v>
      </c>
      <c r="U52" s="197">
        <f>(SUM('1.  LRAMVA Summary'!P$54:P$59)+SUM('1.  LRAMVA Summary'!P$60:P$61)*(MONTH($E52)-1)/12)*$H52</f>
        <v>0</v>
      </c>
      <c r="V52" s="197">
        <f>(SUM('1.  LRAMVA Summary'!Q$54:Q$59)+SUM('1.  LRAMVA Summary'!Q$60:Q$61)*(MONTH($E52)-1)/12)*$H52</f>
        <v>0</v>
      </c>
      <c r="W52" s="198">
        <f t="shared" si="10"/>
        <v>0</v>
      </c>
    </row>
    <row r="53" spans="2:23">
      <c r="B53" s="180" t="s">
        <v>90</v>
      </c>
      <c r="C53" s="200">
        <v>5.7000000000000002E-3</v>
      </c>
      <c r="D53" s="173"/>
      <c r="E53" s="181">
        <v>41518</v>
      </c>
      <c r="F53" s="181" t="s">
        <v>179</v>
      </c>
      <c r="G53" s="182" t="s">
        <v>68</v>
      </c>
      <c r="H53" s="196">
        <f>C$25/12</f>
        <v>1.225E-3</v>
      </c>
      <c r="I53" s="197">
        <f>(SUM('1.  LRAMVA Summary'!D$54:D$59)+SUM('1.  LRAMVA Summary'!D$60:D$61)*(MONTH($E53)-1)/12)*$H53</f>
        <v>0</v>
      </c>
      <c r="J53" s="197">
        <f>(SUM('1.  LRAMVA Summary'!E$54:E$59)+SUM('1.  LRAMVA Summary'!E$60:E$61)*(MONTH($E53)-1)/12)*$H53</f>
        <v>0</v>
      </c>
      <c r="K53" s="197">
        <f>(SUM('1.  LRAMVA Summary'!F$54:F$59)+SUM('1.  LRAMVA Summary'!F$60:F$61)*(MONTH($E53)-1)/12)*$H53</f>
        <v>0</v>
      </c>
      <c r="L53" s="197">
        <f>(SUM('1.  LRAMVA Summary'!G$54:G$59)+SUM('1.  LRAMVA Summary'!G$60:G$61)*(MONTH($E53)-1)/12)*$H53</f>
        <v>0</v>
      </c>
      <c r="M53" s="197">
        <f>(SUM('1.  LRAMVA Summary'!H$54:H$59)+SUM('1.  LRAMVA Summary'!H$60:H$61)*(MONTH($E53)-1)/12)*$H53</f>
        <v>0</v>
      </c>
      <c r="N53" s="197">
        <f>(SUM('1.  LRAMVA Summary'!I$54:I$59)+SUM('1.  LRAMVA Summary'!I$60:I$61)*(MONTH($E53)-1)/12)*$H53</f>
        <v>0</v>
      </c>
      <c r="O53" s="197">
        <f>(SUM('1.  LRAMVA Summary'!J$54:J$59)+SUM('1.  LRAMVA Summary'!J$60:J$61)*(MONTH($E53)-1)/12)*$H53</f>
        <v>0</v>
      </c>
      <c r="P53" s="197">
        <f>(SUM('1.  LRAMVA Summary'!K$54:K$59)+SUM('1.  LRAMVA Summary'!K$60:K$61)*(MONTH($E53)-1)/12)*$H53</f>
        <v>0</v>
      </c>
      <c r="Q53" s="197">
        <f>(SUM('1.  LRAMVA Summary'!L$54:L$59)+SUM('1.  LRAMVA Summary'!L$60:L$61)*(MONTH($E53)-1)/12)*$H53</f>
        <v>0</v>
      </c>
      <c r="R53" s="197">
        <f>(SUM('1.  LRAMVA Summary'!M$54:M$59)+SUM('1.  LRAMVA Summary'!M$60:M$61)*(MONTH($E53)-1)/12)*$H53</f>
        <v>0</v>
      </c>
      <c r="S53" s="197">
        <f>(SUM('1.  LRAMVA Summary'!N$54:N$59)+SUM('1.  LRAMVA Summary'!N$60:N$61)*(MONTH($E53)-1)/12)*$H53</f>
        <v>0</v>
      </c>
      <c r="T53" s="197">
        <f>(SUM('1.  LRAMVA Summary'!O$54:O$59)+SUM('1.  LRAMVA Summary'!O$60:O$61)*(MONTH($E53)-1)/12)*$H53</f>
        <v>0</v>
      </c>
      <c r="U53" s="197">
        <f>(SUM('1.  LRAMVA Summary'!P$54:P$59)+SUM('1.  LRAMVA Summary'!P$60:P$61)*(MONTH($E53)-1)/12)*$H53</f>
        <v>0</v>
      </c>
      <c r="V53" s="197">
        <f>(SUM('1.  LRAMVA Summary'!Q$54:Q$59)+SUM('1.  LRAMVA Summary'!Q$60:Q$61)*(MONTH($E53)-1)/12)*$H53</f>
        <v>0</v>
      </c>
      <c r="W53" s="198">
        <f t="shared" si="10"/>
        <v>0</v>
      </c>
    </row>
    <row r="54" spans="2:23">
      <c r="B54" s="202" t="s">
        <v>92</v>
      </c>
      <c r="C54" s="203">
        <f t="shared" ref="C54:C59" si="11">C53</f>
        <v>5.7000000000000002E-3</v>
      </c>
      <c r="D54" s="173"/>
      <c r="E54" s="181">
        <v>41548</v>
      </c>
      <c r="F54" s="181" t="s">
        <v>179</v>
      </c>
      <c r="G54" s="182" t="s">
        <v>69</v>
      </c>
      <c r="H54" s="199">
        <f>C$26/12</f>
        <v>1.225E-3</v>
      </c>
      <c r="I54" s="197">
        <f>(SUM('1.  LRAMVA Summary'!D$54:D$59)+SUM('1.  LRAMVA Summary'!D$60:D$61)*(MONTH($E54)-1)/12)*$H54</f>
        <v>0</v>
      </c>
      <c r="J54" s="197">
        <f>(SUM('1.  LRAMVA Summary'!E$54:E$59)+SUM('1.  LRAMVA Summary'!E$60:E$61)*(MONTH($E54)-1)/12)*$H54</f>
        <v>0</v>
      </c>
      <c r="K54" s="197">
        <f>(SUM('1.  LRAMVA Summary'!F$54:F$59)+SUM('1.  LRAMVA Summary'!F$60:F$61)*(MONTH($E54)-1)/12)*$H54</f>
        <v>0</v>
      </c>
      <c r="L54" s="197">
        <f>(SUM('1.  LRAMVA Summary'!G$54:G$59)+SUM('1.  LRAMVA Summary'!G$60:G$61)*(MONTH($E54)-1)/12)*$H54</f>
        <v>0</v>
      </c>
      <c r="M54" s="197">
        <f>(SUM('1.  LRAMVA Summary'!H$54:H$59)+SUM('1.  LRAMVA Summary'!H$60:H$61)*(MONTH($E54)-1)/12)*$H54</f>
        <v>0</v>
      </c>
      <c r="N54" s="197">
        <f>(SUM('1.  LRAMVA Summary'!I$54:I$59)+SUM('1.  LRAMVA Summary'!I$60:I$61)*(MONTH($E54)-1)/12)*$H54</f>
        <v>0</v>
      </c>
      <c r="O54" s="197">
        <f>(SUM('1.  LRAMVA Summary'!J$54:J$59)+SUM('1.  LRAMVA Summary'!J$60:J$61)*(MONTH($E54)-1)/12)*$H54</f>
        <v>0</v>
      </c>
      <c r="P54" s="197">
        <f>(SUM('1.  LRAMVA Summary'!K$54:K$59)+SUM('1.  LRAMVA Summary'!K$60:K$61)*(MONTH($E54)-1)/12)*$H54</f>
        <v>0</v>
      </c>
      <c r="Q54" s="197">
        <f>(SUM('1.  LRAMVA Summary'!L$54:L$59)+SUM('1.  LRAMVA Summary'!L$60:L$61)*(MONTH($E54)-1)/12)*$H54</f>
        <v>0</v>
      </c>
      <c r="R54" s="197">
        <f>(SUM('1.  LRAMVA Summary'!M$54:M$59)+SUM('1.  LRAMVA Summary'!M$60:M$61)*(MONTH($E54)-1)/12)*$H54</f>
        <v>0</v>
      </c>
      <c r="S54" s="197">
        <f>(SUM('1.  LRAMVA Summary'!N$54:N$59)+SUM('1.  LRAMVA Summary'!N$60:N$61)*(MONTH($E54)-1)/12)*$H54</f>
        <v>0</v>
      </c>
      <c r="T54" s="197">
        <f>(SUM('1.  LRAMVA Summary'!O$54:O$59)+SUM('1.  LRAMVA Summary'!O$60:O$61)*(MONTH($E54)-1)/12)*$H54</f>
        <v>0</v>
      </c>
      <c r="U54" s="197">
        <f>(SUM('1.  LRAMVA Summary'!P$54:P$59)+SUM('1.  LRAMVA Summary'!P$60:P$61)*(MONTH($E54)-1)/12)*$H54</f>
        <v>0</v>
      </c>
      <c r="V54" s="197">
        <f>(SUM('1.  LRAMVA Summary'!Q$54:Q$59)+SUM('1.  LRAMVA Summary'!Q$60:Q$61)*(MONTH($E54)-1)/12)*$H54</f>
        <v>0</v>
      </c>
      <c r="W54" s="198">
        <f t="shared" si="10"/>
        <v>0</v>
      </c>
    </row>
    <row r="55" spans="2:23">
      <c r="B55" s="180" t="s">
        <v>704</v>
      </c>
      <c r="C55" s="200">
        <f t="shared" si="11"/>
        <v>5.7000000000000002E-3</v>
      </c>
      <c r="D55" s="173"/>
      <c r="E55" s="181">
        <v>41579</v>
      </c>
      <c r="F55" s="181" t="s">
        <v>179</v>
      </c>
      <c r="G55" s="182" t="s">
        <v>69</v>
      </c>
      <c r="H55" s="196">
        <f>C$26/12</f>
        <v>1.225E-3</v>
      </c>
      <c r="I55" s="197">
        <f>(SUM('1.  LRAMVA Summary'!D$54:D$59)+SUM('1.  LRAMVA Summary'!D$60:D$61)*(MONTH($E55)-1)/12)*$H55</f>
        <v>0</v>
      </c>
      <c r="J55" s="197">
        <f>(SUM('1.  LRAMVA Summary'!E$54:E$59)+SUM('1.  LRAMVA Summary'!E$60:E$61)*(MONTH($E55)-1)/12)*$H55</f>
        <v>0</v>
      </c>
      <c r="K55" s="197">
        <f>(SUM('1.  LRAMVA Summary'!F$54:F$59)+SUM('1.  LRAMVA Summary'!F$60:F$61)*(MONTH($E55)-1)/12)*$H55</f>
        <v>0</v>
      </c>
      <c r="L55" s="197">
        <f>(SUM('1.  LRAMVA Summary'!G$54:G$59)+SUM('1.  LRAMVA Summary'!G$60:G$61)*(MONTH($E55)-1)/12)*$H55</f>
        <v>0</v>
      </c>
      <c r="M55" s="197">
        <f>(SUM('1.  LRAMVA Summary'!H$54:H$59)+SUM('1.  LRAMVA Summary'!H$60:H$61)*(MONTH($E55)-1)/12)*$H55</f>
        <v>0</v>
      </c>
      <c r="N55" s="197">
        <f>(SUM('1.  LRAMVA Summary'!I$54:I$59)+SUM('1.  LRAMVA Summary'!I$60:I$61)*(MONTH($E55)-1)/12)*$H55</f>
        <v>0</v>
      </c>
      <c r="O55" s="197">
        <f>(SUM('1.  LRAMVA Summary'!J$54:J$59)+SUM('1.  LRAMVA Summary'!J$60:J$61)*(MONTH($E55)-1)/12)*$H55</f>
        <v>0</v>
      </c>
      <c r="P55" s="197">
        <f>(SUM('1.  LRAMVA Summary'!K$54:K$59)+SUM('1.  LRAMVA Summary'!K$60:K$61)*(MONTH($E55)-1)/12)*$H55</f>
        <v>0</v>
      </c>
      <c r="Q55" s="197">
        <f>(SUM('1.  LRAMVA Summary'!L$54:L$59)+SUM('1.  LRAMVA Summary'!L$60:L$61)*(MONTH($E55)-1)/12)*$H55</f>
        <v>0</v>
      </c>
      <c r="R55" s="197">
        <f>(SUM('1.  LRAMVA Summary'!M$54:M$59)+SUM('1.  LRAMVA Summary'!M$60:M$61)*(MONTH($E55)-1)/12)*$H55</f>
        <v>0</v>
      </c>
      <c r="S55" s="197">
        <f>(SUM('1.  LRAMVA Summary'!N$54:N$59)+SUM('1.  LRAMVA Summary'!N$60:N$61)*(MONTH($E55)-1)/12)*$H55</f>
        <v>0</v>
      </c>
      <c r="T55" s="197">
        <f>(SUM('1.  LRAMVA Summary'!O$54:O$59)+SUM('1.  LRAMVA Summary'!O$60:O$61)*(MONTH($E55)-1)/12)*$H55</f>
        <v>0</v>
      </c>
      <c r="U55" s="197">
        <f>(SUM('1.  LRAMVA Summary'!P$54:P$59)+SUM('1.  LRAMVA Summary'!P$60:P$61)*(MONTH($E55)-1)/12)*$H55</f>
        <v>0</v>
      </c>
      <c r="V55" s="197">
        <f>(SUM('1.  LRAMVA Summary'!Q$54:Q$59)+SUM('1.  LRAMVA Summary'!Q$60:Q$61)*(MONTH($E55)-1)/12)*$H55</f>
        <v>0</v>
      </c>
      <c r="W55" s="198">
        <f t="shared" si="10"/>
        <v>0</v>
      </c>
    </row>
    <row r="56" spans="2:23">
      <c r="B56" s="180" t="s">
        <v>705</v>
      </c>
      <c r="C56" s="200">
        <f t="shared" si="11"/>
        <v>5.7000000000000002E-3</v>
      </c>
      <c r="D56" s="173"/>
      <c r="E56" s="181">
        <v>41609</v>
      </c>
      <c r="F56" s="181" t="s">
        <v>179</v>
      </c>
      <c r="G56" s="182" t="s">
        <v>69</v>
      </c>
      <c r="H56" s="196">
        <f>C$26/12</f>
        <v>1.225E-3</v>
      </c>
      <c r="I56" s="197">
        <f>(SUM('1.  LRAMVA Summary'!D$54:D$59)+SUM('1.  LRAMVA Summary'!D$60:D$61)*(MONTH($E56)-1)/12)*$H56</f>
        <v>0</v>
      </c>
      <c r="J56" s="197">
        <f>(SUM('1.  LRAMVA Summary'!E$54:E$59)+SUM('1.  LRAMVA Summary'!E$60:E$61)*(MONTH($E56)-1)/12)*$H56</f>
        <v>0</v>
      </c>
      <c r="K56" s="197">
        <f>(SUM('1.  LRAMVA Summary'!F$54:F$59)+SUM('1.  LRAMVA Summary'!F$60:F$61)*(MONTH($E56)-1)/12)*$H56</f>
        <v>0</v>
      </c>
      <c r="L56" s="197">
        <f>(SUM('1.  LRAMVA Summary'!G$54:G$59)+SUM('1.  LRAMVA Summary'!G$60:G$61)*(MONTH($E56)-1)/12)*$H56</f>
        <v>0</v>
      </c>
      <c r="M56" s="197">
        <f>(SUM('1.  LRAMVA Summary'!H$54:H$59)+SUM('1.  LRAMVA Summary'!H$60:H$61)*(MONTH($E56)-1)/12)*$H56</f>
        <v>0</v>
      </c>
      <c r="N56" s="197">
        <f>(SUM('1.  LRAMVA Summary'!I$54:I$59)+SUM('1.  LRAMVA Summary'!I$60:I$61)*(MONTH($E56)-1)/12)*$H56</f>
        <v>0</v>
      </c>
      <c r="O56" s="197">
        <f>(SUM('1.  LRAMVA Summary'!J$54:J$59)+SUM('1.  LRAMVA Summary'!J$60:J$61)*(MONTH($E56)-1)/12)*$H56</f>
        <v>0</v>
      </c>
      <c r="P56" s="197">
        <f>(SUM('1.  LRAMVA Summary'!K$54:K$59)+SUM('1.  LRAMVA Summary'!K$60:K$61)*(MONTH($E56)-1)/12)*$H56</f>
        <v>0</v>
      </c>
      <c r="Q56" s="197">
        <f>(SUM('1.  LRAMVA Summary'!L$54:L$59)+SUM('1.  LRAMVA Summary'!L$60:L$61)*(MONTH($E56)-1)/12)*$H56</f>
        <v>0</v>
      </c>
      <c r="R56" s="197">
        <f>(SUM('1.  LRAMVA Summary'!M$54:M$59)+SUM('1.  LRAMVA Summary'!M$60:M$61)*(MONTH($E56)-1)/12)*$H56</f>
        <v>0</v>
      </c>
      <c r="S56" s="197">
        <f>(SUM('1.  LRAMVA Summary'!N$54:N$59)+SUM('1.  LRAMVA Summary'!N$60:N$61)*(MONTH($E56)-1)/12)*$H56</f>
        <v>0</v>
      </c>
      <c r="T56" s="197">
        <f>(SUM('1.  LRAMVA Summary'!O$54:O$59)+SUM('1.  LRAMVA Summary'!O$60:O$61)*(MONTH($E56)-1)/12)*$H56</f>
        <v>0</v>
      </c>
      <c r="U56" s="197">
        <f>(SUM('1.  LRAMVA Summary'!P$54:P$59)+SUM('1.  LRAMVA Summary'!P$60:P$61)*(MONTH($E56)-1)/12)*$H56</f>
        <v>0</v>
      </c>
      <c r="V56" s="197">
        <f>(SUM('1.  LRAMVA Summary'!Q$54:Q$59)+SUM('1.  LRAMVA Summary'!Q$60:Q$61)*(MONTH($E56)-1)/12)*$H56</f>
        <v>0</v>
      </c>
      <c r="W56" s="198">
        <f t="shared" si="10"/>
        <v>0</v>
      </c>
    </row>
    <row r="57" spans="2:23" ht="15" thickBot="1">
      <c r="B57" s="180" t="s">
        <v>706</v>
      </c>
      <c r="C57" s="200">
        <f t="shared" si="11"/>
        <v>5.7000000000000002E-3</v>
      </c>
      <c r="D57" s="173"/>
      <c r="E57" s="183" t="s">
        <v>462</v>
      </c>
      <c r="F57" s="183"/>
      <c r="G57" s="184"/>
      <c r="H57" s="185"/>
      <c r="I57" s="186">
        <f>SUM(I44:I56)</f>
        <v>0</v>
      </c>
      <c r="J57" s="186">
        <f t="shared" ref="J57:O57" si="12">SUM(J44:J56)</f>
        <v>0</v>
      </c>
      <c r="K57" s="186">
        <f t="shared" si="12"/>
        <v>0</v>
      </c>
      <c r="L57" s="186">
        <f t="shared" si="12"/>
        <v>0</v>
      </c>
      <c r="M57" s="186">
        <f t="shared" si="12"/>
        <v>0</v>
      </c>
      <c r="N57" s="186">
        <f t="shared" si="12"/>
        <v>0</v>
      </c>
      <c r="O57" s="186">
        <f t="shared" si="12"/>
        <v>0</v>
      </c>
      <c r="P57" s="186">
        <f t="shared" ref="P57:V57" si="13">SUM(P44:P56)</f>
        <v>0</v>
      </c>
      <c r="Q57" s="186">
        <f t="shared" si="13"/>
        <v>0</v>
      </c>
      <c r="R57" s="186">
        <f t="shared" si="13"/>
        <v>0</v>
      </c>
      <c r="S57" s="186">
        <f t="shared" si="13"/>
        <v>0</v>
      </c>
      <c r="T57" s="186">
        <f t="shared" si="13"/>
        <v>0</v>
      </c>
      <c r="U57" s="186">
        <f t="shared" si="13"/>
        <v>0</v>
      </c>
      <c r="V57" s="186">
        <f t="shared" si="13"/>
        <v>0</v>
      </c>
      <c r="W57" s="186">
        <f>SUM(W44:W56)</f>
        <v>0</v>
      </c>
    </row>
    <row r="58" spans="2:23" ht="15" thickTop="1">
      <c r="B58" s="202" t="s">
        <v>707</v>
      </c>
      <c r="C58" s="203">
        <f t="shared" si="11"/>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708</v>
      </c>
      <c r="C59" s="200">
        <f t="shared" si="11"/>
        <v>5.7000000000000002E-3</v>
      </c>
      <c r="D59" s="173"/>
      <c r="E59" s="192" t="s">
        <v>426</v>
      </c>
      <c r="F59" s="192"/>
      <c r="G59" s="193"/>
      <c r="H59" s="194"/>
      <c r="I59" s="195">
        <f t="shared" ref="I59:W59" si="14">I57+I58</f>
        <v>0</v>
      </c>
      <c r="J59" s="195">
        <f t="shared" si="14"/>
        <v>0</v>
      </c>
      <c r="K59" s="195">
        <f t="shared" si="14"/>
        <v>0</v>
      </c>
      <c r="L59" s="195">
        <f t="shared" si="14"/>
        <v>0</v>
      </c>
      <c r="M59" s="195">
        <f t="shared" si="14"/>
        <v>0</v>
      </c>
      <c r="N59" s="195">
        <f t="shared" si="14"/>
        <v>0</v>
      </c>
      <c r="O59" s="195">
        <f t="shared" si="14"/>
        <v>0</v>
      </c>
      <c r="P59" s="195">
        <f t="shared" ref="P59:V59" si="15">P57+P58</f>
        <v>0</v>
      </c>
      <c r="Q59" s="195">
        <f t="shared" si="15"/>
        <v>0</v>
      </c>
      <c r="R59" s="195">
        <f t="shared" si="15"/>
        <v>0</v>
      </c>
      <c r="S59" s="195">
        <f t="shared" si="15"/>
        <v>0</v>
      </c>
      <c r="T59" s="195">
        <f t="shared" si="15"/>
        <v>0</v>
      </c>
      <c r="U59" s="195">
        <f t="shared" si="15"/>
        <v>0</v>
      </c>
      <c r="V59" s="195">
        <f t="shared" si="15"/>
        <v>0</v>
      </c>
      <c r="W59" s="195">
        <f t="shared" si="14"/>
        <v>0</v>
      </c>
    </row>
    <row r="60" spans="2:23">
      <c r="B60" s="180" t="s">
        <v>709</v>
      </c>
      <c r="C60" s="200">
        <v>1.0200000000000001E-2</v>
      </c>
      <c r="D60" s="173"/>
      <c r="E60" s="181">
        <v>41640</v>
      </c>
      <c r="F60" s="181" t="s">
        <v>180</v>
      </c>
      <c r="G60" s="182" t="s">
        <v>65</v>
      </c>
      <c r="H60" s="199">
        <f>C$27/12</f>
        <v>1.225E-3</v>
      </c>
      <c r="I60" s="197">
        <f>(SUM('1.  LRAMVA Summary'!D$54:D$62)+SUM('1.  LRAMVA Summary'!D$63:D$64)*(MONTH($E60)-1)/12)*$H60</f>
        <v>0</v>
      </c>
      <c r="J60" s="197">
        <f>(SUM('1.  LRAMVA Summary'!E$54:E$62)+SUM('1.  LRAMVA Summary'!E$63:E$64)*(MONTH($E60)-1)/12)*$H60</f>
        <v>0</v>
      </c>
      <c r="K60" s="197">
        <f>(SUM('1.  LRAMVA Summary'!F$54:F$62)+SUM('1.  LRAMVA Summary'!F$63:F$64)*(MONTH($E60)-1)/12)*$H60</f>
        <v>0</v>
      </c>
      <c r="L60" s="197">
        <f>(SUM('1.  LRAMVA Summary'!G$54:G$62)+SUM('1.  LRAMVA Summary'!G$63:G$64)*(MONTH($E60)-1)/12)*$H60</f>
        <v>0</v>
      </c>
      <c r="M60" s="197">
        <f>(SUM('1.  LRAMVA Summary'!H$54:H$62)+SUM('1.  LRAMVA Summary'!H$63:H$64)*(MONTH($E60)-1)/12)*$H60</f>
        <v>0</v>
      </c>
      <c r="N60" s="197">
        <f>(SUM('1.  LRAMVA Summary'!I$54:I$62)+SUM('1.  LRAMVA Summary'!I$63:I$64)*(MONTH($E60)-1)/12)*$H60</f>
        <v>0</v>
      </c>
      <c r="O60" s="197">
        <f>(SUM('1.  LRAMVA Summary'!J$54:J$62)+SUM('1.  LRAMVA Summary'!J$63:J$64)*(MONTH($E60)-1)/12)*$H60</f>
        <v>0</v>
      </c>
      <c r="P60" s="197">
        <f>(SUM('1.  LRAMVA Summary'!K$54:K$62)+SUM('1.  LRAMVA Summary'!K$63:K$64)*(MONTH($E60)-1)/12)*$H60</f>
        <v>0</v>
      </c>
      <c r="Q60" s="197">
        <f>(SUM('1.  LRAMVA Summary'!L$54:L$62)+SUM('1.  LRAMVA Summary'!L$63:L$64)*(MONTH($E60)-1)/12)*$H60</f>
        <v>0</v>
      </c>
      <c r="R60" s="197">
        <f>(SUM('1.  LRAMVA Summary'!M$54:M$62)+SUM('1.  LRAMVA Summary'!M$63:M$64)*(MONTH($E60)-1)/12)*$H60</f>
        <v>0</v>
      </c>
      <c r="S60" s="197">
        <f>(SUM('1.  LRAMVA Summary'!N$54:N$62)+SUM('1.  LRAMVA Summary'!N$63:N$64)*(MONTH($E60)-1)/12)*$H60</f>
        <v>0</v>
      </c>
      <c r="T60" s="197">
        <f>(SUM('1.  LRAMVA Summary'!O$54:O$62)+SUM('1.  LRAMVA Summary'!O$63:O$64)*(MONTH($E60)-1)/12)*$H60</f>
        <v>0</v>
      </c>
      <c r="U60" s="197">
        <f>(SUM('1.  LRAMVA Summary'!P$54:P$62)+SUM('1.  LRAMVA Summary'!P$63:P$64)*(MONTH($E60)-1)/12)*$H60</f>
        <v>0</v>
      </c>
      <c r="V60" s="197">
        <f>(SUM('1.  LRAMVA Summary'!Q$54:Q$62)+SUM('1.  LRAMVA Summary'!Q$63:Q$64)*(MONTH($E60)-1)/12)*$H60</f>
        <v>0</v>
      </c>
      <c r="W60" s="198">
        <f>SUM(I60:V60)</f>
        <v>0</v>
      </c>
    </row>
    <row r="61" spans="2:23">
      <c r="B61" s="180" t="s">
        <v>710</v>
      </c>
      <c r="C61" s="200">
        <v>2.1999999999999999E-2</v>
      </c>
      <c r="E61" s="181">
        <v>41671</v>
      </c>
      <c r="F61" s="181" t="s">
        <v>180</v>
      </c>
      <c r="G61" s="182" t="s">
        <v>65</v>
      </c>
      <c r="H61" s="196">
        <f>C$27/12</f>
        <v>1.225E-3</v>
      </c>
      <c r="I61" s="197">
        <f>(SUM('1.  LRAMVA Summary'!D$54:D$62)+SUM('1.  LRAMVA Summary'!D$63:D$64)*(MONTH($E61)-1)/12)*$H61</f>
        <v>0</v>
      </c>
      <c r="J61" s="197">
        <f>(SUM('1.  LRAMVA Summary'!E$54:E$62)+SUM('1.  LRAMVA Summary'!E$63:E$64)*(MONTH($E61)-1)/12)*$H61</f>
        <v>0</v>
      </c>
      <c r="K61" s="197">
        <f>(SUM('1.  LRAMVA Summary'!F$54:F$62)+SUM('1.  LRAMVA Summary'!F$63:F$64)*(MONTH($E61)-1)/12)*$H61</f>
        <v>0</v>
      </c>
      <c r="L61" s="197">
        <f>(SUM('1.  LRAMVA Summary'!G$54:G$62)+SUM('1.  LRAMVA Summary'!G$63:G$64)*(MONTH($E61)-1)/12)*$H61</f>
        <v>0</v>
      </c>
      <c r="M61" s="197">
        <f>(SUM('1.  LRAMVA Summary'!H$54:H$62)+SUM('1.  LRAMVA Summary'!H$63:H$64)*(MONTH($E61)-1)/12)*$H61</f>
        <v>0</v>
      </c>
      <c r="N61" s="197">
        <f>(SUM('1.  LRAMVA Summary'!I$54:I$62)+SUM('1.  LRAMVA Summary'!I$63:I$64)*(MONTH($E61)-1)/12)*$H61</f>
        <v>0</v>
      </c>
      <c r="O61" s="197">
        <f>(SUM('1.  LRAMVA Summary'!J$54:J$62)+SUM('1.  LRAMVA Summary'!J$63:J$64)*(MONTH($E61)-1)/12)*$H61</f>
        <v>0</v>
      </c>
      <c r="P61" s="197">
        <f>(SUM('1.  LRAMVA Summary'!K$54:K$62)+SUM('1.  LRAMVA Summary'!K$63:K$64)*(MONTH($E61)-1)/12)*$H61</f>
        <v>0</v>
      </c>
      <c r="Q61" s="197">
        <f>(SUM('1.  LRAMVA Summary'!L$54:L$62)+SUM('1.  LRAMVA Summary'!L$63:L$64)*(MONTH($E61)-1)/12)*$H61</f>
        <v>0</v>
      </c>
      <c r="R61" s="197">
        <f>(SUM('1.  LRAMVA Summary'!M$54:M$62)+SUM('1.  LRAMVA Summary'!M$63:M$64)*(MONTH($E61)-1)/12)*$H61</f>
        <v>0</v>
      </c>
      <c r="S61" s="197">
        <f>(SUM('1.  LRAMVA Summary'!N$54:N$62)+SUM('1.  LRAMVA Summary'!N$63:N$64)*(MONTH($E61)-1)/12)*$H61</f>
        <v>0</v>
      </c>
      <c r="T61" s="197">
        <f>(SUM('1.  LRAMVA Summary'!O$54:O$62)+SUM('1.  LRAMVA Summary'!O$63:O$64)*(MONTH($E61)-1)/12)*$H61</f>
        <v>0</v>
      </c>
      <c r="U61" s="197">
        <f>(SUM('1.  LRAMVA Summary'!P$54:P$62)+SUM('1.  LRAMVA Summary'!P$63:P$64)*(MONTH($E61)-1)/12)*$H61</f>
        <v>0</v>
      </c>
      <c r="V61" s="197">
        <f>(SUM('1.  LRAMVA Summary'!Q$54:Q$62)+SUM('1.  LRAMVA Summary'!Q$63:Q$64)*(MONTH($E61)-1)/12)*$H61</f>
        <v>0</v>
      </c>
      <c r="W61" s="198">
        <f t="shared" ref="W61:W71" si="16">SUM(I61:V61)</f>
        <v>0</v>
      </c>
    </row>
    <row r="62" spans="2:23">
      <c r="B62" s="202" t="s">
        <v>711</v>
      </c>
      <c r="C62" s="203">
        <v>3.8699999999999998E-2</v>
      </c>
      <c r="E62" s="181">
        <v>41699</v>
      </c>
      <c r="F62" s="181" t="s">
        <v>180</v>
      </c>
      <c r="G62" s="182" t="s">
        <v>65</v>
      </c>
      <c r="H62" s="196">
        <f>C$27/12</f>
        <v>1.225E-3</v>
      </c>
      <c r="I62" s="197">
        <f>(SUM('1.  LRAMVA Summary'!D$54:D$62)+SUM('1.  LRAMVA Summary'!D$63:D$64)*(MONTH($E62)-1)/12)*$H62</f>
        <v>0</v>
      </c>
      <c r="J62" s="197">
        <f>(SUM('1.  LRAMVA Summary'!E$54:E$62)+SUM('1.  LRAMVA Summary'!E$63:E$64)*(MONTH($E62)-1)/12)*$H62</f>
        <v>0</v>
      </c>
      <c r="K62" s="197">
        <f>(SUM('1.  LRAMVA Summary'!F$54:F$62)+SUM('1.  LRAMVA Summary'!F$63:F$64)*(MONTH($E62)-1)/12)*$H62</f>
        <v>0</v>
      </c>
      <c r="L62" s="197">
        <f>(SUM('1.  LRAMVA Summary'!G$54:G$62)+SUM('1.  LRAMVA Summary'!G$63:G$64)*(MONTH($E62)-1)/12)*$H62</f>
        <v>0</v>
      </c>
      <c r="M62" s="197">
        <f>(SUM('1.  LRAMVA Summary'!H$54:H$62)+SUM('1.  LRAMVA Summary'!H$63:H$64)*(MONTH($E62)-1)/12)*$H62</f>
        <v>0</v>
      </c>
      <c r="N62" s="197">
        <f>(SUM('1.  LRAMVA Summary'!I$54:I$62)+SUM('1.  LRAMVA Summary'!I$63:I$64)*(MONTH($E62)-1)/12)*$H62</f>
        <v>0</v>
      </c>
      <c r="O62" s="197">
        <f>(SUM('1.  LRAMVA Summary'!J$54:J$62)+SUM('1.  LRAMVA Summary'!J$63:J$64)*(MONTH($E62)-1)/12)*$H62</f>
        <v>0</v>
      </c>
      <c r="P62" s="197">
        <f>(SUM('1.  LRAMVA Summary'!K$54:K$62)+SUM('1.  LRAMVA Summary'!K$63:K$64)*(MONTH($E62)-1)/12)*$H62</f>
        <v>0</v>
      </c>
      <c r="Q62" s="197">
        <f>(SUM('1.  LRAMVA Summary'!L$54:L$62)+SUM('1.  LRAMVA Summary'!L$63:L$64)*(MONTH($E62)-1)/12)*$H62</f>
        <v>0</v>
      </c>
      <c r="R62" s="197">
        <f>(SUM('1.  LRAMVA Summary'!M$54:M$62)+SUM('1.  LRAMVA Summary'!M$63:M$64)*(MONTH($E62)-1)/12)*$H62</f>
        <v>0</v>
      </c>
      <c r="S62" s="197">
        <f>(SUM('1.  LRAMVA Summary'!N$54:N$62)+SUM('1.  LRAMVA Summary'!N$63:N$64)*(MONTH($E62)-1)/12)*$H62</f>
        <v>0</v>
      </c>
      <c r="T62" s="197">
        <f>(SUM('1.  LRAMVA Summary'!O$54:O$62)+SUM('1.  LRAMVA Summary'!O$63:O$64)*(MONTH($E62)-1)/12)*$H62</f>
        <v>0</v>
      </c>
      <c r="U62" s="197">
        <f>(SUM('1.  LRAMVA Summary'!P$54:P$62)+SUM('1.  LRAMVA Summary'!P$63:P$64)*(MONTH($E62)-1)/12)*$H62</f>
        <v>0</v>
      </c>
      <c r="V62" s="197">
        <f>(SUM('1.  LRAMVA Summary'!Q$54:Q$62)+SUM('1.  LRAMVA Summary'!Q$63:Q$64)*(MONTH($E62)-1)/12)*$H62</f>
        <v>0</v>
      </c>
      <c r="W62" s="198">
        <f t="shared" si="16"/>
        <v>0</v>
      </c>
    </row>
    <row r="63" spans="2:23">
      <c r="B63" s="180" t="s">
        <v>722</v>
      </c>
      <c r="C63" s="200">
        <f>C62</f>
        <v>3.8699999999999998E-2</v>
      </c>
      <c r="E63" s="181">
        <v>41730</v>
      </c>
      <c r="F63" s="181" t="s">
        <v>180</v>
      </c>
      <c r="G63" s="182" t="s">
        <v>66</v>
      </c>
      <c r="H63" s="199">
        <f>C$28/12</f>
        <v>1.225E-3</v>
      </c>
      <c r="I63" s="197">
        <f>(SUM('1.  LRAMVA Summary'!D$54:D$62)+SUM('1.  LRAMVA Summary'!D$63:D$64)*(MONTH($E63)-1)/12)*$H63</f>
        <v>0</v>
      </c>
      <c r="J63" s="197">
        <f>(SUM('1.  LRAMVA Summary'!E$54:E$62)+SUM('1.  LRAMVA Summary'!E$63:E$64)*(MONTH($E63)-1)/12)*$H63</f>
        <v>0</v>
      </c>
      <c r="K63" s="197">
        <f>(SUM('1.  LRAMVA Summary'!F$54:F$62)+SUM('1.  LRAMVA Summary'!F$63:F$64)*(MONTH($E63)-1)/12)*$H63</f>
        <v>0</v>
      </c>
      <c r="L63" s="197">
        <f>(SUM('1.  LRAMVA Summary'!G$54:G$62)+SUM('1.  LRAMVA Summary'!G$63:G$64)*(MONTH($E63)-1)/12)*$H63</f>
        <v>0</v>
      </c>
      <c r="M63" s="197">
        <f>(SUM('1.  LRAMVA Summary'!H$54:H$62)+SUM('1.  LRAMVA Summary'!H$63:H$64)*(MONTH($E63)-1)/12)*$H63</f>
        <v>0</v>
      </c>
      <c r="N63" s="197">
        <f>(SUM('1.  LRAMVA Summary'!I$54:I$62)+SUM('1.  LRAMVA Summary'!I$63:I$64)*(MONTH($E63)-1)/12)*$H63</f>
        <v>0</v>
      </c>
      <c r="O63" s="197">
        <f>(SUM('1.  LRAMVA Summary'!J$54:J$62)+SUM('1.  LRAMVA Summary'!J$63:J$64)*(MONTH($E63)-1)/12)*$H63</f>
        <v>0</v>
      </c>
      <c r="P63" s="197">
        <f>(SUM('1.  LRAMVA Summary'!K$54:K$62)+SUM('1.  LRAMVA Summary'!K$63:K$64)*(MONTH($E63)-1)/12)*$H63</f>
        <v>0</v>
      </c>
      <c r="Q63" s="197">
        <f>(SUM('1.  LRAMVA Summary'!L$54:L$62)+SUM('1.  LRAMVA Summary'!L$63:L$64)*(MONTH($E63)-1)/12)*$H63</f>
        <v>0</v>
      </c>
      <c r="R63" s="197">
        <f>(SUM('1.  LRAMVA Summary'!M$54:M$62)+SUM('1.  LRAMVA Summary'!M$63:M$64)*(MONTH($E63)-1)/12)*$H63</f>
        <v>0</v>
      </c>
      <c r="S63" s="197">
        <f>(SUM('1.  LRAMVA Summary'!N$54:N$62)+SUM('1.  LRAMVA Summary'!N$63:N$64)*(MONTH($E63)-1)/12)*$H63</f>
        <v>0</v>
      </c>
      <c r="T63" s="197">
        <f>(SUM('1.  LRAMVA Summary'!O$54:O$62)+SUM('1.  LRAMVA Summary'!O$63:O$64)*(MONTH($E63)-1)/12)*$H63</f>
        <v>0</v>
      </c>
      <c r="U63" s="197">
        <f>(SUM('1.  LRAMVA Summary'!P$54:P$62)+SUM('1.  LRAMVA Summary'!P$63:P$64)*(MONTH($E63)-1)/12)*$H63</f>
        <v>0</v>
      </c>
      <c r="V63" s="197">
        <f>(SUM('1.  LRAMVA Summary'!Q$54:Q$62)+SUM('1.  LRAMVA Summary'!Q$63:Q$64)*(MONTH($E63)-1)/12)*$H63</f>
        <v>0</v>
      </c>
      <c r="W63" s="198">
        <f t="shared" si="16"/>
        <v>0</v>
      </c>
    </row>
    <row r="64" spans="2:23">
      <c r="B64" s="180" t="s">
        <v>723</v>
      </c>
      <c r="C64" s="200">
        <f>C63</f>
        <v>3.8699999999999998E-2</v>
      </c>
      <c r="E64" s="181">
        <v>41760</v>
      </c>
      <c r="F64" s="181" t="s">
        <v>180</v>
      </c>
      <c r="G64" s="182" t="s">
        <v>66</v>
      </c>
      <c r="H64" s="196">
        <f>C$28/12</f>
        <v>1.225E-3</v>
      </c>
      <c r="I64" s="197">
        <f>(SUM('1.  LRAMVA Summary'!D$54:D$62)+SUM('1.  LRAMVA Summary'!D$63:D$64)*(MONTH($E64)-1)/12)*$H64</f>
        <v>0</v>
      </c>
      <c r="J64" s="197">
        <f>(SUM('1.  LRAMVA Summary'!E$54:E$62)+SUM('1.  LRAMVA Summary'!E$63:E$64)*(MONTH($E64)-1)/12)*$H64</f>
        <v>0</v>
      </c>
      <c r="K64" s="197">
        <f>(SUM('1.  LRAMVA Summary'!F$54:F$62)+SUM('1.  LRAMVA Summary'!F$63:F$64)*(MONTH($E64)-1)/12)*$H64</f>
        <v>0</v>
      </c>
      <c r="L64" s="197">
        <f>(SUM('1.  LRAMVA Summary'!G$54:G$62)+SUM('1.  LRAMVA Summary'!G$63:G$64)*(MONTH($E64)-1)/12)*$H64</f>
        <v>0</v>
      </c>
      <c r="M64" s="197">
        <f>(SUM('1.  LRAMVA Summary'!H$54:H$62)+SUM('1.  LRAMVA Summary'!H$63:H$64)*(MONTH($E64)-1)/12)*$H64</f>
        <v>0</v>
      </c>
      <c r="N64" s="197">
        <f>(SUM('1.  LRAMVA Summary'!I$54:I$62)+SUM('1.  LRAMVA Summary'!I$63:I$64)*(MONTH($E64)-1)/12)*$H64</f>
        <v>0</v>
      </c>
      <c r="O64" s="197">
        <f>(SUM('1.  LRAMVA Summary'!J$54:J$62)+SUM('1.  LRAMVA Summary'!J$63:J$64)*(MONTH($E64)-1)/12)*$H64</f>
        <v>0</v>
      </c>
      <c r="P64" s="197">
        <f>(SUM('1.  LRAMVA Summary'!K$54:K$62)+SUM('1.  LRAMVA Summary'!K$63:K$64)*(MONTH($E64)-1)/12)*$H64</f>
        <v>0</v>
      </c>
      <c r="Q64" s="197">
        <f>(SUM('1.  LRAMVA Summary'!L$54:L$62)+SUM('1.  LRAMVA Summary'!L$63:L$64)*(MONTH($E64)-1)/12)*$H64</f>
        <v>0</v>
      </c>
      <c r="R64" s="197">
        <f>(SUM('1.  LRAMVA Summary'!M$54:M$62)+SUM('1.  LRAMVA Summary'!M$63:M$64)*(MONTH($E64)-1)/12)*$H64</f>
        <v>0</v>
      </c>
      <c r="S64" s="197">
        <f>(SUM('1.  LRAMVA Summary'!N$54:N$62)+SUM('1.  LRAMVA Summary'!N$63:N$64)*(MONTH($E64)-1)/12)*$H64</f>
        <v>0</v>
      </c>
      <c r="T64" s="197">
        <f>(SUM('1.  LRAMVA Summary'!O$54:O$62)+SUM('1.  LRAMVA Summary'!O$63:O$64)*(MONTH($E64)-1)/12)*$H64</f>
        <v>0</v>
      </c>
      <c r="U64" s="197">
        <f>(SUM('1.  LRAMVA Summary'!P$54:P$62)+SUM('1.  LRAMVA Summary'!P$63:P$64)*(MONTH($E64)-1)/12)*$H64</f>
        <v>0</v>
      </c>
      <c r="V64" s="197">
        <f>(SUM('1.  LRAMVA Summary'!Q$54:Q$62)+SUM('1.  LRAMVA Summary'!Q$63:Q$64)*(MONTH($E64)-1)/12)*$H64</f>
        <v>0</v>
      </c>
      <c r="W64" s="198">
        <f t="shared" si="16"/>
        <v>0</v>
      </c>
    </row>
    <row r="65" spans="2:23">
      <c r="B65" s="180" t="s">
        <v>724</v>
      </c>
      <c r="C65" s="200"/>
      <c r="E65" s="181">
        <v>41791</v>
      </c>
      <c r="F65" s="181" t="s">
        <v>180</v>
      </c>
      <c r="G65" s="182" t="s">
        <v>66</v>
      </c>
      <c r="H65" s="196">
        <f>C$28/12</f>
        <v>1.225E-3</v>
      </c>
      <c r="I65" s="197">
        <f>(SUM('1.  LRAMVA Summary'!D$54:D$62)+SUM('1.  LRAMVA Summary'!D$63:D$64)*(MONTH($E65)-1)/12)*$H65</f>
        <v>0</v>
      </c>
      <c r="J65" s="197">
        <f>(SUM('1.  LRAMVA Summary'!E$54:E$62)+SUM('1.  LRAMVA Summary'!E$63:E$64)*(MONTH($E65)-1)/12)*$H65</f>
        <v>0</v>
      </c>
      <c r="K65" s="197">
        <f>(SUM('1.  LRAMVA Summary'!F$54:F$62)+SUM('1.  LRAMVA Summary'!F$63:F$64)*(MONTH($E65)-1)/12)*$H65</f>
        <v>0</v>
      </c>
      <c r="L65" s="197">
        <f>(SUM('1.  LRAMVA Summary'!G$54:G$62)+SUM('1.  LRAMVA Summary'!G$63:G$64)*(MONTH($E65)-1)/12)*$H65</f>
        <v>0</v>
      </c>
      <c r="M65" s="197">
        <f>(SUM('1.  LRAMVA Summary'!H$54:H$62)+SUM('1.  LRAMVA Summary'!H$63:H$64)*(MONTH($E65)-1)/12)*$H65</f>
        <v>0</v>
      </c>
      <c r="N65" s="197">
        <f>(SUM('1.  LRAMVA Summary'!I$54:I$62)+SUM('1.  LRAMVA Summary'!I$63:I$64)*(MONTH($E65)-1)/12)*$H65</f>
        <v>0</v>
      </c>
      <c r="O65" s="197">
        <f>(SUM('1.  LRAMVA Summary'!J$54:J$62)+SUM('1.  LRAMVA Summary'!J$63:J$64)*(MONTH($E65)-1)/12)*$H65</f>
        <v>0</v>
      </c>
      <c r="P65" s="197">
        <f>(SUM('1.  LRAMVA Summary'!K$54:K$62)+SUM('1.  LRAMVA Summary'!K$63:K$64)*(MONTH($E65)-1)/12)*$H65</f>
        <v>0</v>
      </c>
      <c r="Q65" s="197">
        <f>(SUM('1.  LRAMVA Summary'!L$54:L$62)+SUM('1.  LRAMVA Summary'!L$63:L$64)*(MONTH($E65)-1)/12)*$H65</f>
        <v>0</v>
      </c>
      <c r="R65" s="197">
        <f>(SUM('1.  LRAMVA Summary'!M$54:M$62)+SUM('1.  LRAMVA Summary'!M$63:M$64)*(MONTH($E65)-1)/12)*$H65</f>
        <v>0</v>
      </c>
      <c r="S65" s="197">
        <f>(SUM('1.  LRAMVA Summary'!N$54:N$62)+SUM('1.  LRAMVA Summary'!N$63:N$64)*(MONTH($E65)-1)/12)*$H65</f>
        <v>0</v>
      </c>
      <c r="T65" s="197">
        <f>(SUM('1.  LRAMVA Summary'!O$54:O$62)+SUM('1.  LRAMVA Summary'!O$63:O$64)*(MONTH($E65)-1)/12)*$H65</f>
        <v>0</v>
      </c>
      <c r="U65" s="197">
        <f>(SUM('1.  LRAMVA Summary'!P$54:P$62)+SUM('1.  LRAMVA Summary'!P$63:P$64)*(MONTH($E65)-1)/12)*$H65</f>
        <v>0</v>
      </c>
      <c r="V65" s="197">
        <f>(SUM('1.  LRAMVA Summary'!Q$54:Q$62)+SUM('1.  LRAMVA Summary'!Q$63:Q$64)*(MONTH($E65)-1)/12)*$H65</f>
        <v>0</v>
      </c>
      <c r="W65" s="198">
        <f t="shared" si="16"/>
        <v>0</v>
      </c>
    </row>
    <row r="66" spans="2:23">
      <c r="B66" s="202" t="s">
        <v>725</v>
      </c>
      <c r="C66" s="203"/>
      <c r="E66" s="181">
        <v>41821</v>
      </c>
      <c r="F66" s="181" t="s">
        <v>180</v>
      </c>
      <c r="G66" s="182" t="s">
        <v>68</v>
      </c>
      <c r="H66" s="199">
        <f>C$29/12</f>
        <v>1.225E-3</v>
      </c>
      <c r="I66" s="197">
        <f>(SUM('1.  LRAMVA Summary'!D$54:D$62)+SUM('1.  LRAMVA Summary'!D$63:D$64)*(MONTH($E66)-1)/12)*$H66</f>
        <v>0</v>
      </c>
      <c r="J66" s="197">
        <f>(SUM('1.  LRAMVA Summary'!E$54:E$62)+SUM('1.  LRAMVA Summary'!E$63:E$64)*(MONTH($E66)-1)/12)*$H66</f>
        <v>0</v>
      </c>
      <c r="K66" s="197">
        <f>(SUM('1.  LRAMVA Summary'!F$54:F$62)+SUM('1.  LRAMVA Summary'!F$63:F$64)*(MONTH($E66)-1)/12)*$H66</f>
        <v>0</v>
      </c>
      <c r="L66" s="197">
        <f>(SUM('1.  LRAMVA Summary'!G$54:G$62)+SUM('1.  LRAMVA Summary'!G$63:G$64)*(MONTH($E66)-1)/12)*$H66</f>
        <v>0</v>
      </c>
      <c r="M66" s="197">
        <f>(SUM('1.  LRAMVA Summary'!H$54:H$62)+SUM('1.  LRAMVA Summary'!H$63:H$64)*(MONTH($E66)-1)/12)*$H66</f>
        <v>0</v>
      </c>
      <c r="N66" s="197">
        <f>(SUM('1.  LRAMVA Summary'!I$54:I$62)+SUM('1.  LRAMVA Summary'!I$63:I$64)*(MONTH($E66)-1)/12)*$H66</f>
        <v>0</v>
      </c>
      <c r="O66" s="197">
        <f>(SUM('1.  LRAMVA Summary'!J$54:J$62)+SUM('1.  LRAMVA Summary'!J$63:J$64)*(MONTH($E66)-1)/12)*$H66</f>
        <v>0</v>
      </c>
      <c r="P66" s="197">
        <f>(SUM('1.  LRAMVA Summary'!K$54:K$62)+SUM('1.  LRAMVA Summary'!K$63:K$64)*(MONTH($E66)-1)/12)*$H66</f>
        <v>0</v>
      </c>
      <c r="Q66" s="197">
        <f>(SUM('1.  LRAMVA Summary'!L$54:L$62)+SUM('1.  LRAMVA Summary'!L$63:L$64)*(MONTH($E66)-1)/12)*$H66</f>
        <v>0</v>
      </c>
      <c r="R66" s="197">
        <f>(SUM('1.  LRAMVA Summary'!M$54:M$62)+SUM('1.  LRAMVA Summary'!M$63:M$64)*(MONTH($E66)-1)/12)*$H66</f>
        <v>0</v>
      </c>
      <c r="S66" s="197">
        <f>(SUM('1.  LRAMVA Summary'!N$54:N$62)+SUM('1.  LRAMVA Summary'!N$63:N$64)*(MONTH($E66)-1)/12)*$H66</f>
        <v>0</v>
      </c>
      <c r="T66" s="197">
        <f>(SUM('1.  LRAMVA Summary'!O$54:O$62)+SUM('1.  LRAMVA Summary'!O$63:O$64)*(MONTH($E66)-1)/12)*$H66</f>
        <v>0</v>
      </c>
      <c r="U66" s="197">
        <f>(SUM('1.  LRAMVA Summary'!P$54:P$62)+SUM('1.  LRAMVA Summary'!P$63:P$64)*(MONTH($E66)-1)/12)*$H66</f>
        <v>0</v>
      </c>
      <c r="V66" s="197">
        <f>(SUM('1.  LRAMVA Summary'!Q$54:Q$62)+SUM('1.  LRAMVA Summary'!Q$63:Q$64)*(MONTH($E66)-1)/12)*$H66</f>
        <v>0</v>
      </c>
      <c r="W66" s="198">
        <f t="shared" si="16"/>
        <v>0</v>
      </c>
    </row>
    <row r="67" spans="2:23">
      <c r="B67" s="180" t="s">
        <v>727</v>
      </c>
      <c r="C67" s="200"/>
      <c r="E67" s="181">
        <v>41852</v>
      </c>
      <c r="F67" s="181" t="s">
        <v>180</v>
      </c>
      <c r="G67" s="182" t="s">
        <v>68</v>
      </c>
      <c r="H67" s="196">
        <f>C$29/12</f>
        <v>1.225E-3</v>
      </c>
      <c r="I67" s="197">
        <f>(SUM('1.  LRAMVA Summary'!D$54:D$62)+SUM('1.  LRAMVA Summary'!D$63:D$64)*(MONTH($E67)-1)/12)*$H67</f>
        <v>0</v>
      </c>
      <c r="J67" s="197">
        <f>(SUM('1.  LRAMVA Summary'!E$54:E$62)+SUM('1.  LRAMVA Summary'!E$63:E$64)*(MONTH($E67)-1)/12)*$H67</f>
        <v>0</v>
      </c>
      <c r="K67" s="197">
        <f>(SUM('1.  LRAMVA Summary'!F$54:F$62)+SUM('1.  LRAMVA Summary'!F$63:F$64)*(MONTH($E67)-1)/12)*$H67</f>
        <v>0</v>
      </c>
      <c r="L67" s="197">
        <f>(SUM('1.  LRAMVA Summary'!G$54:G$62)+SUM('1.  LRAMVA Summary'!G$63:G$64)*(MONTH($E67)-1)/12)*$H67</f>
        <v>0</v>
      </c>
      <c r="M67" s="197">
        <f>(SUM('1.  LRAMVA Summary'!H$54:H$62)+SUM('1.  LRAMVA Summary'!H$63:H$64)*(MONTH($E67)-1)/12)*$H67</f>
        <v>0</v>
      </c>
      <c r="N67" s="197">
        <f>(SUM('1.  LRAMVA Summary'!I$54:I$62)+SUM('1.  LRAMVA Summary'!I$63:I$64)*(MONTH($E67)-1)/12)*$H67</f>
        <v>0</v>
      </c>
      <c r="O67" s="197">
        <f>(SUM('1.  LRAMVA Summary'!J$54:J$62)+SUM('1.  LRAMVA Summary'!J$63:J$64)*(MONTH($E67)-1)/12)*$H67</f>
        <v>0</v>
      </c>
      <c r="P67" s="197">
        <f>(SUM('1.  LRAMVA Summary'!K$54:K$62)+SUM('1.  LRAMVA Summary'!K$63:K$64)*(MONTH($E67)-1)/12)*$H67</f>
        <v>0</v>
      </c>
      <c r="Q67" s="197">
        <f>(SUM('1.  LRAMVA Summary'!L$54:L$62)+SUM('1.  LRAMVA Summary'!L$63:L$64)*(MONTH($E67)-1)/12)*$H67</f>
        <v>0</v>
      </c>
      <c r="R67" s="197">
        <f>(SUM('1.  LRAMVA Summary'!M$54:M$62)+SUM('1.  LRAMVA Summary'!M$63:M$64)*(MONTH($E67)-1)/12)*$H67</f>
        <v>0</v>
      </c>
      <c r="S67" s="197">
        <f>(SUM('1.  LRAMVA Summary'!N$54:N$62)+SUM('1.  LRAMVA Summary'!N$63:N$64)*(MONTH($E67)-1)/12)*$H67</f>
        <v>0</v>
      </c>
      <c r="T67" s="197">
        <f>(SUM('1.  LRAMVA Summary'!O$54:O$62)+SUM('1.  LRAMVA Summary'!O$63:O$64)*(MONTH($E67)-1)/12)*$H67</f>
        <v>0</v>
      </c>
      <c r="U67" s="197">
        <f>(SUM('1.  LRAMVA Summary'!P$54:P$62)+SUM('1.  LRAMVA Summary'!P$63:P$64)*(MONTH($E67)-1)/12)*$H67</f>
        <v>0</v>
      </c>
      <c r="V67" s="197">
        <f>(SUM('1.  LRAMVA Summary'!Q$54:Q$62)+SUM('1.  LRAMVA Summary'!Q$63:Q$64)*(MONTH($E67)-1)/12)*$H67</f>
        <v>0</v>
      </c>
      <c r="W67" s="198">
        <f t="shared" si="16"/>
        <v>0</v>
      </c>
    </row>
    <row r="68" spans="2:23">
      <c r="B68" s="180" t="s">
        <v>728</v>
      </c>
      <c r="C68" s="200"/>
      <c r="E68" s="181">
        <v>41883</v>
      </c>
      <c r="F68" s="181" t="s">
        <v>180</v>
      </c>
      <c r="G68" s="182" t="s">
        <v>68</v>
      </c>
      <c r="H68" s="196">
        <f>C$29/12</f>
        <v>1.225E-3</v>
      </c>
      <c r="I68" s="197">
        <f>(SUM('1.  LRAMVA Summary'!D$54:D$62)+SUM('1.  LRAMVA Summary'!D$63:D$64)*(MONTH($E68)-1)/12)*$H68</f>
        <v>0</v>
      </c>
      <c r="J68" s="197">
        <f>(SUM('1.  LRAMVA Summary'!E$54:E$62)+SUM('1.  LRAMVA Summary'!E$63:E$64)*(MONTH($E68)-1)/12)*$H68</f>
        <v>0</v>
      </c>
      <c r="K68" s="197">
        <f>(SUM('1.  LRAMVA Summary'!F$54:F$62)+SUM('1.  LRAMVA Summary'!F$63:F$64)*(MONTH($E68)-1)/12)*$H68</f>
        <v>0</v>
      </c>
      <c r="L68" s="197">
        <f>(SUM('1.  LRAMVA Summary'!G$54:G$62)+SUM('1.  LRAMVA Summary'!G$63:G$64)*(MONTH($E68)-1)/12)*$H68</f>
        <v>0</v>
      </c>
      <c r="M68" s="197">
        <f>(SUM('1.  LRAMVA Summary'!H$54:H$62)+SUM('1.  LRAMVA Summary'!H$63:H$64)*(MONTH($E68)-1)/12)*$H68</f>
        <v>0</v>
      </c>
      <c r="N68" s="197">
        <f>(SUM('1.  LRAMVA Summary'!I$54:I$62)+SUM('1.  LRAMVA Summary'!I$63:I$64)*(MONTH($E68)-1)/12)*$H68</f>
        <v>0</v>
      </c>
      <c r="O68" s="197">
        <f>(SUM('1.  LRAMVA Summary'!J$54:J$62)+SUM('1.  LRAMVA Summary'!J$63:J$64)*(MONTH($E68)-1)/12)*$H68</f>
        <v>0</v>
      </c>
      <c r="P68" s="197">
        <f>(SUM('1.  LRAMVA Summary'!K$54:K$62)+SUM('1.  LRAMVA Summary'!K$63:K$64)*(MONTH($E68)-1)/12)*$H68</f>
        <v>0</v>
      </c>
      <c r="Q68" s="197">
        <f>(SUM('1.  LRAMVA Summary'!L$54:L$62)+SUM('1.  LRAMVA Summary'!L$63:L$64)*(MONTH($E68)-1)/12)*$H68</f>
        <v>0</v>
      </c>
      <c r="R68" s="197">
        <f>(SUM('1.  LRAMVA Summary'!M$54:M$62)+SUM('1.  LRAMVA Summary'!M$63:M$64)*(MONTH($E68)-1)/12)*$H68</f>
        <v>0</v>
      </c>
      <c r="S68" s="197">
        <f>(SUM('1.  LRAMVA Summary'!N$54:N$62)+SUM('1.  LRAMVA Summary'!N$63:N$64)*(MONTH($E68)-1)/12)*$H68</f>
        <v>0</v>
      </c>
      <c r="T68" s="197">
        <f>(SUM('1.  LRAMVA Summary'!O$54:O$62)+SUM('1.  LRAMVA Summary'!O$63:O$64)*(MONTH($E68)-1)/12)*$H68</f>
        <v>0</v>
      </c>
      <c r="U68" s="197">
        <f>(SUM('1.  LRAMVA Summary'!P$54:P$62)+SUM('1.  LRAMVA Summary'!P$63:P$64)*(MONTH($E68)-1)/12)*$H68</f>
        <v>0</v>
      </c>
      <c r="V68" s="197">
        <f>(SUM('1.  LRAMVA Summary'!Q$54:Q$62)+SUM('1.  LRAMVA Summary'!Q$63:Q$64)*(MONTH($E68)-1)/12)*$H68</f>
        <v>0</v>
      </c>
      <c r="W68" s="198">
        <f t="shared" si="16"/>
        <v>0</v>
      </c>
    </row>
    <row r="69" spans="2:23">
      <c r="B69" s="180" t="s">
        <v>729</v>
      </c>
      <c r="C69" s="200"/>
      <c r="E69" s="181">
        <v>41913</v>
      </c>
      <c r="F69" s="181" t="s">
        <v>180</v>
      </c>
      <c r="G69" s="182" t="s">
        <v>69</v>
      </c>
      <c r="H69" s="199">
        <f>C$30/12</f>
        <v>1.225E-3</v>
      </c>
      <c r="I69" s="197">
        <f>(SUM('1.  LRAMVA Summary'!D$54:D$62)+SUM('1.  LRAMVA Summary'!D$63:D$64)*(MONTH($E69)-1)/12)*$H69</f>
        <v>0</v>
      </c>
      <c r="J69" s="197">
        <f>(SUM('1.  LRAMVA Summary'!E$54:E$62)+SUM('1.  LRAMVA Summary'!E$63:E$64)*(MONTH($E69)-1)/12)*$H69</f>
        <v>0</v>
      </c>
      <c r="K69" s="197">
        <f>(SUM('1.  LRAMVA Summary'!F$54:F$62)+SUM('1.  LRAMVA Summary'!F$63:F$64)*(MONTH($E69)-1)/12)*$H69</f>
        <v>0</v>
      </c>
      <c r="L69" s="197">
        <f>(SUM('1.  LRAMVA Summary'!G$54:G$62)+SUM('1.  LRAMVA Summary'!G$63:G$64)*(MONTH($E69)-1)/12)*$H69</f>
        <v>0</v>
      </c>
      <c r="M69" s="197">
        <f>(SUM('1.  LRAMVA Summary'!H$54:H$62)+SUM('1.  LRAMVA Summary'!H$63:H$64)*(MONTH($E69)-1)/12)*$H69</f>
        <v>0</v>
      </c>
      <c r="N69" s="197">
        <f>(SUM('1.  LRAMVA Summary'!I$54:I$62)+SUM('1.  LRAMVA Summary'!I$63:I$64)*(MONTH($E69)-1)/12)*$H69</f>
        <v>0</v>
      </c>
      <c r="O69" s="197">
        <f>(SUM('1.  LRAMVA Summary'!J$54:J$62)+SUM('1.  LRAMVA Summary'!J$63:J$64)*(MONTH($E69)-1)/12)*$H69</f>
        <v>0</v>
      </c>
      <c r="P69" s="197">
        <f>(SUM('1.  LRAMVA Summary'!K$54:K$62)+SUM('1.  LRAMVA Summary'!K$63:K$64)*(MONTH($E69)-1)/12)*$H69</f>
        <v>0</v>
      </c>
      <c r="Q69" s="197">
        <f>(SUM('1.  LRAMVA Summary'!L$54:L$62)+SUM('1.  LRAMVA Summary'!L$63:L$64)*(MONTH($E69)-1)/12)*$H69</f>
        <v>0</v>
      </c>
      <c r="R69" s="197">
        <f>(SUM('1.  LRAMVA Summary'!M$54:M$62)+SUM('1.  LRAMVA Summary'!M$63:M$64)*(MONTH($E69)-1)/12)*$H69</f>
        <v>0</v>
      </c>
      <c r="S69" s="197">
        <f>(SUM('1.  LRAMVA Summary'!N$54:N$62)+SUM('1.  LRAMVA Summary'!N$63:N$64)*(MONTH($E69)-1)/12)*$H69</f>
        <v>0</v>
      </c>
      <c r="T69" s="197">
        <f>(SUM('1.  LRAMVA Summary'!O$54:O$62)+SUM('1.  LRAMVA Summary'!O$63:O$64)*(MONTH($E69)-1)/12)*$H69</f>
        <v>0</v>
      </c>
      <c r="U69" s="197">
        <f>(SUM('1.  LRAMVA Summary'!P$54:P$62)+SUM('1.  LRAMVA Summary'!P$63:P$64)*(MONTH($E69)-1)/12)*$H69</f>
        <v>0</v>
      </c>
      <c r="V69" s="197">
        <f>(SUM('1.  LRAMVA Summary'!Q$54:Q$62)+SUM('1.  LRAMVA Summary'!Q$63:Q$64)*(MONTH($E69)-1)/12)*$H69</f>
        <v>0</v>
      </c>
      <c r="W69" s="198">
        <f t="shared" si="16"/>
        <v>0</v>
      </c>
    </row>
    <row r="70" spans="2:23">
      <c r="B70" s="202" t="s">
        <v>730</v>
      </c>
      <c r="C70" s="203"/>
      <c r="E70" s="181">
        <v>41944</v>
      </c>
      <c r="F70" s="181" t="s">
        <v>180</v>
      </c>
      <c r="G70" s="182" t="s">
        <v>69</v>
      </c>
      <c r="H70" s="196">
        <f>C$30/12</f>
        <v>1.225E-3</v>
      </c>
      <c r="I70" s="197">
        <f>(SUM('1.  LRAMVA Summary'!D$54:D$62)+SUM('1.  LRAMVA Summary'!D$63:D$64)*(MONTH($E70)-1)/12)*$H70</f>
        <v>0</v>
      </c>
      <c r="J70" s="197">
        <f>(SUM('1.  LRAMVA Summary'!E$54:E$62)+SUM('1.  LRAMVA Summary'!E$63:E$64)*(MONTH($E70)-1)/12)*$H70</f>
        <v>0</v>
      </c>
      <c r="K70" s="197">
        <f>(SUM('1.  LRAMVA Summary'!F$54:F$62)+SUM('1.  LRAMVA Summary'!F$63:F$64)*(MONTH($E70)-1)/12)*$H70</f>
        <v>0</v>
      </c>
      <c r="L70" s="197">
        <f>(SUM('1.  LRAMVA Summary'!G$54:G$62)+SUM('1.  LRAMVA Summary'!G$63:G$64)*(MONTH($E70)-1)/12)*$H70</f>
        <v>0</v>
      </c>
      <c r="M70" s="197">
        <f>(SUM('1.  LRAMVA Summary'!H$54:H$62)+SUM('1.  LRAMVA Summary'!H$63:H$64)*(MONTH($E70)-1)/12)*$H70</f>
        <v>0</v>
      </c>
      <c r="N70" s="197">
        <f>(SUM('1.  LRAMVA Summary'!I$54:I$62)+SUM('1.  LRAMVA Summary'!I$63:I$64)*(MONTH($E70)-1)/12)*$H70</f>
        <v>0</v>
      </c>
      <c r="O70" s="197">
        <f>(SUM('1.  LRAMVA Summary'!J$54:J$62)+SUM('1.  LRAMVA Summary'!J$63:J$64)*(MONTH($E70)-1)/12)*$H70</f>
        <v>0</v>
      </c>
      <c r="P70" s="197">
        <f>(SUM('1.  LRAMVA Summary'!K$54:K$62)+SUM('1.  LRAMVA Summary'!K$63:K$64)*(MONTH($E70)-1)/12)*$H70</f>
        <v>0</v>
      </c>
      <c r="Q70" s="197">
        <f>(SUM('1.  LRAMVA Summary'!L$54:L$62)+SUM('1.  LRAMVA Summary'!L$63:L$64)*(MONTH($E70)-1)/12)*$H70</f>
        <v>0</v>
      </c>
      <c r="R70" s="197">
        <f>(SUM('1.  LRAMVA Summary'!M$54:M$62)+SUM('1.  LRAMVA Summary'!M$63:M$64)*(MONTH($E70)-1)/12)*$H70</f>
        <v>0</v>
      </c>
      <c r="S70" s="197">
        <f>(SUM('1.  LRAMVA Summary'!N$54:N$62)+SUM('1.  LRAMVA Summary'!N$63:N$64)*(MONTH($E70)-1)/12)*$H70</f>
        <v>0</v>
      </c>
      <c r="T70" s="197">
        <f>(SUM('1.  LRAMVA Summary'!O$54:O$62)+SUM('1.  LRAMVA Summary'!O$63:O$64)*(MONTH($E70)-1)/12)*$H70</f>
        <v>0</v>
      </c>
      <c r="U70" s="197">
        <f>(SUM('1.  LRAMVA Summary'!P$54:P$62)+SUM('1.  LRAMVA Summary'!P$63:P$64)*(MONTH($E70)-1)/12)*$H70</f>
        <v>0</v>
      </c>
      <c r="V70" s="197">
        <f>(SUM('1.  LRAMVA Summary'!Q$54:Q$62)+SUM('1.  LRAMVA Summary'!Q$63:Q$64)*(MONTH($E70)-1)/12)*$H70</f>
        <v>0</v>
      </c>
      <c r="W70" s="198">
        <f t="shared" si="16"/>
        <v>0</v>
      </c>
    </row>
    <row r="71" spans="2:23">
      <c r="B71" s="180" t="s">
        <v>731</v>
      </c>
      <c r="C71" s="200"/>
      <c r="E71" s="181">
        <v>41974</v>
      </c>
      <c r="F71" s="181" t="s">
        <v>180</v>
      </c>
      <c r="G71" s="182" t="s">
        <v>69</v>
      </c>
      <c r="H71" s="196">
        <f>C$30/12</f>
        <v>1.225E-3</v>
      </c>
      <c r="I71" s="197">
        <f>(SUM('1.  LRAMVA Summary'!D$54:D$62)+SUM('1.  LRAMVA Summary'!D$63:D$64)*(MONTH($E71)-1)/12)*$H71</f>
        <v>0</v>
      </c>
      <c r="J71" s="197">
        <f>(SUM('1.  LRAMVA Summary'!E$54:E$62)+SUM('1.  LRAMVA Summary'!E$63:E$64)*(MONTH($E71)-1)/12)*$H71</f>
        <v>0</v>
      </c>
      <c r="K71" s="197">
        <f>(SUM('1.  LRAMVA Summary'!F$54:F$62)+SUM('1.  LRAMVA Summary'!F$63:F$64)*(MONTH($E71)-1)/12)*$H71</f>
        <v>0</v>
      </c>
      <c r="L71" s="197">
        <f>(SUM('1.  LRAMVA Summary'!G$54:G$62)+SUM('1.  LRAMVA Summary'!G$63:G$64)*(MONTH($E71)-1)/12)*$H71</f>
        <v>0</v>
      </c>
      <c r="M71" s="197">
        <f>(SUM('1.  LRAMVA Summary'!H$54:H$62)+SUM('1.  LRAMVA Summary'!H$63:H$64)*(MONTH($E71)-1)/12)*$H71</f>
        <v>0</v>
      </c>
      <c r="N71" s="197">
        <f>(SUM('1.  LRAMVA Summary'!I$54:I$62)+SUM('1.  LRAMVA Summary'!I$63:I$64)*(MONTH($E71)-1)/12)*$H71</f>
        <v>0</v>
      </c>
      <c r="O71" s="197">
        <f>(SUM('1.  LRAMVA Summary'!J$54:J$62)+SUM('1.  LRAMVA Summary'!J$63:J$64)*(MONTH($E71)-1)/12)*$H71</f>
        <v>0</v>
      </c>
      <c r="P71" s="197">
        <f>(SUM('1.  LRAMVA Summary'!K$54:K$62)+SUM('1.  LRAMVA Summary'!K$63:K$64)*(MONTH($E71)-1)/12)*$H71</f>
        <v>0</v>
      </c>
      <c r="Q71" s="197">
        <f>(SUM('1.  LRAMVA Summary'!L$54:L$62)+SUM('1.  LRAMVA Summary'!L$63:L$64)*(MONTH($E71)-1)/12)*$H71</f>
        <v>0</v>
      </c>
      <c r="R71" s="197">
        <f>(SUM('1.  LRAMVA Summary'!M$54:M$62)+SUM('1.  LRAMVA Summary'!M$63:M$64)*(MONTH($E71)-1)/12)*$H71</f>
        <v>0</v>
      </c>
      <c r="S71" s="197">
        <f>(SUM('1.  LRAMVA Summary'!N$54:N$62)+SUM('1.  LRAMVA Summary'!N$63:N$64)*(MONTH($E71)-1)/12)*$H71</f>
        <v>0</v>
      </c>
      <c r="T71" s="197">
        <f>(SUM('1.  LRAMVA Summary'!O$54:O$62)+SUM('1.  LRAMVA Summary'!O$63:O$64)*(MONTH($E71)-1)/12)*$H71</f>
        <v>0</v>
      </c>
      <c r="U71" s="197">
        <f>(SUM('1.  LRAMVA Summary'!P$54:P$62)+SUM('1.  LRAMVA Summary'!P$63:P$64)*(MONTH($E71)-1)/12)*$H71</f>
        <v>0</v>
      </c>
      <c r="V71" s="197">
        <f>(SUM('1.  LRAMVA Summary'!Q$54:Q$62)+SUM('1.  LRAMVA Summary'!Q$63:Q$64)*(MONTH($E71)-1)/12)*$H71</f>
        <v>0</v>
      </c>
      <c r="W71" s="198">
        <f t="shared" si="16"/>
        <v>0</v>
      </c>
    </row>
    <row r="72" spans="2:23" ht="15" thickBot="1">
      <c r="B72" s="180" t="s">
        <v>732</v>
      </c>
      <c r="C72" s="200"/>
      <c r="E72" s="183" t="s">
        <v>463</v>
      </c>
      <c r="F72" s="183"/>
      <c r="G72" s="184"/>
      <c r="H72" s="185"/>
      <c r="I72" s="186">
        <f>SUM(I59:I71)</f>
        <v>0</v>
      </c>
      <c r="J72" s="186">
        <f t="shared" ref="J72:V72" si="17">SUM(J59:J71)</f>
        <v>0</v>
      </c>
      <c r="K72" s="186">
        <f t="shared" si="17"/>
        <v>0</v>
      </c>
      <c r="L72" s="186">
        <f t="shared" si="17"/>
        <v>0</v>
      </c>
      <c r="M72" s="186">
        <f t="shared" si="17"/>
        <v>0</v>
      </c>
      <c r="N72" s="186">
        <f t="shared" si="17"/>
        <v>0</v>
      </c>
      <c r="O72" s="186">
        <f t="shared" si="17"/>
        <v>0</v>
      </c>
      <c r="P72" s="186">
        <f t="shared" si="17"/>
        <v>0</v>
      </c>
      <c r="Q72" s="186">
        <f t="shared" si="17"/>
        <v>0</v>
      </c>
      <c r="R72" s="186">
        <f t="shared" si="17"/>
        <v>0</v>
      </c>
      <c r="S72" s="186">
        <f t="shared" si="17"/>
        <v>0</v>
      </c>
      <c r="T72" s="186">
        <f t="shared" si="17"/>
        <v>0</v>
      </c>
      <c r="U72" s="186">
        <f t="shared" si="17"/>
        <v>0</v>
      </c>
      <c r="V72" s="186">
        <f t="shared" si="17"/>
        <v>0</v>
      </c>
      <c r="W72" s="186">
        <f>SUM(W59:W71)</f>
        <v>0</v>
      </c>
    </row>
    <row r="73" spans="2:23" ht="15" thickTop="1">
      <c r="B73" s="180" t="s">
        <v>733</v>
      </c>
      <c r="C73" s="200"/>
      <c r="E73" s="187" t="s">
        <v>67</v>
      </c>
      <c r="F73" s="187"/>
      <c r="G73" s="188"/>
      <c r="H73" s="189"/>
      <c r="I73" s="190"/>
      <c r="J73" s="190"/>
      <c r="K73" s="190"/>
      <c r="L73" s="190"/>
      <c r="M73" s="190"/>
      <c r="N73" s="190"/>
      <c r="O73" s="190"/>
      <c r="P73" s="190"/>
      <c r="Q73" s="190"/>
      <c r="R73" s="190"/>
      <c r="S73" s="190"/>
      <c r="T73" s="190"/>
      <c r="U73" s="190"/>
      <c r="V73" s="190"/>
      <c r="W73" s="191"/>
    </row>
    <row r="74" spans="2:23">
      <c r="B74" s="202" t="s">
        <v>734</v>
      </c>
      <c r="C74" s="203"/>
      <c r="E74" s="192" t="s">
        <v>427</v>
      </c>
      <c r="F74" s="192"/>
      <c r="G74" s="193"/>
      <c r="H74" s="194"/>
      <c r="I74" s="195">
        <f t="shared" ref="I74:O74" si="18">I72+I73</f>
        <v>0</v>
      </c>
      <c r="J74" s="195">
        <f t="shared" si="18"/>
        <v>0</v>
      </c>
      <c r="K74" s="195">
        <f t="shared" si="18"/>
        <v>0</v>
      </c>
      <c r="L74" s="195">
        <f t="shared" si="18"/>
        <v>0</v>
      </c>
      <c r="M74" s="195">
        <f t="shared" si="18"/>
        <v>0</v>
      </c>
      <c r="N74" s="195">
        <f t="shared" si="18"/>
        <v>0</v>
      </c>
      <c r="O74" s="195">
        <f t="shared" si="18"/>
        <v>0</v>
      </c>
      <c r="P74" s="195">
        <f t="shared" ref="P74:V74" si="19">P72+P73</f>
        <v>0</v>
      </c>
      <c r="Q74" s="195">
        <f t="shared" si="19"/>
        <v>0</v>
      </c>
      <c r="R74" s="195">
        <f t="shared" si="19"/>
        <v>0</v>
      </c>
      <c r="S74" s="195">
        <f t="shared" si="19"/>
        <v>0</v>
      </c>
      <c r="T74" s="195">
        <f t="shared" si="19"/>
        <v>0</v>
      </c>
      <c r="U74" s="195">
        <f t="shared" si="19"/>
        <v>0</v>
      </c>
      <c r="V74" s="195">
        <f t="shared" si="19"/>
        <v>0</v>
      </c>
      <c r="W74" s="195">
        <f>W72+W73</f>
        <v>0</v>
      </c>
    </row>
    <row r="75" spans="2:23">
      <c r="E75" s="181">
        <v>42005</v>
      </c>
      <c r="F75" s="181" t="s">
        <v>181</v>
      </c>
      <c r="G75" s="182" t="s">
        <v>65</v>
      </c>
      <c r="H75" s="196">
        <f>C$31/12</f>
        <v>1.225E-3</v>
      </c>
      <c r="I75" s="197">
        <f>(SUM('1.  LRAMVA Summary'!D$54:D$65)+SUM('1.  LRAMVA Summary'!D$66:D$67)*(MONTH($E75)-1)/12)*$H75</f>
        <v>0</v>
      </c>
      <c r="J75" s="197">
        <f>(SUM('1.  LRAMVA Summary'!E$54:E$65)+SUM('1.  LRAMVA Summary'!E$66:E$67)*(MONTH($E75)-1)/12)*$H75</f>
        <v>0</v>
      </c>
      <c r="K75" s="197">
        <f>(SUM('1.  LRAMVA Summary'!F$54:F$65)+SUM('1.  LRAMVA Summary'!F$66:F$67)*(MONTH($E75)-1)/12)*$H75</f>
        <v>0</v>
      </c>
      <c r="L75" s="197">
        <f>(SUM('1.  LRAMVA Summary'!G$54:G$65)+SUM('1.  LRAMVA Summary'!G$66:G$67)*(MONTH($E75)-1)/12)*$H75</f>
        <v>0</v>
      </c>
      <c r="M75" s="197">
        <f>(SUM('1.  LRAMVA Summary'!H$54:H$65)+SUM('1.  LRAMVA Summary'!H$66:H$67)*(MONTH($E75)-1)/12)*$H75</f>
        <v>0</v>
      </c>
      <c r="N75" s="197">
        <f>(SUM('1.  LRAMVA Summary'!I$54:I$65)+SUM('1.  LRAMVA Summary'!I$66:I$67)*(MONTH($E75)-1)/12)*$H75</f>
        <v>0</v>
      </c>
      <c r="O75" s="197">
        <f>(SUM('1.  LRAMVA Summary'!J$54:J$65)+SUM('1.  LRAMVA Summary'!J$66:J$67)*(MONTH($E75)-1)/12)*$H75</f>
        <v>0</v>
      </c>
      <c r="P75" s="197">
        <f>(SUM('1.  LRAMVA Summary'!K$54:K$65)+SUM('1.  LRAMVA Summary'!K$66:K$67)*(MONTH($E75)-1)/12)*$H75</f>
        <v>0</v>
      </c>
      <c r="Q75" s="197">
        <f>(SUM('1.  LRAMVA Summary'!L$54:L$65)+SUM('1.  LRAMVA Summary'!L$66:L$67)*(MONTH($E75)-1)/12)*$H75</f>
        <v>0</v>
      </c>
      <c r="R75" s="197">
        <f>(SUM('1.  LRAMVA Summary'!M$54:M$65)+SUM('1.  LRAMVA Summary'!M$66:M$67)*(MONTH($E75)-1)/12)*$H75</f>
        <v>0</v>
      </c>
      <c r="S75" s="197">
        <f>(SUM('1.  LRAMVA Summary'!N$54:N$65)+SUM('1.  LRAMVA Summary'!N$66:N$67)*(MONTH($E75)-1)/12)*$H75</f>
        <v>0</v>
      </c>
      <c r="T75" s="197">
        <f>(SUM('1.  LRAMVA Summary'!O$54:O$65)+SUM('1.  LRAMVA Summary'!O$66:O$67)*(MONTH($E75)-1)/12)*$H75</f>
        <v>0</v>
      </c>
      <c r="U75" s="197">
        <f>(SUM('1.  LRAMVA Summary'!P$54:P$65)+SUM('1.  LRAMVA Summary'!P$66:P$67)*(MONTH($E75)-1)/12)*$H75</f>
        <v>0</v>
      </c>
      <c r="V75" s="197">
        <f>(SUM('1.  LRAMVA Summary'!Q$54:Q$65)+SUM('1.  LRAMVA Summary'!Q$66:Q$67)*(MONTH($E75)-1)/12)*$H75</f>
        <v>0</v>
      </c>
      <c r="W75" s="198">
        <f>SUM(I75:V75)</f>
        <v>0</v>
      </c>
    </row>
    <row r="76" spans="2:23" s="205" customFormat="1">
      <c r="B76" s="204"/>
      <c r="E76" s="181">
        <v>42036</v>
      </c>
      <c r="F76" s="181" t="s">
        <v>181</v>
      </c>
      <c r="G76" s="182" t="s">
        <v>65</v>
      </c>
      <c r="H76" s="196">
        <f t="shared" ref="H76:H77" si="20">C$31/12</f>
        <v>1.225E-3</v>
      </c>
      <c r="I76" s="197">
        <f>(SUM('1.  LRAMVA Summary'!D$54:D$65)+SUM('1.  LRAMVA Summary'!D$66:D$67)*(MONTH($E76)-1)/12)*$H76</f>
        <v>0</v>
      </c>
      <c r="J76" s="197">
        <f>(SUM('1.  LRAMVA Summary'!E$54:E$65)+SUM('1.  LRAMVA Summary'!E$66:E$67)*(MONTH($E76)-1)/12)*$H76</f>
        <v>0</v>
      </c>
      <c r="K76" s="197">
        <f>(SUM('1.  LRAMVA Summary'!F$54:F$65)+SUM('1.  LRAMVA Summary'!F$66:F$67)*(MONTH($E76)-1)/12)*$H76</f>
        <v>0</v>
      </c>
      <c r="L76" s="197">
        <f>(SUM('1.  LRAMVA Summary'!G$54:G$65)+SUM('1.  LRAMVA Summary'!G$66:G$67)*(MONTH($E76)-1)/12)*$H76</f>
        <v>0</v>
      </c>
      <c r="M76" s="197">
        <f>(SUM('1.  LRAMVA Summary'!H$54:H$65)+SUM('1.  LRAMVA Summary'!H$66:H$67)*(MONTH($E76)-1)/12)*$H76</f>
        <v>0</v>
      </c>
      <c r="N76" s="197">
        <f>(SUM('1.  LRAMVA Summary'!I$54:I$65)+SUM('1.  LRAMVA Summary'!I$66:I$67)*(MONTH($E76)-1)/12)*$H76</f>
        <v>0</v>
      </c>
      <c r="O76" s="197">
        <f>(SUM('1.  LRAMVA Summary'!J$54:J$65)+SUM('1.  LRAMVA Summary'!J$66:J$67)*(MONTH($E76)-1)/12)*$H76</f>
        <v>0</v>
      </c>
      <c r="P76" s="197">
        <f>(SUM('1.  LRAMVA Summary'!K$54:K$65)+SUM('1.  LRAMVA Summary'!K$66:K$67)*(MONTH($E76)-1)/12)*$H76</f>
        <v>0</v>
      </c>
      <c r="Q76" s="197">
        <f>(SUM('1.  LRAMVA Summary'!L$54:L$65)+SUM('1.  LRAMVA Summary'!L$66:L$67)*(MONTH($E76)-1)/12)*$H76</f>
        <v>0</v>
      </c>
      <c r="R76" s="197">
        <f>(SUM('1.  LRAMVA Summary'!M$54:M$65)+SUM('1.  LRAMVA Summary'!M$66:M$67)*(MONTH($E76)-1)/12)*$H76</f>
        <v>0</v>
      </c>
      <c r="S76" s="197">
        <f>(SUM('1.  LRAMVA Summary'!N$54:N$65)+SUM('1.  LRAMVA Summary'!N$66:N$67)*(MONTH($E76)-1)/12)*$H76</f>
        <v>0</v>
      </c>
      <c r="T76" s="197">
        <f>(SUM('1.  LRAMVA Summary'!O$54:O$65)+SUM('1.  LRAMVA Summary'!O$66:O$67)*(MONTH($E76)-1)/12)*$H76</f>
        <v>0</v>
      </c>
      <c r="U76" s="197">
        <f>(SUM('1.  LRAMVA Summary'!P$54:P$65)+SUM('1.  LRAMVA Summary'!P$66:P$67)*(MONTH($E76)-1)/12)*$H76</f>
        <v>0</v>
      </c>
      <c r="V76" s="197">
        <f>(SUM('1.  LRAMVA Summary'!Q$54:Q$65)+SUM('1.  LRAMVA Summary'!Q$66:Q$67)*(MONTH($E76)-1)/12)*$H76</f>
        <v>0</v>
      </c>
      <c r="W76" s="198">
        <f>SUM(I76:V76)</f>
        <v>0</v>
      </c>
    </row>
    <row r="77" spans="2:23" ht="15.6">
      <c r="B77" s="152" t="s">
        <v>182</v>
      </c>
      <c r="E77" s="181">
        <v>42064</v>
      </c>
      <c r="F77" s="181" t="s">
        <v>181</v>
      </c>
      <c r="G77" s="182" t="s">
        <v>65</v>
      </c>
      <c r="H77" s="196">
        <f t="shared" si="20"/>
        <v>1.225E-3</v>
      </c>
      <c r="I77" s="197">
        <f>(SUM('1.  LRAMVA Summary'!D$54:D$65)+SUM('1.  LRAMVA Summary'!D$66:D$67)*(MONTH($E77)-1)/12)*$H77</f>
        <v>0</v>
      </c>
      <c r="J77" s="197">
        <f>(SUM('1.  LRAMVA Summary'!E$54:E$65)+SUM('1.  LRAMVA Summary'!E$66:E$67)*(MONTH($E77)-1)/12)*$H77</f>
        <v>0</v>
      </c>
      <c r="K77" s="197">
        <f>(SUM('1.  LRAMVA Summary'!F$54:F$65)+SUM('1.  LRAMVA Summary'!F$66:F$67)*(MONTH($E77)-1)/12)*$H77</f>
        <v>0</v>
      </c>
      <c r="L77" s="197">
        <f>(SUM('1.  LRAMVA Summary'!G$54:G$65)+SUM('1.  LRAMVA Summary'!G$66:G$67)*(MONTH($E77)-1)/12)*$H77</f>
        <v>0</v>
      </c>
      <c r="M77" s="197">
        <f>(SUM('1.  LRAMVA Summary'!H$54:H$65)+SUM('1.  LRAMVA Summary'!H$66:H$67)*(MONTH($E77)-1)/12)*$H77</f>
        <v>0</v>
      </c>
      <c r="N77" s="197">
        <f>(SUM('1.  LRAMVA Summary'!I$54:I$65)+SUM('1.  LRAMVA Summary'!I$66:I$67)*(MONTH($E77)-1)/12)*$H77</f>
        <v>0</v>
      </c>
      <c r="O77" s="197">
        <f>(SUM('1.  LRAMVA Summary'!J$54:J$65)+SUM('1.  LRAMVA Summary'!J$66:J$67)*(MONTH($E77)-1)/12)*$H77</f>
        <v>0</v>
      </c>
      <c r="P77" s="197">
        <f>(SUM('1.  LRAMVA Summary'!K$54:K$65)+SUM('1.  LRAMVA Summary'!K$66:K$67)*(MONTH($E77)-1)/12)*$H77</f>
        <v>0</v>
      </c>
      <c r="Q77" s="197">
        <f>(SUM('1.  LRAMVA Summary'!L$54:L$65)+SUM('1.  LRAMVA Summary'!L$66:L$67)*(MONTH($E77)-1)/12)*$H77</f>
        <v>0</v>
      </c>
      <c r="R77" s="197">
        <f>(SUM('1.  LRAMVA Summary'!M$54:M$65)+SUM('1.  LRAMVA Summary'!M$66:M$67)*(MONTH($E77)-1)/12)*$H77</f>
        <v>0</v>
      </c>
      <c r="S77" s="197">
        <f>(SUM('1.  LRAMVA Summary'!N$54:N$65)+SUM('1.  LRAMVA Summary'!N$66:N$67)*(MONTH($E77)-1)/12)*$H77</f>
        <v>0</v>
      </c>
      <c r="T77" s="197">
        <f>(SUM('1.  LRAMVA Summary'!O$54:O$65)+SUM('1.  LRAMVA Summary'!O$66:O$67)*(MONTH($E77)-1)/12)*$H77</f>
        <v>0</v>
      </c>
      <c r="U77" s="197">
        <f>(SUM('1.  LRAMVA Summary'!P$54:P$65)+SUM('1.  LRAMVA Summary'!P$66:P$67)*(MONTH($E77)-1)/12)*$H77</f>
        <v>0</v>
      </c>
      <c r="V77" s="197">
        <f>(SUM('1.  LRAMVA Summary'!Q$54:Q$65)+SUM('1.  LRAMVA Summary'!Q$66:Q$67)*(MONTH($E77)-1)/12)*$H77</f>
        <v>0</v>
      </c>
      <c r="W77" s="198">
        <f>SUM(I77:V77)</f>
        <v>0</v>
      </c>
    </row>
    <row r="78" spans="2:23">
      <c r="E78" s="181">
        <v>42095</v>
      </c>
      <c r="F78" s="181" t="s">
        <v>181</v>
      </c>
      <c r="G78" s="182" t="s">
        <v>66</v>
      </c>
      <c r="H78" s="196">
        <f>C$32/12</f>
        <v>9.1666666666666665E-4</v>
      </c>
      <c r="I78" s="197">
        <f>(SUM('1.  LRAMVA Summary'!D$54:D$65)+SUM('1.  LRAMVA Summary'!D$66:D$67)*(MONTH($E78)-1)/12)*$H78</f>
        <v>0</v>
      </c>
      <c r="J78" s="197">
        <f>(SUM('1.  LRAMVA Summary'!E$54:E$65)+SUM('1.  LRAMVA Summary'!E$66:E$67)*(MONTH($E78)-1)/12)*$H78</f>
        <v>0</v>
      </c>
      <c r="K78" s="197">
        <f>(SUM('1.  LRAMVA Summary'!F$54:F$65)+SUM('1.  LRAMVA Summary'!F$66:F$67)*(MONTH($E78)-1)/12)*$H78</f>
        <v>0</v>
      </c>
      <c r="L78" s="197">
        <f>(SUM('1.  LRAMVA Summary'!G$54:G$65)+SUM('1.  LRAMVA Summary'!G$66:G$67)*(MONTH($E78)-1)/12)*$H78</f>
        <v>0</v>
      </c>
      <c r="M78" s="197">
        <f>(SUM('1.  LRAMVA Summary'!H$54:H$65)+SUM('1.  LRAMVA Summary'!H$66:H$67)*(MONTH($E78)-1)/12)*$H78</f>
        <v>0</v>
      </c>
      <c r="N78" s="197">
        <f>(SUM('1.  LRAMVA Summary'!I$54:I$65)+SUM('1.  LRAMVA Summary'!I$66:I$67)*(MONTH($E78)-1)/12)*$H78</f>
        <v>0</v>
      </c>
      <c r="O78" s="197">
        <f>(SUM('1.  LRAMVA Summary'!J$54:J$65)+SUM('1.  LRAMVA Summary'!J$66:J$67)*(MONTH($E78)-1)/12)*$H78</f>
        <v>0</v>
      </c>
      <c r="P78" s="197">
        <f>(SUM('1.  LRAMVA Summary'!K$54:K$65)+SUM('1.  LRAMVA Summary'!K$66:K$67)*(MONTH($E78)-1)/12)*$H78</f>
        <v>0</v>
      </c>
      <c r="Q78" s="197">
        <f>(SUM('1.  LRAMVA Summary'!L$54:L$65)+SUM('1.  LRAMVA Summary'!L$66:L$67)*(MONTH($E78)-1)/12)*$H78</f>
        <v>0</v>
      </c>
      <c r="R78" s="197">
        <f>(SUM('1.  LRAMVA Summary'!M$54:M$65)+SUM('1.  LRAMVA Summary'!M$66:M$67)*(MONTH($E78)-1)/12)*$H78</f>
        <v>0</v>
      </c>
      <c r="S78" s="197">
        <f>(SUM('1.  LRAMVA Summary'!N$54:N$65)+SUM('1.  LRAMVA Summary'!N$66:N$67)*(MONTH($E78)-1)/12)*$H78</f>
        <v>0</v>
      </c>
      <c r="T78" s="197">
        <f>(SUM('1.  LRAMVA Summary'!O$54:O$65)+SUM('1.  LRAMVA Summary'!O$66:O$67)*(MONTH($E78)-1)/12)*$H78</f>
        <v>0</v>
      </c>
      <c r="U78" s="197">
        <f>(SUM('1.  LRAMVA Summary'!P$54:P$65)+SUM('1.  LRAMVA Summary'!P$66:P$67)*(MONTH($E78)-1)/12)*$H78</f>
        <v>0</v>
      </c>
      <c r="V78" s="197">
        <f>(SUM('1.  LRAMVA Summary'!Q$54:Q$65)+SUM('1.  LRAMVA Summary'!Q$66:Q$67)*(MONTH($E78)-1)/12)*$H78</f>
        <v>0</v>
      </c>
      <c r="W78" s="198">
        <f t="shared" ref="W78:W86" si="21">SUM(I78:V78)</f>
        <v>0</v>
      </c>
    </row>
    <row r="79" spans="2:23">
      <c r="E79" s="181">
        <v>42125</v>
      </c>
      <c r="F79" s="181" t="s">
        <v>181</v>
      </c>
      <c r="G79" s="182" t="s">
        <v>66</v>
      </c>
      <c r="H79" s="196">
        <f t="shared" ref="H79:H80" si="22">C$32/12</f>
        <v>9.1666666666666665E-4</v>
      </c>
      <c r="I79" s="197">
        <f>(SUM('1.  LRAMVA Summary'!D$54:D$65)+SUM('1.  LRAMVA Summary'!D$66:D$67)*(MONTH($E79)-1)/12)*$H79</f>
        <v>0</v>
      </c>
      <c r="J79" s="197">
        <f>(SUM('1.  LRAMVA Summary'!E$54:E$65)+SUM('1.  LRAMVA Summary'!E$66:E$67)*(MONTH($E79)-1)/12)*$H79</f>
        <v>0</v>
      </c>
      <c r="K79" s="197">
        <f>(SUM('1.  LRAMVA Summary'!F$54:F$65)+SUM('1.  LRAMVA Summary'!F$66:F$67)*(MONTH($E79)-1)/12)*$H79</f>
        <v>0</v>
      </c>
      <c r="L79" s="197">
        <f>(SUM('1.  LRAMVA Summary'!G$54:G$65)+SUM('1.  LRAMVA Summary'!G$66:G$67)*(MONTH($E79)-1)/12)*$H79</f>
        <v>0</v>
      </c>
      <c r="M79" s="197">
        <f>(SUM('1.  LRAMVA Summary'!H$54:H$65)+SUM('1.  LRAMVA Summary'!H$66:H$67)*(MONTH($E79)-1)/12)*$H79</f>
        <v>0</v>
      </c>
      <c r="N79" s="197">
        <f>(SUM('1.  LRAMVA Summary'!I$54:I$65)+SUM('1.  LRAMVA Summary'!I$66:I$67)*(MONTH($E79)-1)/12)*$H79</f>
        <v>0</v>
      </c>
      <c r="O79" s="197">
        <f>(SUM('1.  LRAMVA Summary'!J$54:J$65)+SUM('1.  LRAMVA Summary'!J$66:J$67)*(MONTH($E79)-1)/12)*$H79</f>
        <v>0</v>
      </c>
      <c r="P79" s="197">
        <f>(SUM('1.  LRAMVA Summary'!K$54:K$65)+SUM('1.  LRAMVA Summary'!K$66:K$67)*(MONTH($E79)-1)/12)*$H79</f>
        <v>0</v>
      </c>
      <c r="Q79" s="197">
        <f>(SUM('1.  LRAMVA Summary'!L$54:L$65)+SUM('1.  LRAMVA Summary'!L$66:L$67)*(MONTH($E79)-1)/12)*$H79</f>
        <v>0</v>
      </c>
      <c r="R79" s="197">
        <f>(SUM('1.  LRAMVA Summary'!M$54:M$65)+SUM('1.  LRAMVA Summary'!M$66:M$67)*(MONTH($E79)-1)/12)*$H79</f>
        <v>0</v>
      </c>
      <c r="S79" s="197">
        <f>(SUM('1.  LRAMVA Summary'!N$54:N$65)+SUM('1.  LRAMVA Summary'!N$66:N$67)*(MONTH($E79)-1)/12)*$H79</f>
        <v>0</v>
      </c>
      <c r="T79" s="197">
        <f>(SUM('1.  LRAMVA Summary'!O$54:O$65)+SUM('1.  LRAMVA Summary'!O$66:O$67)*(MONTH($E79)-1)/12)*$H79</f>
        <v>0</v>
      </c>
      <c r="U79" s="197">
        <f>(SUM('1.  LRAMVA Summary'!P$54:P$65)+SUM('1.  LRAMVA Summary'!P$66:P$67)*(MONTH($E79)-1)/12)*$H79</f>
        <v>0</v>
      </c>
      <c r="V79" s="197">
        <f>(SUM('1.  LRAMVA Summary'!Q$54:Q$65)+SUM('1.  LRAMVA Summary'!Q$66:Q$67)*(MONTH($E79)-1)/12)*$H79</f>
        <v>0</v>
      </c>
      <c r="W79" s="198">
        <f t="shared" si="21"/>
        <v>0</v>
      </c>
    </row>
    <row r="80" spans="2:23">
      <c r="E80" s="181">
        <v>42156</v>
      </c>
      <c r="F80" s="181" t="s">
        <v>181</v>
      </c>
      <c r="G80" s="182" t="s">
        <v>66</v>
      </c>
      <c r="H80" s="196">
        <f t="shared" si="22"/>
        <v>9.1666666666666665E-4</v>
      </c>
      <c r="I80" s="197">
        <f>(SUM('1.  LRAMVA Summary'!D$54:D$65)+SUM('1.  LRAMVA Summary'!D$66:D$67)*(MONTH($E80)-1)/12)*$H80</f>
        <v>0</v>
      </c>
      <c r="J80" s="197">
        <f>(SUM('1.  LRAMVA Summary'!E$54:E$65)+SUM('1.  LRAMVA Summary'!E$66:E$67)*(MONTH($E80)-1)/12)*$H80</f>
        <v>0</v>
      </c>
      <c r="K80" s="197">
        <f>(SUM('1.  LRAMVA Summary'!F$54:F$65)+SUM('1.  LRAMVA Summary'!F$66:F$67)*(MONTH($E80)-1)/12)*$H80</f>
        <v>0</v>
      </c>
      <c r="L80" s="197">
        <f>(SUM('1.  LRAMVA Summary'!G$54:G$65)+SUM('1.  LRAMVA Summary'!G$66:G$67)*(MONTH($E80)-1)/12)*$H80</f>
        <v>0</v>
      </c>
      <c r="M80" s="197">
        <f>(SUM('1.  LRAMVA Summary'!H$54:H$65)+SUM('1.  LRAMVA Summary'!H$66:H$67)*(MONTH($E80)-1)/12)*$H80</f>
        <v>0</v>
      </c>
      <c r="N80" s="197">
        <f>(SUM('1.  LRAMVA Summary'!I$54:I$65)+SUM('1.  LRAMVA Summary'!I$66:I$67)*(MONTH($E80)-1)/12)*$H80</f>
        <v>0</v>
      </c>
      <c r="O80" s="197">
        <f>(SUM('1.  LRAMVA Summary'!J$54:J$65)+SUM('1.  LRAMVA Summary'!J$66:J$67)*(MONTH($E80)-1)/12)*$H80</f>
        <v>0</v>
      </c>
      <c r="P80" s="197">
        <f>(SUM('1.  LRAMVA Summary'!K$54:K$65)+SUM('1.  LRAMVA Summary'!K$66:K$67)*(MONTH($E80)-1)/12)*$H80</f>
        <v>0</v>
      </c>
      <c r="Q80" s="197">
        <f>(SUM('1.  LRAMVA Summary'!L$54:L$65)+SUM('1.  LRAMVA Summary'!L$66:L$67)*(MONTH($E80)-1)/12)*$H80</f>
        <v>0</v>
      </c>
      <c r="R80" s="197">
        <f>(SUM('1.  LRAMVA Summary'!M$54:M$65)+SUM('1.  LRAMVA Summary'!M$66:M$67)*(MONTH($E80)-1)/12)*$H80</f>
        <v>0</v>
      </c>
      <c r="S80" s="197">
        <f>(SUM('1.  LRAMVA Summary'!N$54:N$65)+SUM('1.  LRAMVA Summary'!N$66:N$67)*(MONTH($E80)-1)/12)*$H80</f>
        <v>0</v>
      </c>
      <c r="T80" s="197">
        <f>(SUM('1.  LRAMVA Summary'!O$54:O$65)+SUM('1.  LRAMVA Summary'!O$66:O$67)*(MONTH($E80)-1)/12)*$H80</f>
        <v>0</v>
      </c>
      <c r="U80" s="197">
        <f>(SUM('1.  LRAMVA Summary'!P$54:P$65)+SUM('1.  LRAMVA Summary'!P$66:P$67)*(MONTH($E80)-1)/12)*$H80</f>
        <v>0</v>
      </c>
      <c r="V80" s="197">
        <f>(SUM('1.  LRAMVA Summary'!Q$54:Q$65)+SUM('1.  LRAMVA Summary'!Q$66:Q$67)*(MONTH($E80)-1)/12)*$H80</f>
        <v>0</v>
      </c>
      <c r="W80" s="198">
        <f t="shared" si="21"/>
        <v>0</v>
      </c>
    </row>
    <row r="81" spans="2:23">
      <c r="E81" s="181">
        <v>42186</v>
      </c>
      <c r="F81" s="181" t="s">
        <v>181</v>
      </c>
      <c r="G81" s="182" t="s">
        <v>68</v>
      </c>
      <c r="H81" s="196">
        <f>C$33/12</f>
        <v>9.1666666666666665E-4</v>
      </c>
      <c r="I81" s="197">
        <f>(SUM('1.  LRAMVA Summary'!D$54:D$65)+SUM('1.  LRAMVA Summary'!D$66:D$67)*(MONTH($E81)-1)/12)*$H81</f>
        <v>0</v>
      </c>
      <c r="J81" s="197">
        <f>(SUM('1.  LRAMVA Summary'!E$54:E$65)+SUM('1.  LRAMVA Summary'!E$66:E$67)*(MONTH($E81)-1)/12)*$H81</f>
        <v>0</v>
      </c>
      <c r="K81" s="197">
        <f>(SUM('1.  LRAMVA Summary'!F$54:F$65)+SUM('1.  LRAMVA Summary'!F$66:F$67)*(MONTH($E81)-1)/12)*$H81</f>
        <v>0</v>
      </c>
      <c r="L81" s="197">
        <f>(SUM('1.  LRAMVA Summary'!G$54:G$65)+SUM('1.  LRAMVA Summary'!G$66:G$67)*(MONTH($E81)-1)/12)*$H81</f>
        <v>0</v>
      </c>
      <c r="M81" s="197">
        <f>(SUM('1.  LRAMVA Summary'!H$54:H$65)+SUM('1.  LRAMVA Summary'!H$66:H$67)*(MONTH($E81)-1)/12)*$H81</f>
        <v>0</v>
      </c>
      <c r="N81" s="197">
        <f>(SUM('1.  LRAMVA Summary'!I$54:I$65)+SUM('1.  LRAMVA Summary'!I$66:I$67)*(MONTH($E81)-1)/12)*$H81</f>
        <v>0</v>
      </c>
      <c r="O81" s="197">
        <f>(SUM('1.  LRAMVA Summary'!J$54:J$65)+SUM('1.  LRAMVA Summary'!J$66:J$67)*(MONTH($E81)-1)/12)*$H81</f>
        <v>0</v>
      </c>
      <c r="P81" s="197">
        <f>(SUM('1.  LRAMVA Summary'!K$54:K$65)+SUM('1.  LRAMVA Summary'!K$66:K$67)*(MONTH($E81)-1)/12)*$H81</f>
        <v>0</v>
      </c>
      <c r="Q81" s="197">
        <f>(SUM('1.  LRAMVA Summary'!L$54:L$65)+SUM('1.  LRAMVA Summary'!L$66:L$67)*(MONTH($E81)-1)/12)*$H81</f>
        <v>0</v>
      </c>
      <c r="R81" s="197">
        <f>(SUM('1.  LRAMVA Summary'!M$54:M$65)+SUM('1.  LRAMVA Summary'!M$66:M$67)*(MONTH($E81)-1)/12)*$H81</f>
        <v>0</v>
      </c>
      <c r="S81" s="197">
        <f>(SUM('1.  LRAMVA Summary'!N$54:N$65)+SUM('1.  LRAMVA Summary'!N$66:N$67)*(MONTH($E81)-1)/12)*$H81</f>
        <v>0</v>
      </c>
      <c r="T81" s="197">
        <f>(SUM('1.  LRAMVA Summary'!O$54:O$65)+SUM('1.  LRAMVA Summary'!O$66:O$67)*(MONTH($E81)-1)/12)*$H81</f>
        <v>0</v>
      </c>
      <c r="U81" s="197">
        <f>(SUM('1.  LRAMVA Summary'!P$54:P$65)+SUM('1.  LRAMVA Summary'!P$66:P$67)*(MONTH($E81)-1)/12)*$H81</f>
        <v>0</v>
      </c>
      <c r="V81" s="197">
        <f>(SUM('1.  LRAMVA Summary'!Q$54:Q$65)+SUM('1.  LRAMVA Summary'!Q$66:Q$67)*(MONTH($E81)-1)/12)*$H81</f>
        <v>0</v>
      </c>
      <c r="W81" s="198">
        <f t="shared" si="21"/>
        <v>0</v>
      </c>
    </row>
    <row r="82" spans="2:23">
      <c r="E82" s="181">
        <v>42217</v>
      </c>
      <c r="F82" s="181" t="s">
        <v>181</v>
      </c>
      <c r="G82" s="182" t="s">
        <v>68</v>
      </c>
      <c r="H82" s="196">
        <f t="shared" ref="H82:H83" si="23">C$33/12</f>
        <v>9.1666666666666665E-4</v>
      </c>
      <c r="I82" s="197">
        <f>(SUM('1.  LRAMVA Summary'!D$54:D$65)+SUM('1.  LRAMVA Summary'!D$66:D$67)*(MONTH($E82)-1)/12)*$H82</f>
        <v>0</v>
      </c>
      <c r="J82" s="197">
        <f>(SUM('1.  LRAMVA Summary'!E$54:E$65)+SUM('1.  LRAMVA Summary'!E$66:E$67)*(MONTH($E82)-1)/12)*$H82</f>
        <v>0</v>
      </c>
      <c r="K82" s="197">
        <f>(SUM('1.  LRAMVA Summary'!F$54:F$65)+SUM('1.  LRAMVA Summary'!F$66:F$67)*(MONTH($E82)-1)/12)*$H82</f>
        <v>0</v>
      </c>
      <c r="L82" s="197">
        <f>(SUM('1.  LRAMVA Summary'!G$54:G$65)+SUM('1.  LRAMVA Summary'!G$66:G$67)*(MONTH($E82)-1)/12)*$H82</f>
        <v>0</v>
      </c>
      <c r="M82" s="197">
        <f>(SUM('1.  LRAMVA Summary'!H$54:H$65)+SUM('1.  LRAMVA Summary'!H$66:H$67)*(MONTH($E82)-1)/12)*$H82</f>
        <v>0</v>
      </c>
      <c r="N82" s="197">
        <f>(SUM('1.  LRAMVA Summary'!I$54:I$65)+SUM('1.  LRAMVA Summary'!I$66:I$67)*(MONTH($E82)-1)/12)*$H82</f>
        <v>0</v>
      </c>
      <c r="O82" s="197">
        <f>(SUM('1.  LRAMVA Summary'!J$54:J$65)+SUM('1.  LRAMVA Summary'!J$66:J$67)*(MONTH($E82)-1)/12)*$H82</f>
        <v>0</v>
      </c>
      <c r="P82" s="197">
        <f>(SUM('1.  LRAMVA Summary'!K$54:K$65)+SUM('1.  LRAMVA Summary'!K$66:K$67)*(MONTH($E82)-1)/12)*$H82</f>
        <v>0</v>
      </c>
      <c r="Q82" s="197">
        <f>(SUM('1.  LRAMVA Summary'!L$54:L$65)+SUM('1.  LRAMVA Summary'!L$66:L$67)*(MONTH($E82)-1)/12)*$H82</f>
        <v>0</v>
      </c>
      <c r="R82" s="197">
        <f>(SUM('1.  LRAMVA Summary'!M$54:M$65)+SUM('1.  LRAMVA Summary'!M$66:M$67)*(MONTH($E82)-1)/12)*$H82</f>
        <v>0</v>
      </c>
      <c r="S82" s="197">
        <f>(SUM('1.  LRAMVA Summary'!N$54:N$65)+SUM('1.  LRAMVA Summary'!N$66:N$67)*(MONTH($E82)-1)/12)*$H82</f>
        <v>0</v>
      </c>
      <c r="T82" s="197">
        <f>(SUM('1.  LRAMVA Summary'!O$54:O$65)+SUM('1.  LRAMVA Summary'!O$66:O$67)*(MONTH($E82)-1)/12)*$H82</f>
        <v>0</v>
      </c>
      <c r="U82" s="197">
        <f>(SUM('1.  LRAMVA Summary'!P$54:P$65)+SUM('1.  LRAMVA Summary'!P$66:P$67)*(MONTH($E82)-1)/12)*$H82</f>
        <v>0</v>
      </c>
      <c r="V82" s="197">
        <f>(SUM('1.  LRAMVA Summary'!Q$54:Q$65)+SUM('1.  LRAMVA Summary'!Q$66:Q$67)*(MONTH($E82)-1)/12)*$H82</f>
        <v>0</v>
      </c>
      <c r="W82" s="198">
        <f t="shared" si="21"/>
        <v>0</v>
      </c>
    </row>
    <row r="83" spans="2:23">
      <c r="E83" s="181">
        <v>42248</v>
      </c>
      <c r="F83" s="181" t="s">
        <v>181</v>
      </c>
      <c r="G83" s="182" t="s">
        <v>68</v>
      </c>
      <c r="H83" s="196">
        <f t="shared" si="23"/>
        <v>9.1666666666666665E-4</v>
      </c>
      <c r="I83" s="197">
        <f>(SUM('1.  LRAMVA Summary'!D$54:D$65)+SUM('1.  LRAMVA Summary'!D$66:D$67)*(MONTH($E83)-1)/12)*$H83</f>
        <v>0</v>
      </c>
      <c r="J83" s="197">
        <f>(SUM('1.  LRAMVA Summary'!E$54:E$65)+SUM('1.  LRAMVA Summary'!E$66:E$67)*(MONTH($E83)-1)/12)*$H83</f>
        <v>0</v>
      </c>
      <c r="K83" s="197">
        <f>(SUM('1.  LRAMVA Summary'!F$54:F$65)+SUM('1.  LRAMVA Summary'!F$66:F$67)*(MONTH($E83)-1)/12)*$H83</f>
        <v>0</v>
      </c>
      <c r="L83" s="197">
        <f>(SUM('1.  LRAMVA Summary'!G$54:G$65)+SUM('1.  LRAMVA Summary'!G$66:G$67)*(MONTH($E83)-1)/12)*$H83</f>
        <v>0</v>
      </c>
      <c r="M83" s="197">
        <f>(SUM('1.  LRAMVA Summary'!H$54:H$65)+SUM('1.  LRAMVA Summary'!H$66:H$67)*(MONTH($E83)-1)/12)*$H83</f>
        <v>0</v>
      </c>
      <c r="N83" s="197">
        <f>(SUM('1.  LRAMVA Summary'!I$54:I$65)+SUM('1.  LRAMVA Summary'!I$66:I$67)*(MONTH($E83)-1)/12)*$H83</f>
        <v>0</v>
      </c>
      <c r="O83" s="197">
        <f>(SUM('1.  LRAMVA Summary'!J$54:J$65)+SUM('1.  LRAMVA Summary'!J$66:J$67)*(MONTH($E83)-1)/12)*$H83</f>
        <v>0</v>
      </c>
      <c r="P83" s="197">
        <f>(SUM('1.  LRAMVA Summary'!K$54:K$65)+SUM('1.  LRAMVA Summary'!K$66:K$67)*(MONTH($E83)-1)/12)*$H83</f>
        <v>0</v>
      </c>
      <c r="Q83" s="197">
        <f>(SUM('1.  LRAMVA Summary'!L$54:L$65)+SUM('1.  LRAMVA Summary'!L$66:L$67)*(MONTH($E83)-1)/12)*$H83</f>
        <v>0</v>
      </c>
      <c r="R83" s="197">
        <f>(SUM('1.  LRAMVA Summary'!M$54:M$65)+SUM('1.  LRAMVA Summary'!M$66:M$67)*(MONTH($E83)-1)/12)*$H83</f>
        <v>0</v>
      </c>
      <c r="S83" s="197">
        <f>(SUM('1.  LRAMVA Summary'!N$54:N$65)+SUM('1.  LRAMVA Summary'!N$66:N$67)*(MONTH($E83)-1)/12)*$H83</f>
        <v>0</v>
      </c>
      <c r="T83" s="197">
        <f>(SUM('1.  LRAMVA Summary'!O$54:O$65)+SUM('1.  LRAMVA Summary'!O$66:O$67)*(MONTH($E83)-1)/12)*$H83</f>
        <v>0</v>
      </c>
      <c r="U83" s="197">
        <f>(SUM('1.  LRAMVA Summary'!P$54:P$65)+SUM('1.  LRAMVA Summary'!P$66:P$67)*(MONTH($E83)-1)/12)*$H83</f>
        <v>0</v>
      </c>
      <c r="V83" s="197">
        <f>(SUM('1.  LRAMVA Summary'!Q$54:Q$65)+SUM('1.  LRAMVA Summary'!Q$66:Q$67)*(MONTH($E83)-1)/12)*$H83</f>
        <v>0</v>
      </c>
      <c r="W83" s="198">
        <f t="shared" si="21"/>
        <v>0</v>
      </c>
    </row>
    <row r="84" spans="2:23">
      <c r="E84" s="181">
        <v>42278</v>
      </c>
      <c r="F84" s="181" t="s">
        <v>181</v>
      </c>
      <c r="G84" s="182" t="s">
        <v>69</v>
      </c>
      <c r="H84" s="196">
        <f>C$34/12</f>
        <v>9.1666666666666665E-4</v>
      </c>
      <c r="I84" s="197">
        <f>(SUM('1.  LRAMVA Summary'!D$54:D$65)+SUM('1.  LRAMVA Summary'!D$66:D$67)*(MONTH($E84)-1)/12)*$H84</f>
        <v>0</v>
      </c>
      <c r="J84" s="197">
        <f>(SUM('1.  LRAMVA Summary'!E$54:E$65)+SUM('1.  LRAMVA Summary'!E$66:E$67)*(MONTH($E84)-1)/12)*$H84</f>
        <v>0</v>
      </c>
      <c r="K84" s="197">
        <f>(SUM('1.  LRAMVA Summary'!F$54:F$65)+SUM('1.  LRAMVA Summary'!F$66:F$67)*(MONTH($E84)-1)/12)*$H84</f>
        <v>0</v>
      </c>
      <c r="L84" s="197">
        <f>(SUM('1.  LRAMVA Summary'!G$54:G$65)+SUM('1.  LRAMVA Summary'!G$66:G$67)*(MONTH($E84)-1)/12)*$H84</f>
        <v>0</v>
      </c>
      <c r="M84" s="197">
        <f>(SUM('1.  LRAMVA Summary'!H$54:H$65)+SUM('1.  LRAMVA Summary'!H$66:H$67)*(MONTH($E84)-1)/12)*$H84</f>
        <v>0</v>
      </c>
      <c r="N84" s="197">
        <f>(SUM('1.  LRAMVA Summary'!I$54:I$65)+SUM('1.  LRAMVA Summary'!I$66:I$67)*(MONTH($E84)-1)/12)*$H84</f>
        <v>0</v>
      </c>
      <c r="O84" s="197">
        <f>(SUM('1.  LRAMVA Summary'!J$54:J$65)+SUM('1.  LRAMVA Summary'!J$66:J$67)*(MONTH($E84)-1)/12)*$H84</f>
        <v>0</v>
      </c>
      <c r="P84" s="197">
        <f>(SUM('1.  LRAMVA Summary'!K$54:K$65)+SUM('1.  LRAMVA Summary'!K$66:K$67)*(MONTH($E84)-1)/12)*$H84</f>
        <v>0</v>
      </c>
      <c r="Q84" s="197">
        <f>(SUM('1.  LRAMVA Summary'!L$54:L$65)+SUM('1.  LRAMVA Summary'!L$66:L$67)*(MONTH($E84)-1)/12)*$H84</f>
        <v>0</v>
      </c>
      <c r="R84" s="197">
        <f>(SUM('1.  LRAMVA Summary'!M$54:M$65)+SUM('1.  LRAMVA Summary'!M$66:M$67)*(MONTH($E84)-1)/12)*$H84</f>
        <v>0</v>
      </c>
      <c r="S84" s="197">
        <f>(SUM('1.  LRAMVA Summary'!N$54:N$65)+SUM('1.  LRAMVA Summary'!N$66:N$67)*(MONTH($E84)-1)/12)*$H84</f>
        <v>0</v>
      </c>
      <c r="T84" s="197">
        <f>(SUM('1.  LRAMVA Summary'!O$54:O$65)+SUM('1.  LRAMVA Summary'!O$66:O$67)*(MONTH($E84)-1)/12)*$H84</f>
        <v>0</v>
      </c>
      <c r="U84" s="197">
        <f>(SUM('1.  LRAMVA Summary'!P$54:P$65)+SUM('1.  LRAMVA Summary'!P$66:P$67)*(MONTH($E84)-1)/12)*$H84</f>
        <v>0</v>
      </c>
      <c r="V84" s="197">
        <f>(SUM('1.  LRAMVA Summary'!Q$54:Q$65)+SUM('1.  LRAMVA Summary'!Q$66:Q$67)*(MONTH($E84)-1)/12)*$H84</f>
        <v>0</v>
      </c>
      <c r="W84" s="198">
        <f t="shared" si="21"/>
        <v>0</v>
      </c>
    </row>
    <row r="85" spans="2:23">
      <c r="E85" s="181">
        <v>42309</v>
      </c>
      <c r="F85" s="181" t="s">
        <v>181</v>
      </c>
      <c r="G85" s="182" t="s">
        <v>69</v>
      </c>
      <c r="H85" s="196">
        <f t="shared" ref="H85:H86" si="24">C$34/12</f>
        <v>9.1666666666666665E-4</v>
      </c>
      <c r="I85" s="197">
        <f>(SUM('1.  LRAMVA Summary'!D$54:D$65)+SUM('1.  LRAMVA Summary'!D$66:D$67)*(MONTH($E85)-1)/12)*$H85</f>
        <v>0</v>
      </c>
      <c r="J85" s="197">
        <f>(SUM('1.  LRAMVA Summary'!E$54:E$65)+SUM('1.  LRAMVA Summary'!E$66:E$67)*(MONTH($E85)-1)/12)*$H85</f>
        <v>0</v>
      </c>
      <c r="K85" s="197">
        <f>(SUM('1.  LRAMVA Summary'!F$54:F$65)+SUM('1.  LRAMVA Summary'!F$66:F$67)*(MONTH($E85)-1)/12)*$H85</f>
        <v>0</v>
      </c>
      <c r="L85" s="197">
        <f>(SUM('1.  LRAMVA Summary'!G$54:G$65)+SUM('1.  LRAMVA Summary'!G$66:G$67)*(MONTH($E85)-1)/12)*$H85</f>
        <v>0</v>
      </c>
      <c r="M85" s="197">
        <f>(SUM('1.  LRAMVA Summary'!H$54:H$65)+SUM('1.  LRAMVA Summary'!H$66:H$67)*(MONTH($E85)-1)/12)*$H85</f>
        <v>0</v>
      </c>
      <c r="N85" s="197">
        <f>(SUM('1.  LRAMVA Summary'!I$54:I$65)+SUM('1.  LRAMVA Summary'!I$66:I$67)*(MONTH($E85)-1)/12)*$H85</f>
        <v>0</v>
      </c>
      <c r="O85" s="197">
        <f>(SUM('1.  LRAMVA Summary'!J$54:J$65)+SUM('1.  LRAMVA Summary'!J$66:J$67)*(MONTH($E85)-1)/12)*$H85</f>
        <v>0</v>
      </c>
      <c r="P85" s="197">
        <f>(SUM('1.  LRAMVA Summary'!K$54:K$65)+SUM('1.  LRAMVA Summary'!K$66:K$67)*(MONTH($E85)-1)/12)*$H85</f>
        <v>0</v>
      </c>
      <c r="Q85" s="197">
        <f>(SUM('1.  LRAMVA Summary'!L$54:L$65)+SUM('1.  LRAMVA Summary'!L$66:L$67)*(MONTH($E85)-1)/12)*$H85</f>
        <v>0</v>
      </c>
      <c r="R85" s="197">
        <f>(SUM('1.  LRAMVA Summary'!M$54:M$65)+SUM('1.  LRAMVA Summary'!M$66:M$67)*(MONTH($E85)-1)/12)*$H85</f>
        <v>0</v>
      </c>
      <c r="S85" s="197">
        <f>(SUM('1.  LRAMVA Summary'!N$54:N$65)+SUM('1.  LRAMVA Summary'!N$66:N$67)*(MONTH($E85)-1)/12)*$H85</f>
        <v>0</v>
      </c>
      <c r="T85" s="197">
        <f>(SUM('1.  LRAMVA Summary'!O$54:O$65)+SUM('1.  LRAMVA Summary'!O$66:O$67)*(MONTH($E85)-1)/12)*$H85</f>
        <v>0</v>
      </c>
      <c r="U85" s="197">
        <f>(SUM('1.  LRAMVA Summary'!P$54:P$65)+SUM('1.  LRAMVA Summary'!P$66:P$67)*(MONTH($E85)-1)/12)*$H85</f>
        <v>0</v>
      </c>
      <c r="V85" s="197">
        <f>(SUM('1.  LRAMVA Summary'!Q$54:Q$65)+SUM('1.  LRAMVA Summary'!Q$66:Q$67)*(MONTH($E85)-1)/12)*$H85</f>
        <v>0</v>
      </c>
      <c r="W85" s="198">
        <f t="shared" si="21"/>
        <v>0</v>
      </c>
    </row>
    <row r="86" spans="2:23">
      <c r="E86" s="181">
        <v>42339</v>
      </c>
      <c r="F86" s="181" t="s">
        <v>181</v>
      </c>
      <c r="G86" s="182" t="s">
        <v>69</v>
      </c>
      <c r="H86" s="196">
        <f t="shared" si="24"/>
        <v>9.1666666666666665E-4</v>
      </c>
      <c r="I86" s="197">
        <f>(SUM('1.  LRAMVA Summary'!D$54:D$65)+SUM('1.  LRAMVA Summary'!D$66:D$67)*(MONTH($E86)-1)/12)*$H86</f>
        <v>0</v>
      </c>
      <c r="J86" s="197">
        <f>(SUM('1.  LRAMVA Summary'!E$54:E$65)+SUM('1.  LRAMVA Summary'!E$66:E$67)*(MONTH($E86)-1)/12)*$H86</f>
        <v>0</v>
      </c>
      <c r="K86" s="197">
        <f>(SUM('1.  LRAMVA Summary'!F$54:F$65)+SUM('1.  LRAMVA Summary'!F$66:F$67)*(MONTH($E86)-1)/12)*$H86</f>
        <v>0</v>
      </c>
      <c r="L86" s="197">
        <f>(SUM('1.  LRAMVA Summary'!G$54:G$65)+SUM('1.  LRAMVA Summary'!G$66:G$67)*(MONTH($E86)-1)/12)*$H86</f>
        <v>0</v>
      </c>
      <c r="M86" s="197">
        <f>(SUM('1.  LRAMVA Summary'!H$54:H$65)+SUM('1.  LRAMVA Summary'!H$66:H$67)*(MONTH($E86)-1)/12)*$H86</f>
        <v>0</v>
      </c>
      <c r="N86" s="197">
        <f>(SUM('1.  LRAMVA Summary'!I$54:I$65)+SUM('1.  LRAMVA Summary'!I$66:I$67)*(MONTH($E86)-1)/12)*$H86</f>
        <v>0</v>
      </c>
      <c r="O86" s="197">
        <f>(SUM('1.  LRAMVA Summary'!J$54:J$65)+SUM('1.  LRAMVA Summary'!J$66:J$67)*(MONTH($E86)-1)/12)*$H86</f>
        <v>0</v>
      </c>
      <c r="P86" s="197">
        <f>(SUM('1.  LRAMVA Summary'!K$54:K$65)+SUM('1.  LRAMVA Summary'!K$66:K$67)*(MONTH($E86)-1)/12)*$H86</f>
        <v>0</v>
      </c>
      <c r="Q86" s="197">
        <f>(SUM('1.  LRAMVA Summary'!L$54:L$65)+SUM('1.  LRAMVA Summary'!L$66:L$67)*(MONTH($E86)-1)/12)*$H86</f>
        <v>0</v>
      </c>
      <c r="R86" s="197">
        <f>(SUM('1.  LRAMVA Summary'!M$54:M$65)+SUM('1.  LRAMVA Summary'!M$66:M$67)*(MONTH($E86)-1)/12)*$H86</f>
        <v>0</v>
      </c>
      <c r="S86" s="197">
        <f>(SUM('1.  LRAMVA Summary'!N$54:N$65)+SUM('1.  LRAMVA Summary'!N$66:N$67)*(MONTH($E86)-1)/12)*$H86</f>
        <v>0</v>
      </c>
      <c r="T86" s="197">
        <f>(SUM('1.  LRAMVA Summary'!O$54:O$65)+SUM('1.  LRAMVA Summary'!O$66:O$67)*(MONTH($E86)-1)/12)*$H86</f>
        <v>0</v>
      </c>
      <c r="U86" s="197">
        <f>(SUM('1.  LRAMVA Summary'!P$54:P$65)+SUM('1.  LRAMVA Summary'!P$66:P$67)*(MONTH($E86)-1)/12)*$H86</f>
        <v>0</v>
      </c>
      <c r="V86" s="197">
        <f>(SUM('1.  LRAMVA Summary'!Q$54:Q$65)+SUM('1.  LRAMVA Summary'!Q$66:Q$67)*(MONTH($E86)-1)/12)*$H86</f>
        <v>0</v>
      </c>
      <c r="W86" s="198">
        <f t="shared" si="21"/>
        <v>0</v>
      </c>
    </row>
    <row r="87" spans="2:23" ht="15" thickBot="1">
      <c r="E87" s="183" t="s">
        <v>464</v>
      </c>
      <c r="F87" s="183"/>
      <c r="G87" s="184"/>
      <c r="H87" s="185"/>
      <c r="I87" s="186">
        <f>SUM(I74:I86)</f>
        <v>0</v>
      </c>
      <c r="J87" s="186">
        <f>SUM(J74:J86)</f>
        <v>0</v>
      </c>
      <c r="K87" s="186">
        <f t="shared" ref="K87:O87" si="25">SUM(K74:K86)</f>
        <v>0</v>
      </c>
      <c r="L87" s="186">
        <f t="shared" si="25"/>
        <v>0</v>
      </c>
      <c r="M87" s="186">
        <f t="shared" si="25"/>
        <v>0</v>
      </c>
      <c r="N87" s="186">
        <f t="shared" si="25"/>
        <v>0</v>
      </c>
      <c r="O87" s="186">
        <f t="shared" si="25"/>
        <v>0</v>
      </c>
      <c r="P87" s="186">
        <f t="shared" ref="P87:V87" si="26">SUM(P74:P86)</f>
        <v>0</v>
      </c>
      <c r="Q87" s="186">
        <f t="shared" si="26"/>
        <v>0</v>
      </c>
      <c r="R87" s="186">
        <f t="shared" si="26"/>
        <v>0</v>
      </c>
      <c r="S87" s="186">
        <f t="shared" si="26"/>
        <v>0</v>
      </c>
      <c r="T87" s="186">
        <f t="shared" si="26"/>
        <v>0</v>
      </c>
      <c r="U87" s="186">
        <f t="shared" si="26"/>
        <v>0</v>
      </c>
      <c r="V87" s="186">
        <f t="shared" si="26"/>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7">J87+J88</f>
        <v>0</v>
      </c>
      <c r="K89" s="195">
        <f t="shared" ref="K89" si="28">K87+K88</f>
        <v>0</v>
      </c>
      <c r="L89" s="195">
        <f t="shared" ref="L89" si="29">L87+L88</f>
        <v>0</v>
      </c>
      <c r="M89" s="195">
        <f t="shared" ref="M89" si="30">M87+M88</f>
        <v>0</v>
      </c>
      <c r="N89" s="195">
        <f t="shared" ref="N89" si="31">N87+N88</f>
        <v>0</v>
      </c>
      <c r="O89" s="195">
        <f t="shared" ref="O89:U89" si="32">O87+O88</f>
        <v>0</v>
      </c>
      <c r="P89" s="195">
        <f t="shared" si="32"/>
        <v>0</v>
      </c>
      <c r="Q89" s="195">
        <f t="shared" si="32"/>
        <v>0</v>
      </c>
      <c r="R89" s="195">
        <f t="shared" si="32"/>
        <v>0</v>
      </c>
      <c r="S89" s="195">
        <f t="shared" si="32"/>
        <v>0</v>
      </c>
      <c r="T89" s="195">
        <f t="shared" si="32"/>
        <v>0</v>
      </c>
      <c r="U89" s="195">
        <f t="shared" si="32"/>
        <v>0</v>
      </c>
      <c r="V89" s="195">
        <f t="shared" ref="V89" si="33">V87+V88</f>
        <v>0</v>
      </c>
      <c r="W89" s="195">
        <f t="shared" ref="W89" si="34">W87+W88</f>
        <v>0</v>
      </c>
    </row>
    <row r="90" spans="2:23">
      <c r="E90" s="181">
        <v>42370</v>
      </c>
      <c r="F90" s="181" t="s">
        <v>183</v>
      </c>
      <c r="G90" s="182" t="s">
        <v>65</v>
      </c>
      <c r="H90" s="196">
        <f>$C$35/12</f>
        <v>9.1666666666666665E-4</v>
      </c>
      <c r="I90" s="197">
        <f>(SUM('1.  LRAMVA Summary'!D$54:D$68)+SUM('1.  LRAMVA Summary'!D$69:D$70)*(MONTH($E90)-1)/12)*$H90</f>
        <v>0</v>
      </c>
      <c r="J90" s="197">
        <f>(SUM('1.  LRAMVA Summary'!E$54:E$68)+SUM('1.  LRAMVA Summary'!E$69:E$70)*(MONTH($E90)-1)/12)*$H90</f>
        <v>0</v>
      </c>
      <c r="K90" s="197">
        <f>(SUM('1.  LRAMVA Summary'!F$54:F$68)+SUM('1.  LRAMVA Summary'!F$69:F$70)*(MONTH($E90)-1)/12)*$H90</f>
        <v>0</v>
      </c>
      <c r="L90" s="197">
        <f>(SUM('1.  LRAMVA Summary'!G$54:G$68)+SUM('1.  LRAMVA Summary'!G$69:G$70)*(MONTH($E90)-1)/12)*$H90</f>
        <v>0</v>
      </c>
      <c r="M90" s="197">
        <f>(SUM('1.  LRAMVA Summary'!H$54:H$68)+SUM('1.  LRAMVA Summary'!H$69:H$70)*(MONTH($E90)-1)/12)*$H90</f>
        <v>0</v>
      </c>
      <c r="N90" s="197">
        <f>(SUM('1.  LRAMVA Summary'!I$54:I$68)+SUM('1.  LRAMVA Summary'!I$69:I$70)*(MONTH($E90)-1)/12)*$H90</f>
        <v>0</v>
      </c>
      <c r="O90" s="197">
        <f>(SUM('1.  LRAMVA Summary'!J$54:J$68)+SUM('1.  LRAMVA Summary'!J$69:J$70)*(MONTH($E90)-1)/12)*$H90</f>
        <v>0</v>
      </c>
      <c r="P90" s="197">
        <f>(SUM('1.  LRAMVA Summary'!K$54:K$68)+SUM('1.  LRAMVA Summary'!K$69:K$70)*(MONTH($E90)-1)/12)*$H90</f>
        <v>0</v>
      </c>
      <c r="Q90" s="197">
        <f>(SUM('1.  LRAMVA Summary'!L$54:L$68)+SUM('1.  LRAMVA Summary'!L$69:L$70)*(MONTH($E90)-1)/12)*$H90</f>
        <v>0</v>
      </c>
      <c r="R90" s="197">
        <f>(SUM('1.  LRAMVA Summary'!M$54:M$68)+SUM('1.  LRAMVA Summary'!M$69:M$70)*(MONTH($E90)-1)/12)*$H90</f>
        <v>0</v>
      </c>
      <c r="S90" s="197">
        <f>(SUM('1.  LRAMVA Summary'!N$54:N$68)+SUM('1.  LRAMVA Summary'!N$69:N$70)*(MONTH($E90)-1)/12)*$H90</f>
        <v>0</v>
      </c>
      <c r="T90" s="197">
        <f>(SUM('1.  LRAMVA Summary'!O$54:O$68)+SUM('1.  LRAMVA Summary'!O$69:O$70)*(MONTH($E90)-1)/12)*$H90</f>
        <v>0</v>
      </c>
      <c r="U90" s="197">
        <f>(SUM('1.  LRAMVA Summary'!P$54:P$68)+SUM('1.  LRAMVA Summary'!P$69:P$70)*(MONTH($E90)-1)/12)*$H90</f>
        <v>0</v>
      </c>
      <c r="V90" s="197">
        <f>(SUM('1.  LRAMVA Summary'!Q$54:Q$68)+SUM('1.  LRAMVA Summary'!Q$69:Q$70)*(MONTH($E90)-1)/12)*$H90</f>
        <v>0</v>
      </c>
      <c r="W90" s="198">
        <f>SUM(I90:V90)</f>
        <v>0</v>
      </c>
    </row>
    <row r="91" spans="2:23">
      <c r="E91" s="181">
        <v>42401</v>
      </c>
      <c r="F91" s="181" t="s">
        <v>183</v>
      </c>
      <c r="G91" s="182" t="s">
        <v>65</v>
      </c>
      <c r="H91" s="196">
        <f t="shared" ref="H91:H92" si="35">$C$35/12</f>
        <v>9.1666666666666665E-4</v>
      </c>
      <c r="I91" s="197">
        <f>(SUM('1.  LRAMVA Summary'!D$54:D$68)+SUM('1.  LRAMVA Summary'!D$69:D$70)*(MONTH($E91)-1)/12)*$H91</f>
        <v>0</v>
      </c>
      <c r="J91" s="197">
        <f>(SUM('1.  LRAMVA Summary'!E$54:E$68)+SUM('1.  LRAMVA Summary'!E$69:E$70)*(MONTH($E91)-1)/12)*$H91</f>
        <v>0</v>
      </c>
      <c r="K91" s="197">
        <f>(SUM('1.  LRAMVA Summary'!F$54:F$68)+SUM('1.  LRAMVA Summary'!F$69:F$70)*(MONTH($E91)-1)/12)*$H91</f>
        <v>0</v>
      </c>
      <c r="L91" s="197">
        <f>(SUM('1.  LRAMVA Summary'!G$54:G$68)+SUM('1.  LRAMVA Summary'!G$69:G$70)*(MONTH($E91)-1)/12)*$H91</f>
        <v>0</v>
      </c>
      <c r="M91" s="197">
        <f>(SUM('1.  LRAMVA Summary'!H$54:H$68)+SUM('1.  LRAMVA Summary'!H$69:H$70)*(MONTH($E91)-1)/12)*$H91</f>
        <v>0</v>
      </c>
      <c r="N91" s="197">
        <f>(SUM('1.  LRAMVA Summary'!I$54:I$68)+SUM('1.  LRAMVA Summary'!I$69:I$70)*(MONTH($E91)-1)/12)*$H91</f>
        <v>0</v>
      </c>
      <c r="O91" s="197">
        <f>(SUM('1.  LRAMVA Summary'!J$54:J$68)+SUM('1.  LRAMVA Summary'!J$69:J$70)*(MONTH($E91)-1)/12)*$H91</f>
        <v>0</v>
      </c>
      <c r="P91" s="197">
        <f>(SUM('1.  LRAMVA Summary'!K$54:K$68)+SUM('1.  LRAMVA Summary'!K$69:K$70)*(MONTH($E91)-1)/12)*$H91</f>
        <v>0</v>
      </c>
      <c r="Q91" s="197">
        <f>(SUM('1.  LRAMVA Summary'!L$54:L$68)+SUM('1.  LRAMVA Summary'!L$69:L$70)*(MONTH($E91)-1)/12)*$H91</f>
        <v>0</v>
      </c>
      <c r="R91" s="197">
        <f>(SUM('1.  LRAMVA Summary'!M$54:M$68)+SUM('1.  LRAMVA Summary'!M$69:M$70)*(MONTH($E91)-1)/12)*$H91</f>
        <v>0</v>
      </c>
      <c r="S91" s="197">
        <f>(SUM('1.  LRAMVA Summary'!N$54:N$68)+SUM('1.  LRAMVA Summary'!N$69:N$70)*(MONTH($E91)-1)/12)*$H91</f>
        <v>0</v>
      </c>
      <c r="T91" s="197">
        <f>(SUM('1.  LRAMVA Summary'!O$54:O$68)+SUM('1.  LRAMVA Summary'!O$69:O$70)*(MONTH($E91)-1)/12)*$H91</f>
        <v>0</v>
      </c>
      <c r="U91" s="197">
        <f>(SUM('1.  LRAMVA Summary'!P$54:P$68)+SUM('1.  LRAMVA Summary'!P$69:P$70)*(MONTH($E91)-1)/12)*$H91</f>
        <v>0</v>
      </c>
      <c r="V91" s="197">
        <f>(SUM('1.  LRAMVA Summary'!Q$54:Q$68)+SUM('1.  LRAMVA Summary'!Q$69:Q$70)*(MONTH($E91)-1)/12)*$H91</f>
        <v>0</v>
      </c>
      <c r="W91" s="198">
        <f t="shared" ref="W91:W101" si="36">SUM(I91:V91)</f>
        <v>0</v>
      </c>
    </row>
    <row r="92" spans="2:23" ht="14.25" customHeight="1">
      <c r="E92" s="181">
        <v>42430</v>
      </c>
      <c r="F92" s="181" t="s">
        <v>183</v>
      </c>
      <c r="G92" s="182" t="s">
        <v>65</v>
      </c>
      <c r="H92" s="196">
        <f t="shared" si="35"/>
        <v>9.1666666666666665E-4</v>
      </c>
      <c r="I92" s="197">
        <f>(SUM('1.  LRAMVA Summary'!D$54:D$68)+SUM('1.  LRAMVA Summary'!D$69:D$70)*(MONTH($E92)-1)/12)*$H92</f>
        <v>0</v>
      </c>
      <c r="J92" s="197">
        <f>(SUM('1.  LRAMVA Summary'!E$54:E$68)+SUM('1.  LRAMVA Summary'!E$69:E$70)*(MONTH($E92)-1)/12)*$H92</f>
        <v>0</v>
      </c>
      <c r="K92" s="197">
        <f>(SUM('1.  LRAMVA Summary'!F$54:F$68)+SUM('1.  LRAMVA Summary'!F$69:F$70)*(MONTH($E92)-1)/12)*$H92</f>
        <v>0</v>
      </c>
      <c r="L92" s="197">
        <f>(SUM('1.  LRAMVA Summary'!G$54:G$68)+SUM('1.  LRAMVA Summary'!G$69:G$70)*(MONTH($E92)-1)/12)*$H92</f>
        <v>0</v>
      </c>
      <c r="M92" s="197">
        <f>(SUM('1.  LRAMVA Summary'!H$54:H$68)+SUM('1.  LRAMVA Summary'!H$69:H$70)*(MONTH($E92)-1)/12)*$H92</f>
        <v>0</v>
      </c>
      <c r="N92" s="197">
        <f>(SUM('1.  LRAMVA Summary'!I$54:I$68)+SUM('1.  LRAMVA Summary'!I$69:I$70)*(MONTH($E92)-1)/12)*$H92</f>
        <v>0</v>
      </c>
      <c r="O92" s="197">
        <f>(SUM('1.  LRAMVA Summary'!J$54:J$68)+SUM('1.  LRAMVA Summary'!J$69:J$70)*(MONTH($E92)-1)/12)*$H92</f>
        <v>0</v>
      </c>
      <c r="P92" s="197">
        <f>(SUM('1.  LRAMVA Summary'!K$54:K$68)+SUM('1.  LRAMVA Summary'!K$69:K$70)*(MONTH($E92)-1)/12)*$H92</f>
        <v>0</v>
      </c>
      <c r="Q92" s="197">
        <f>(SUM('1.  LRAMVA Summary'!L$54:L$68)+SUM('1.  LRAMVA Summary'!L$69:L$70)*(MONTH($E92)-1)/12)*$H92</f>
        <v>0</v>
      </c>
      <c r="R92" s="197">
        <f>(SUM('1.  LRAMVA Summary'!M$54:M$68)+SUM('1.  LRAMVA Summary'!M$69:M$70)*(MONTH($E92)-1)/12)*$H92</f>
        <v>0</v>
      </c>
      <c r="S92" s="197">
        <f>(SUM('1.  LRAMVA Summary'!N$54:N$68)+SUM('1.  LRAMVA Summary'!N$69:N$70)*(MONTH($E92)-1)/12)*$H92</f>
        <v>0</v>
      </c>
      <c r="T92" s="197">
        <f>(SUM('1.  LRAMVA Summary'!O$54:O$68)+SUM('1.  LRAMVA Summary'!O$69:O$70)*(MONTH($E92)-1)/12)*$H92</f>
        <v>0</v>
      </c>
      <c r="U92" s="197">
        <f>(SUM('1.  LRAMVA Summary'!P$54:P$68)+SUM('1.  LRAMVA Summary'!P$69:P$70)*(MONTH($E92)-1)/12)*$H92</f>
        <v>0</v>
      </c>
      <c r="V92" s="197">
        <f>(SUM('1.  LRAMVA Summary'!Q$54:Q$68)+SUM('1.  LRAMVA Summary'!Q$69:Q$70)*(MONTH($E92)-1)/12)*$H92</f>
        <v>0</v>
      </c>
      <c r="W92" s="198">
        <f t="shared" si="36"/>
        <v>0</v>
      </c>
    </row>
    <row r="93" spans="2:23" s="8" customFormat="1">
      <c r="B93" s="206"/>
      <c r="D93" s="1"/>
      <c r="E93" s="181">
        <v>42461</v>
      </c>
      <c r="F93" s="181" t="s">
        <v>183</v>
      </c>
      <c r="G93" s="182" t="s">
        <v>66</v>
      </c>
      <c r="H93" s="196">
        <f>$C$36/12</f>
        <v>9.1666666666666665E-4</v>
      </c>
      <c r="I93" s="197">
        <f>(SUM('1.  LRAMVA Summary'!D$54:D$68)+SUM('1.  LRAMVA Summary'!D$69:D$70)*(MONTH($E93)-1)/12)*$H93</f>
        <v>0</v>
      </c>
      <c r="J93" s="197">
        <f>(SUM('1.  LRAMVA Summary'!E$54:E$68)+SUM('1.  LRAMVA Summary'!E$69:E$70)*(MONTH($E93)-1)/12)*$H93</f>
        <v>0</v>
      </c>
      <c r="K93" s="197">
        <f>(SUM('1.  LRAMVA Summary'!F$54:F$68)+SUM('1.  LRAMVA Summary'!F$69:F$70)*(MONTH($E93)-1)/12)*$H93</f>
        <v>0</v>
      </c>
      <c r="L93" s="197">
        <f>(SUM('1.  LRAMVA Summary'!G$54:G$68)+SUM('1.  LRAMVA Summary'!G$69:G$70)*(MONTH($E93)-1)/12)*$H93</f>
        <v>0</v>
      </c>
      <c r="M93" s="197">
        <f>(SUM('1.  LRAMVA Summary'!H$54:H$68)+SUM('1.  LRAMVA Summary'!H$69:H$70)*(MONTH($E93)-1)/12)*$H93</f>
        <v>0</v>
      </c>
      <c r="N93" s="197">
        <f>(SUM('1.  LRAMVA Summary'!I$54:I$68)+SUM('1.  LRAMVA Summary'!I$69:I$70)*(MONTH($E93)-1)/12)*$H93</f>
        <v>0</v>
      </c>
      <c r="O93" s="197">
        <f>(SUM('1.  LRAMVA Summary'!J$54:J$68)+SUM('1.  LRAMVA Summary'!J$69:J$70)*(MONTH($E93)-1)/12)*$H93</f>
        <v>0</v>
      </c>
      <c r="P93" s="197">
        <f>(SUM('1.  LRAMVA Summary'!K$54:K$68)+SUM('1.  LRAMVA Summary'!K$69:K$70)*(MONTH($E93)-1)/12)*$H93</f>
        <v>0</v>
      </c>
      <c r="Q93" s="197">
        <f>(SUM('1.  LRAMVA Summary'!L$54:L$68)+SUM('1.  LRAMVA Summary'!L$69:L$70)*(MONTH($E93)-1)/12)*$H93</f>
        <v>0</v>
      </c>
      <c r="R93" s="197">
        <f>(SUM('1.  LRAMVA Summary'!M$54:M$68)+SUM('1.  LRAMVA Summary'!M$69:M$70)*(MONTH($E93)-1)/12)*$H93</f>
        <v>0</v>
      </c>
      <c r="S93" s="197">
        <f>(SUM('1.  LRAMVA Summary'!N$54:N$68)+SUM('1.  LRAMVA Summary'!N$69:N$70)*(MONTH($E93)-1)/12)*$H93</f>
        <v>0</v>
      </c>
      <c r="T93" s="197">
        <f>(SUM('1.  LRAMVA Summary'!O$54:O$68)+SUM('1.  LRAMVA Summary'!O$69:O$70)*(MONTH($E93)-1)/12)*$H93</f>
        <v>0</v>
      </c>
      <c r="U93" s="197">
        <f>(SUM('1.  LRAMVA Summary'!P$54:P$68)+SUM('1.  LRAMVA Summary'!P$69:P$70)*(MONTH($E93)-1)/12)*$H93</f>
        <v>0</v>
      </c>
      <c r="V93" s="197">
        <f>(SUM('1.  LRAMVA Summary'!Q$54:Q$68)+SUM('1.  LRAMVA Summary'!Q$69:Q$70)*(MONTH($E93)-1)/12)*$H93</f>
        <v>0</v>
      </c>
      <c r="W93" s="198">
        <f t="shared" si="36"/>
        <v>0</v>
      </c>
    </row>
    <row r="94" spans="2:23">
      <c r="E94" s="181">
        <v>42491</v>
      </c>
      <c r="F94" s="181" t="s">
        <v>183</v>
      </c>
      <c r="G94" s="182" t="s">
        <v>66</v>
      </c>
      <c r="H94" s="196">
        <f t="shared" ref="H94:H95" si="37">$C$36/12</f>
        <v>9.1666666666666665E-4</v>
      </c>
      <c r="I94" s="197">
        <f>(SUM('1.  LRAMVA Summary'!D$54:D$68)+SUM('1.  LRAMVA Summary'!D$69:D$70)*(MONTH($E94)-1)/12)*$H94</f>
        <v>0</v>
      </c>
      <c r="J94" s="197">
        <f>(SUM('1.  LRAMVA Summary'!E$54:E$68)+SUM('1.  LRAMVA Summary'!E$69:E$70)*(MONTH($E94)-1)/12)*$H94</f>
        <v>0</v>
      </c>
      <c r="K94" s="197">
        <f>(SUM('1.  LRAMVA Summary'!F$54:F$68)+SUM('1.  LRAMVA Summary'!F$69:F$70)*(MONTH($E94)-1)/12)*$H94</f>
        <v>0</v>
      </c>
      <c r="L94" s="197">
        <f>(SUM('1.  LRAMVA Summary'!G$54:G$68)+SUM('1.  LRAMVA Summary'!G$69:G$70)*(MONTH($E94)-1)/12)*$H94</f>
        <v>0</v>
      </c>
      <c r="M94" s="197">
        <f>(SUM('1.  LRAMVA Summary'!H$54:H$68)+SUM('1.  LRAMVA Summary'!H$69:H$70)*(MONTH($E94)-1)/12)*$H94</f>
        <v>0</v>
      </c>
      <c r="N94" s="197">
        <f>(SUM('1.  LRAMVA Summary'!I$54:I$68)+SUM('1.  LRAMVA Summary'!I$69:I$70)*(MONTH($E94)-1)/12)*$H94</f>
        <v>0</v>
      </c>
      <c r="O94" s="197">
        <f>(SUM('1.  LRAMVA Summary'!J$54:J$68)+SUM('1.  LRAMVA Summary'!J$69:J$70)*(MONTH($E94)-1)/12)*$H94</f>
        <v>0</v>
      </c>
      <c r="P94" s="197">
        <f>(SUM('1.  LRAMVA Summary'!K$54:K$68)+SUM('1.  LRAMVA Summary'!K$69:K$70)*(MONTH($E94)-1)/12)*$H94</f>
        <v>0</v>
      </c>
      <c r="Q94" s="197">
        <f>(SUM('1.  LRAMVA Summary'!L$54:L$68)+SUM('1.  LRAMVA Summary'!L$69:L$70)*(MONTH($E94)-1)/12)*$H94</f>
        <v>0</v>
      </c>
      <c r="R94" s="197">
        <f>(SUM('1.  LRAMVA Summary'!M$54:M$68)+SUM('1.  LRAMVA Summary'!M$69:M$70)*(MONTH($E94)-1)/12)*$H94</f>
        <v>0</v>
      </c>
      <c r="S94" s="197">
        <f>(SUM('1.  LRAMVA Summary'!N$54:N$68)+SUM('1.  LRAMVA Summary'!N$69:N$70)*(MONTH($E94)-1)/12)*$H94</f>
        <v>0</v>
      </c>
      <c r="T94" s="197">
        <f>(SUM('1.  LRAMVA Summary'!O$54:O$68)+SUM('1.  LRAMVA Summary'!O$69:O$70)*(MONTH($E94)-1)/12)*$H94</f>
        <v>0</v>
      </c>
      <c r="U94" s="197">
        <f>(SUM('1.  LRAMVA Summary'!P$54:P$68)+SUM('1.  LRAMVA Summary'!P$69:P$70)*(MONTH($E94)-1)/12)*$H94</f>
        <v>0</v>
      </c>
      <c r="V94" s="197">
        <f>(SUM('1.  LRAMVA Summary'!Q$54:Q$68)+SUM('1.  LRAMVA Summary'!Q$69:Q$70)*(MONTH($E94)-1)/12)*$H94</f>
        <v>0</v>
      </c>
      <c r="W94" s="198">
        <f t="shared" si="36"/>
        <v>0</v>
      </c>
    </row>
    <row r="95" spans="2:23" s="205" customFormat="1">
      <c r="B95" s="204"/>
      <c r="D95" s="1"/>
      <c r="E95" s="181">
        <v>42522</v>
      </c>
      <c r="F95" s="181" t="s">
        <v>183</v>
      </c>
      <c r="G95" s="182" t="s">
        <v>66</v>
      </c>
      <c r="H95" s="196">
        <f t="shared" si="37"/>
        <v>9.1666666666666665E-4</v>
      </c>
      <c r="I95" s="197">
        <f>(SUM('1.  LRAMVA Summary'!D$54:D$68)+SUM('1.  LRAMVA Summary'!D$69:D$70)*(MONTH($E95)-1)/12)*$H95</f>
        <v>0</v>
      </c>
      <c r="J95" s="197">
        <f>(SUM('1.  LRAMVA Summary'!E$54:E$68)+SUM('1.  LRAMVA Summary'!E$69:E$70)*(MONTH($E95)-1)/12)*$H95</f>
        <v>0</v>
      </c>
      <c r="K95" s="197">
        <f>(SUM('1.  LRAMVA Summary'!F$54:F$68)+SUM('1.  LRAMVA Summary'!F$69:F$70)*(MONTH($E95)-1)/12)*$H95</f>
        <v>0</v>
      </c>
      <c r="L95" s="197">
        <f>(SUM('1.  LRAMVA Summary'!G$54:G$68)+SUM('1.  LRAMVA Summary'!G$69:G$70)*(MONTH($E95)-1)/12)*$H95</f>
        <v>0</v>
      </c>
      <c r="M95" s="197">
        <f>(SUM('1.  LRAMVA Summary'!H$54:H$68)+SUM('1.  LRAMVA Summary'!H$69:H$70)*(MONTH($E95)-1)/12)*$H95</f>
        <v>0</v>
      </c>
      <c r="N95" s="197">
        <f>(SUM('1.  LRAMVA Summary'!I$54:I$68)+SUM('1.  LRAMVA Summary'!I$69:I$70)*(MONTH($E95)-1)/12)*$H95</f>
        <v>0</v>
      </c>
      <c r="O95" s="197">
        <f>(SUM('1.  LRAMVA Summary'!J$54:J$68)+SUM('1.  LRAMVA Summary'!J$69:J$70)*(MONTH($E95)-1)/12)*$H95</f>
        <v>0</v>
      </c>
      <c r="P95" s="197">
        <f>(SUM('1.  LRAMVA Summary'!K$54:K$68)+SUM('1.  LRAMVA Summary'!K$69:K$70)*(MONTH($E95)-1)/12)*$H95</f>
        <v>0</v>
      </c>
      <c r="Q95" s="197">
        <f>(SUM('1.  LRAMVA Summary'!L$54:L$68)+SUM('1.  LRAMVA Summary'!L$69:L$70)*(MONTH($E95)-1)/12)*$H95</f>
        <v>0</v>
      </c>
      <c r="R95" s="197">
        <f>(SUM('1.  LRAMVA Summary'!M$54:M$68)+SUM('1.  LRAMVA Summary'!M$69:M$70)*(MONTH($E95)-1)/12)*$H95</f>
        <v>0</v>
      </c>
      <c r="S95" s="197">
        <f>(SUM('1.  LRAMVA Summary'!N$54:N$68)+SUM('1.  LRAMVA Summary'!N$69:N$70)*(MONTH($E95)-1)/12)*$H95</f>
        <v>0</v>
      </c>
      <c r="T95" s="197">
        <f>(SUM('1.  LRAMVA Summary'!O$54:O$68)+SUM('1.  LRAMVA Summary'!O$69:O$70)*(MONTH($E95)-1)/12)*$H95</f>
        <v>0</v>
      </c>
      <c r="U95" s="197">
        <f>(SUM('1.  LRAMVA Summary'!P$54:P$68)+SUM('1.  LRAMVA Summary'!P$69:P$70)*(MONTH($E95)-1)/12)*$H95</f>
        <v>0</v>
      </c>
      <c r="V95" s="197">
        <f>(SUM('1.  LRAMVA Summary'!Q$54:Q$68)+SUM('1.  LRAMVA Summary'!Q$69:Q$70)*(MONTH($E95)-1)/12)*$H95</f>
        <v>0</v>
      </c>
      <c r="W95" s="198">
        <f t="shared" si="36"/>
        <v>0</v>
      </c>
    </row>
    <row r="96" spans="2:23">
      <c r="E96" s="181">
        <v>42552</v>
      </c>
      <c r="F96" s="181" t="s">
        <v>183</v>
      </c>
      <c r="G96" s="182" t="s">
        <v>68</v>
      </c>
      <c r="H96" s="196">
        <f>$C$37/12</f>
        <v>9.1666666666666665E-4</v>
      </c>
      <c r="I96" s="197">
        <f>(SUM('1.  LRAMVA Summary'!D$54:D$68)+SUM('1.  LRAMVA Summary'!D$69:D$70)*(MONTH($E96)-1)/12)*$H96</f>
        <v>0</v>
      </c>
      <c r="J96" s="197">
        <f>(SUM('1.  LRAMVA Summary'!E$54:E$68)+SUM('1.  LRAMVA Summary'!E$69:E$70)*(MONTH($E96)-1)/12)*$H96</f>
        <v>0</v>
      </c>
      <c r="K96" s="197">
        <f>(SUM('1.  LRAMVA Summary'!F$54:F$68)+SUM('1.  LRAMVA Summary'!F$69:F$70)*(MONTH($E96)-1)/12)*$H96</f>
        <v>0</v>
      </c>
      <c r="L96" s="197">
        <f>(SUM('1.  LRAMVA Summary'!G$54:G$68)+SUM('1.  LRAMVA Summary'!G$69:G$70)*(MONTH($E96)-1)/12)*$H96</f>
        <v>0</v>
      </c>
      <c r="M96" s="197">
        <f>(SUM('1.  LRAMVA Summary'!H$54:H$68)+SUM('1.  LRAMVA Summary'!H$69:H$70)*(MONTH($E96)-1)/12)*$H96</f>
        <v>0</v>
      </c>
      <c r="N96" s="197">
        <f>(SUM('1.  LRAMVA Summary'!I$54:I$68)+SUM('1.  LRAMVA Summary'!I$69:I$70)*(MONTH($E96)-1)/12)*$H96</f>
        <v>0</v>
      </c>
      <c r="O96" s="197">
        <f>(SUM('1.  LRAMVA Summary'!J$54:J$68)+SUM('1.  LRAMVA Summary'!J$69:J$70)*(MONTH($E96)-1)/12)*$H96</f>
        <v>0</v>
      </c>
      <c r="P96" s="197">
        <f>(SUM('1.  LRAMVA Summary'!K$54:K$68)+SUM('1.  LRAMVA Summary'!K$69:K$70)*(MONTH($E96)-1)/12)*$H96</f>
        <v>0</v>
      </c>
      <c r="Q96" s="197">
        <f>(SUM('1.  LRAMVA Summary'!L$54:L$68)+SUM('1.  LRAMVA Summary'!L$69:L$70)*(MONTH($E96)-1)/12)*$H96</f>
        <v>0</v>
      </c>
      <c r="R96" s="197">
        <f>(SUM('1.  LRAMVA Summary'!M$54:M$68)+SUM('1.  LRAMVA Summary'!M$69:M$70)*(MONTH($E96)-1)/12)*$H96</f>
        <v>0</v>
      </c>
      <c r="S96" s="197">
        <f>(SUM('1.  LRAMVA Summary'!N$54:N$68)+SUM('1.  LRAMVA Summary'!N$69:N$70)*(MONTH($E96)-1)/12)*$H96</f>
        <v>0</v>
      </c>
      <c r="T96" s="197">
        <f>(SUM('1.  LRAMVA Summary'!O$54:O$68)+SUM('1.  LRAMVA Summary'!O$69:O$70)*(MONTH($E96)-1)/12)*$H96</f>
        <v>0</v>
      </c>
      <c r="U96" s="197">
        <f>(SUM('1.  LRAMVA Summary'!P$54:P$68)+SUM('1.  LRAMVA Summary'!P$69:P$70)*(MONTH($E96)-1)/12)*$H96</f>
        <v>0</v>
      </c>
      <c r="V96" s="197">
        <f>(SUM('1.  LRAMVA Summary'!Q$54:Q$68)+SUM('1.  LRAMVA Summary'!Q$69:Q$70)*(MONTH($E96)-1)/12)*$H96</f>
        <v>0</v>
      </c>
      <c r="W96" s="198">
        <f t="shared" si="36"/>
        <v>0</v>
      </c>
    </row>
    <row r="97" spans="2:23">
      <c r="E97" s="181">
        <v>42583</v>
      </c>
      <c r="F97" s="181" t="s">
        <v>183</v>
      </c>
      <c r="G97" s="182" t="s">
        <v>68</v>
      </c>
      <c r="H97" s="196">
        <f t="shared" ref="H97:H98" si="38">$C$37/12</f>
        <v>9.1666666666666665E-4</v>
      </c>
      <c r="I97" s="197">
        <f>(SUM('1.  LRAMVA Summary'!D$54:D$68)+SUM('1.  LRAMVA Summary'!D$69:D$70)*(MONTH($E97)-1)/12)*$H97</f>
        <v>0</v>
      </c>
      <c r="J97" s="197">
        <f>(SUM('1.  LRAMVA Summary'!E$54:E$68)+SUM('1.  LRAMVA Summary'!E$69:E$70)*(MONTH($E97)-1)/12)*$H97</f>
        <v>0</v>
      </c>
      <c r="K97" s="197">
        <f>(SUM('1.  LRAMVA Summary'!F$54:F$68)+SUM('1.  LRAMVA Summary'!F$69:F$70)*(MONTH($E97)-1)/12)*$H97</f>
        <v>0</v>
      </c>
      <c r="L97" s="197">
        <f>(SUM('1.  LRAMVA Summary'!G$54:G$68)+SUM('1.  LRAMVA Summary'!G$69:G$70)*(MONTH($E97)-1)/12)*$H97</f>
        <v>0</v>
      </c>
      <c r="M97" s="197">
        <f>(SUM('1.  LRAMVA Summary'!H$54:H$68)+SUM('1.  LRAMVA Summary'!H$69:H$70)*(MONTH($E97)-1)/12)*$H97</f>
        <v>0</v>
      </c>
      <c r="N97" s="197">
        <f>(SUM('1.  LRAMVA Summary'!I$54:I$68)+SUM('1.  LRAMVA Summary'!I$69:I$70)*(MONTH($E97)-1)/12)*$H97</f>
        <v>0</v>
      </c>
      <c r="O97" s="197">
        <f>(SUM('1.  LRAMVA Summary'!J$54:J$68)+SUM('1.  LRAMVA Summary'!J$69:J$70)*(MONTH($E97)-1)/12)*$H97</f>
        <v>0</v>
      </c>
      <c r="P97" s="197">
        <f>(SUM('1.  LRAMVA Summary'!K$54:K$68)+SUM('1.  LRAMVA Summary'!K$69:K$70)*(MONTH($E97)-1)/12)*$H97</f>
        <v>0</v>
      </c>
      <c r="Q97" s="197">
        <f>(SUM('1.  LRAMVA Summary'!L$54:L$68)+SUM('1.  LRAMVA Summary'!L$69:L$70)*(MONTH($E97)-1)/12)*$H97</f>
        <v>0</v>
      </c>
      <c r="R97" s="197">
        <f>(SUM('1.  LRAMVA Summary'!M$54:M$68)+SUM('1.  LRAMVA Summary'!M$69:M$70)*(MONTH($E97)-1)/12)*$H97</f>
        <v>0</v>
      </c>
      <c r="S97" s="197">
        <f>(SUM('1.  LRAMVA Summary'!N$54:N$68)+SUM('1.  LRAMVA Summary'!N$69:N$70)*(MONTH($E97)-1)/12)*$H97</f>
        <v>0</v>
      </c>
      <c r="T97" s="197">
        <f>(SUM('1.  LRAMVA Summary'!O$54:O$68)+SUM('1.  LRAMVA Summary'!O$69:O$70)*(MONTH($E97)-1)/12)*$H97</f>
        <v>0</v>
      </c>
      <c r="U97" s="197">
        <f>(SUM('1.  LRAMVA Summary'!P$54:P$68)+SUM('1.  LRAMVA Summary'!P$69:P$70)*(MONTH($E97)-1)/12)*$H97</f>
        <v>0</v>
      </c>
      <c r="V97" s="197">
        <f>(SUM('1.  LRAMVA Summary'!Q$54:Q$68)+SUM('1.  LRAMVA Summary'!Q$69:Q$70)*(MONTH($E97)-1)/12)*$H97</f>
        <v>0</v>
      </c>
      <c r="W97" s="198">
        <f t="shared" si="36"/>
        <v>0</v>
      </c>
    </row>
    <row r="98" spans="2:23">
      <c r="E98" s="181">
        <v>42614</v>
      </c>
      <c r="F98" s="181" t="s">
        <v>183</v>
      </c>
      <c r="G98" s="182" t="s">
        <v>68</v>
      </c>
      <c r="H98" s="196">
        <f t="shared" si="38"/>
        <v>9.1666666666666665E-4</v>
      </c>
      <c r="I98" s="197">
        <f>(SUM('1.  LRAMVA Summary'!D$54:D$68)+SUM('1.  LRAMVA Summary'!D$69:D$70)*(MONTH($E98)-1)/12)*$H98</f>
        <v>0</v>
      </c>
      <c r="J98" s="197">
        <f>(SUM('1.  LRAMVA Summary'!E$54:E$68)+SUM('1.  LRAMVA Summary'!E$69:E$70)*(MONTH($E98)-1)/12)*$H98</f>
        <v>0</v>
      </c>
      <c r="K98" s="197">
        <f>(SUM('1.  LRAMVA Summary'!F$54:F$68)+SUM('1.  LRAMVA Summary'!F$69:F$70)*(MONTH($E98)-1)/12)*$H98</f>
        <v>0</v>
      </c>
      <c r="L98" s="197">
        <f>(SUM('1.  LRAMVA Summary'!G$54:G$68)+SUM('1.  LRAMVA Summary'!G$69:G$70)*(MONTH($E98)-1)/12)*$H98</f>
        <v>0</v>
      </c>
      <c r="M98" s="197">
        <f>(SUM('1.  LRAMVA Summary'!H$54:H$68)+SUM('1.  LRAMVA Summary'!H$69:H$70)*(MONTH($E98)-1)/12)*$H98</f>
        <v>0</v>
      </c>
      <c r="N98" s="197">
        <f>(SUM('1.  LRAMVA Summary'!I$54:I$68)+SUM('1.  LRAMVA Summary'!I$69:I$70)*(MONTH($E98)-1)/12)*$H98</f>
        <v>0</v>
      </c>
      <c r="O98" s="197">
        <f>(SUM('1.  LRAMVA Summary'!J$54:J$68)+SUM('1.  LRAMVA Summary'!J$69:J$70)*(MONTH($E98)-1)/12)*$H98</f>
        <v>0</v>
      </c>
      <c r="P98" s="197">
        <f>(SUM('1.  LRAMVA Summary'!K$54:K$68)+SUM('1.  LRAMVA Summary'!K$69:K$70)*(MONTH($E98)-1)/12)*$H98</f>
        <v>0</v>
      </c>
      <c r="Q98" s="197">
        <f>(SUM('1.  LRAMVA Summary'!L$54:L$68)+SUM('1.  LRAMVA Summary'!L$69:L$70)*(MONTH($E98)-1)/12)*$H98</f>
        <v>0</v>
      </c>
      <c r="R98" s="197">
        <f>(SUM('1.  LRAMVA Summary'!M$54:M$68)+SUM('1.  LRAMVA Summary'!M$69:M$70)*(MONTH($E98)-1)/12)*$H98</f>
        <v>0</v>
      </c>
      <c r="S98" s="197">
        <f>(SUM('1.  LRAMVA Summary'!N$54:N$68)+SUM('1.  LRAMVA Summary'!N$69:N$70)*(MONTH($E98)-1)/12)*$H98</f>
        <v>0</v>
      </c>
      <c r="T98" s="197">
        <f>(SUM('1.  LRAMVA Summary'!O$54:O$68)+SUM('1.  LRAMVA Summary'!O$69:O$70)*(MONTH($E98)-1)/12)*$H98</f>
        <v>0</v>
      </c>
      <c r="U98" s="197">
        <f>(SUM('1.  LRAMVA Summary'!P$54:P$68)+SUM('1.  LRAMVA Summary'!P$69:P$70)*(MONTH($E98)-1)/12)*$H98</f>
        <v>0</v>
      </c>
      <c r="V98" s="197">
        <f>(SUM('1.  LRAMVA Summary'!Q$54:Q$68)+SUM('1.  LRAMVA Summary'!Q$69:Q$70)*(MONTH($E98)-1)/12)*$H98</f>
        <v>0</v>
      </c>
      <c r="W98" s="198">
        <f t="shared" si="36"/>
        <v>0</v>
      </c>
    </row>
    <row r="99" spans="2:23">
      <c r="E99" s="181">
        <v>42644</v>
      </c>
      <c r="F99" s="181" t="s">
        <v>183</v>
      </c>
      <c r="G99" s="182" t="s">
        <v>69</v>
      </c>
      <c r="H99" s="177">
        <f>$C$38/12</f>
        <v>9.1666666666666665E-4</v>
      </c>
      <c r="I99" s="197">
        <f>(SUM('1.  LRAMVA Summary'!D$54:D$68)+SUM('1.  LRAMVA Summary'!D$69:D$70)*(MONTH($E99)-1)/12)*$H99</f>
        <v>0</v>
      </c>
      <c r="J99" s="197">
        <f>(SUM('1.  LRAMVA Summary'!E$54:E$68)+SUM('1.  LRAMVA Summary'!E$69:E$70)*(MONTH($E99)-1)/12)*$H99</f>
        <v>0</v>
      </c>
      <c r="K99" s="197">
        <f>(SUM('1.  LRAMVA Summary'!F$54:F$68)+SUM('1.  LRAMVA Summary'!F$69:F$70)*(MONTH($E99)-1)/12)*$H99</f>
        <v>0</v>
      </c>
      <c r="L99" s="197">
        <f>(SUM('1.  LRAMVA Summary'!G$54:G$68)+SUM('1.  LRAMVA Summary'!G$69:G$70)*(MONTH($E99)-1)/12)*$H99</f>
        <v>0</v>
      </c>
      <c r="M99" s="197">
        <f>(SUM('1.  LRAMVA Summary'!H$54:H$68)+SUM('1.  LRAMVA Summary'!H$69:H$70)*(MONTH($E99)-1)/12)*$H99</f>
        <v>0</v>
      </c>
      <c r="N99" s="197">
        <f>(SUM('1.  LRAMVA Summary'!I$54:I$68)+SUM('1.  LRAMVA Summary'!I$69:I$70)*(MONTH($E99)-1)/12)*$H99</f>
        <v>0</v>
      </c>
      <c r="O99" s="197">
        <f>(SUM('1.  LRAMVA Summary'!J$54:J$68)+SUM('1.  LRAMVA Summary'!J$69:J$70)*(MONTH($E99)-1)/12)*$H99</f>
        <v>0</v>
      </c>
      <c r="P99" s="197">
        <f>(SUM('1.  LRAMVA Summary'!K$54:K$68)+SUM('1.  LRAMVA Summary'!K$69:K$70)*(MONTH($E99)-1)/12)*$H99</f>
        <v>0</v>
      </c>
      <c r="Q99" s="197">
        <f>(SUM('1.  LRAMVA Summary'!L$54:L$68)+SUM('1.  LRAMVA Summary'!L$69:L$70)*(MONTH($E99)-1)/12)*$H99</f>
        <v>0</v>
      </c>
      <c r="R99" s="197">
        <f>(SUM('1.  LRAMVA Summary'!M$54:M$68)+SUM('1.  LRAMVA Summary'!M$69:M$70)*(MONTH($E99)-1)/12)*$H99</f>
        <v>0</v>
      </c>
      <c r="S99" s="197">
        <f>(SUM('1.  LRAMVA Summary'!N$54:N$68)+SUM('1.  LRAMVA Summary'!N$69:N$70)*(MONTH($E99)-1)/12)*$H99</f>
        <v>0</v>
      </c>
      <c r="T99" s="197">
        <f>(SUM('1.  LRAMVA Summary'!O$54:O$68)+SUM('1.  LRAMVA Summary'!O$69:O$70)*(MONTH($E99)-1)/12)*$H99</f>
        <v>0</v>
      </c>
      <c r="U99" s="197">
        <f>(SUM('1.  LRAMVA Summary'!P$54:P$68)+SUM('1.  LRAMVA Summary'!P$69:P$70)*(MONTH($E99)-1)/12)*$H99</f>
        <v>0</v>
      </c>
      <c r="V99" s="197">
        <f>(SUM('1.  LRAMVA Summary'!Q$54:Q$68)+SUM('1.  LRAMVA Summary'!Q$69:Q$70)*(MONTH($E99)-1)/12)*$H99</f>
        <v>0</v>
      </c>
      <c r="W99" s="198">
        <f t="shared" si="36"/>
        <v>0</v>
      </c>
    </row>
    <row r="100" spans="2:23">
      <c r="E100" s="181">
        <v>42675</v>
      </c>
      <c r="F100" s="181" t="s">
        <v>183</v>
      </c>
      <c r="G100" s="182" t="s">
        <v>69</v>
      </c>
      <c r="H100" s="177">
        <f t="shared" ref="H100:H101" si="39">$C$38/12</f>
        <v>9.1666666666666665E-4</v>
      </c>
      <c r="I100" s="197">
        <f>(SUM('1.  LRAMVA Summary'!D$54:D$68)+SUM('1.  LRAMVA Summary'!D$69:D$70)*(MONTH($E100)-1)/12)*$H100</f>
        <v>0</v>
      </c>
      <c r="J100" s="197">
        <f>(SUM('1.  LRAMVA Summary'!E$54:E$68)+SUM('1.  LRAMVA Summary'!E$69:E$70)*(MONTH($E100)-1)/12)*$H100</f>
        <v>0</v>
      </c>
      <c r="K100" s="197">
        <f>(SUM('1.  LRAMVA Summary'!F$54:F$68)+SUM('1.  LRAMVA Summary'!F$69:F$70)*(MONTH($E100)-1)/12)*$H100</f>
        <v>0</v>
      </c>
      <c r="L100" s="197">
        <f>(SUM('1.  LRAMVA Summary'!G$54:G$68)+SUM('1.  LRAMVA Summary'!G$69:G$70)*(MONTH($E100)-1)/12)*$H100</f>
        <v>0</v>
      </c>
      <c r="M100" s="197">
        <f>(SUM('1.  LRAMVA Summary'!H$54:H$68)+SUM('1.  LRAMVA Summary'!H$69:H$70)*(MONTH($E100)-1)/12)*$H100</f>
        <v>0</v>
      </c>
      <c r="N100" s="197">
        <f>(SUM('1.  LRAMVA Summary'!I$54:I$68)+SUM('1.  LRAMVA Summary'!I$69:I$70)*(MONTH($E100)-1)/12)*$H100</f>
        <v>0</v>
      </c>
      <c r="O100" s="197">
        <f>(SUM('1.  LRAMVA Summary'!J$54:J$68)+SUM('1.  LRAMVA Summary'!J$69:J$70)*(MONTH($E100)-1)/12)*$H100</f>
        <v>0</v>
      </c>
      <c r="P100" s="197">
        <f>(SUM('1.  LRAMVA Summary'!K$54:K$68)+SUM('1.  LRAMVA Summary'!K$69:K$70)*(MONTH($E100)-1)/12)*$H100</f>
        <v>0</v>
      </c>
      <c r="Q100" s="197">
        <f>(SUM('1.  LRAMVA Summary'!L$54:L$68)+SUM('1.  LRAMVA Summary'!L$69:L$70)*(MONTH($E100)-1)/12)*$H100</f>
        <v>0</v>
      </c>
      <c r="R100" s="197">
        <f>(SUM('1.  LRAMVA Summary'!M$54:M$68)+SUM('1.  LRAMVA Summary'!M$69:M$70)*(MONTH($E100)-1)/12)*$H100</f>
        <v>0</v>
      </c>
      <c r="S100" s="197">
        <f>(SUM('1.  LRAMVA Summary'!N$54:N$68)+SUM('1.  LRAMVA Summary'!N$69:N$70)*(MONTH($E100)-1)/12)*$H100</f>
        <v>0</v>
      </c>
      <c r="T100" s="197">
        <f>(SUM('1.  LRAMVA Summary'!O$54:O$68)+SUM('1.  LRAMVA Summary'!O$69:O$70)*(MONTH($E100)-1)/12)*$H100</f>
        <v>0</v>
      </c>
      <c r="U100" s="197">
        <f>(SUM('1.  LRAMVA Summary'!P$54:P$68)+SUM('1.  LRAMVA Summary'!P$69:P$70)*(MONTH($E100)-1)/12)*$H100</f>
        <v>0</v>
      </c>
      <c r="V100" s="197">
        <f>(SUM('1.  LRAMVA Summary'!Q$54:Q$68)+SUM('1.  LRAMVA Summary'!Q$69:Q$70)*(MONTH($E100)-1)/12)*$H100</f>
        <v>0</v>
      </c>
      <c r="W100" s="198">
        <f t="shared" si="36"/>
        <v>0</v>
      </c>
    </row>
    <row r="101" spans="2:23">
      <c r="E101" s="181">
        <v>42705</v>
      </c>
      <c r="F101" s="181" t="s">
        <v>183</v>
      </c>
      <c r="G101" s="182" t="s">
        <v>69</v>
      </c>
      <c r="H101" s="177">
        <f t="shared" si="39"/>
        <v>9.1666666666666665E-4</v>
      </c>
      <c r="I101" s="197">
        <f>(SUM('1.  LRAMVA Summary'!D$54:D$68)+SUM('1.  LRAMVA Summary'!D$69:D$70)*(MONTH($E101)-1)/12)*$H101</f>
        <v>0</v>
      </c>
      <c r="J101" s="197">
        <f>(SUM('1.  LRAMVA Summary'!E$54:E$68)+SUM('1.  LRAMVA Summary'!E$69:E$70)*(MONTH($E101)-1)/12)*$H101</f>
        <v>0</v>
      </c>
      <c r="K101" s="197">
        <f>(SUM('1.  LRAMVA Summary'!F$54:F$68)+SUM('1.  LRAMVA Summary'!F$69:F$70)*(MONTH($E101)-1)/12)*$H101</f>
        <v>0</v>
      </c>
      <c r="L101" s="197">
        <f>(SUM('1.  LRAMVA Summary'!G$54:G$68)+SUM('1.  LRAMVA Summary'!G$69:G$70)*(MONTH($E101)-1)/12)*$H101</f>
        <v>0</v>
      </c>
      <c r="M101" s="197">
        <f>(SUM('1.  LRAMVA Summary'!H$54:H$68)+SUM('1.  LRAMVA Summary'!H$69:H$70)*(MONTH($E101)-1)/12)*$H101</f>
        <v>0</v>
      </c>
      <c r="N101" s="197">
        <f>(SUM('1.  LRAMVA Summary'!I$54:I$68)+SUM('1.  LRAMVA Summary'!I$69:I$70)*(MONTH($E101)-1)/12)*$H101</f>
        <v>0</v>
      </c>
      <c r="O101" s="197">
        <f>(SUM('1.  LRAMVA Summary'!J$54:J$68)+SUM('1.  LRAMVA Summary'!J$69:J$70)*(MONTH($E101)-1)/12)*$H101</f>
        <v>0</v>
      </c>
      <c r="P101" s="197">
        <f>(SUM('1.  LRAMVA Summary'!K$54:K$68)+SUM('1.  LRAMVA Summary'!K$69:K$70)*(MONTH($E101)-1)/12)*$H101</f>
        <v>0</v>
      </c>
      <c r="Q101" s="197">
        <f>(SUM('1.  LRAMVA Summary'!L$54:L$68)+SUM('1.  LRAMVA Summary'!L$69:L$70)*(MONTH($E101)-1)/12)*$H101</f>
        <v>0</v>
      </c>
      <c r="R101" s="197">
        <f>(SUM('1.  LRAMVA Summary'!M$54:M$68)+SUM('1.  LRAMVA Summary'!M$69:M$70)*(MONTH($E101)-1)/12)*$H101</f>
        <v>0</v>
      </c>
      <c r="S101" s="197">
        <f>(SUM('1.  LRAMVA Summary'!N$54:N$68)+SUM('1.  LRAMVA Summary'!N$69:N$70)*(MONTH($E101)-1)/12)*$H101</f>
        <v>0</v>
      </c>
      <c r="T101" s="197">
        <f>(SUM('1.  LRAMVA Summary'!O$54:O$68)+SUM('1.  LRAMVA Summary'!O$69:O$70)*(MONTH($E101)-1)/12)*$H101</f>
        <v>0</v>
      </c>
      <c r="U101" s="197">
        <f>(SUM('1.  LRAMVA Summary'!P$54:P$68)+SUM('1.  LRAMVA Summary'!P$69:P$70)*(MONTH($E101)-1)/12)*$H101</f>
        <v>0</v>
      </c>
      <c r="V101" s="197">
        <f>(SUM('1.  LRAMVA Summary'!Q$54:Q$68)+SUM('1.  LRAMVA Summary'!Q$69:Q$70)*(MONTH($E101)-1)/12)*$H101</f>
        <v>0</v>
      </c>
      <c r="W101" s="198">
        <f t="shared" si="36"/>
        <v>0</v>
      </c>
    </row>
    <row r="102" spans="2:23" ht="15" thickBot="1">
      <c r="E102" s="183" t="s">
        <v>465</v>
      </c>
      <c r="F102" s="183"/>
      <c r="G102" s="184"/>
      <c r="H102" s="185"/>
      <c r="I102" s="186">
        <f>SUM(I89:I101)</f>
        <v>0</v>
      </c>
      <c r="J102" s="186">
        <f>SUM(J89:J101)</f>
        <v>0</v>
      </c>
      <c r="K102" s="186">
        <f t="shared" ref="K102:O102" si="40">SUM(K89:K101)</f>
        <v>0</v>
      </c>
      <c r="L102" s="186">
        <f t="shared" si="40"/>
        <v>0</v>
      </c>
      <c r="M102" s="186">
        <f t="shared" si="40"/>
        <v>0</v>
      </c>
      <c r="N102" s="186">
        <f t="shared" si="40"/>
        <v>0</v>
      </c>
      <c r="O102" s="186">
        <f t="shared" si="40"/>
        <v>0</v>
      </c>
      <c r="P102" s="186">
        <f t="shared" ref="P102:V102" si="41">SUM(P89:P101)</f>
        <v>0</v>
      </c>
      <c r="Q102" s="186">
        <f t="shared" si="41"/>
        <v>0</v>
      </c>
      <c r="R102" s="186">
        <f t="shared" si="41"/>
        <v>0</v>
      </c>
      <c r="S102" s="186">
        <f t="shared" si="41"/>
        <v>0</v>
      </c>
      <c r="T102" s="186">
        <f t="shared" si="41"/>
        <v>0</v>
      </c>
      <c r="U102" s="186">
        <f t="shared" si="41"/>
        <v>0</v>
      </c>
      <c r="V102" s="186">
        <f t="shared" si="41"/>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2">J102+J103</f>
        <v>0</v>
      </c>
      <c r="K104" s="195">
        <f t="shared" ref="K104" si="43">K102+K103</f>
        <v>0</v>
      </c>
      <c r="L104" s="195">
        <f t="shared" ref="L104" si="44">L102+L103</f>
        <v>0</v>
      </c>
      <c r="M104" s="195">
        <f t="shared" ref="M104" si="45">M102+M103</f>
        <v>0</v>
      </c>
      <c r="N104" s="195">
        <f t="shared" ref="N104" si="46">N102+N103</f>
        <v>0</v>
      </c>
      <c r="O104" s="195">
        <f t="shared" ref="O104:V104" si="47">O102+O103</f>
        <v>0</v>
      </c>
      <c r="P104" s="195">
        <f t="shared" si="47"/>
        <v>0</v>
      </c>
      <c r="Q104" s="195">
        <f t="shared" si="47"/>
        <v>0</v>
      </c>
      <c r="R104" s="195">
        <f t="shared" si="47"/>
        <v>0</v>
      </c>
      <c r="S104" s="195">
        <f t="shared" si="47"/>
        <v>0</v>
      </c>
      <c r="T104" s="195">
        <f t="shared" si="47"/>
        <v>0</v>
      </c>
      <c r="U104" s="195">
        <f t="shared" si="47"/>
        <v>0</v>
      </c>
      <c r="V104" s="195">
        <f t="shared" si="47"/>
        <v>0</v>
      </c>
      <c r="W104" s="195">
        <f t="shared" ref="W104" si="48">W102+W103</f>
        <v>0</v>
      </c>
    </row>
    <row r="105" spans="2:23">
      <c r="E105" s="181">
        <v>42736</v>
      </c>
      <c r="F105" s="181" t="s">
        <v>184</v>
      </c>
      <c r="G105" s="182" t="s">
        <v>65</v>
      </c>
      <c r="H105" s="207">
        <f>$C$39/12</f>
        <v>9.1666666666666665E-4</v>
      </c>
      <c r="I105" s="197">
        <f>(SUM('1.  LRAMVA Summary'!D$54:D$71)+SUM('1.  LRAMVA Summary'!D$72:D$73)*(MONTH($E105)-1)/12)*$H105</f>
        <v>0</v>
      </c>
      <c r="J105" s="197">
        <f>(SUM('1.  LRAMVA Summary'!E$54:E$71)+SUM('1.  LRAMVA Summary'!E$72:E$73)*(MONTH($E105)-1)/12)*$H105</f>
        <v>0</v>
      </c>
      <c r="K105" s="197">
        <f>(SUM('1.  LRAMVA Summary'!F$54:F$71)+SUM('1.  LRAMVA Summary'!F$72:F$73)*(MONTH($E105)-1)/12)*$H105</f>
        <v>0</v>
      </c>
      <c r="L105" s="197">
        <f>(SUM('1.  LRAMVA Summary'!G$54:G$71)+SUM('1.  LRAMVA Summary'!G$72:G$73)*(MONTH($E105)-1)/12)*$H105</f>
        <v>0</v>
      </c>
      <c r="M105" s="197">
        <f>(SUM('1.  LRAMVA Summary'!H$54:H$71)+SUM('1.  LRAMVA Summary'!H$72:H$73)*(MONTH($E105)-1)/12)*$H105</f>
        <v>0</v>
      </c>
      <c r="N105" s="197">
        <f>(SUM('1.  LRAMVA Summary'!I$54:I$71)+SUM('1.  LRAMVA Summary'!I$72:I$73)*(MONTH($E105)-1)/12)*$H105</f>
        <v>0</v>
      </c>
      <c r="O105" s="197">
        <f>(SUM('1.  LRAMVA Summary'!J$54:J$71)+SUM('1.  LRAMVA Summary'!J$72:J$73)*(MONTH($E105)-1)/12)*$H105</f>
        <v>0</v>
      </c>
      <c r="P105" s="197">
        <f>(SUM('1.  LRAMVA Summary'!K$54:K$71)+SUM('1.  LRAMVA Summary'!K$72:K$73)*(MONTH($E105)-1)/12)*$H105</f>
        <v>0</v>
      </c>
      <c r="Q105" s="197">
        <f>(SUM('1.  LRAMVA Summary'!L$54:L$71)+SUM('1.  LRAMVA Summary'!L$72:L$73)*(MONTH($E105)-1)/12)*$H105</f>
        <v>0</v>
      </c>
      <c r="R105" s="197">
        <f>(SUM('1.  LRAMVA Summary'!M$54:M$71)+SUM('1.  LRAMVA Summary'!M$72:M$73)*(MONTH($E105)-1)/12)*$H105</f>
        <v>0</v>
      </c>
      <c r="S105" s="197">
        <f>(SUM('1.  LRAMVA Summary'!N$54:N$71)+SUM('1.  LRAMVA Summary'!N$72:N$73)*(MONTH($E105)-1)/12)*$H105</f>
        <v>0</v>
      </c>
      <c r="T105" s="197">
        <f>(SUM('1.  LRAMVA Summary'!O$54:O$71)+SUM('1.  LRAMVA Summary'!O$72:O$73)*(MONTH($E105)-1)/12)*$H105</f>
        <v>0</v>
      </c>
      <c r="U105" s="197">
        <f>(SUM('1.  LRAMVA Summary'!P$54:P$71)+SUM('1.  LRAMVA Summary'!P$72:P$73)*(MONTH($E105)-1)/12)*$H105</f>
        <v>0</v>
      </c>
      <c r="V105" s="197">
        <f>(SUM('1.  LRAMVA Summary'!Q$54:Q$71)+SUM('1.  LRAMVA Summary'!Q$72:Q$73)*(MONTH($E105)-1)/12)*$H105</f>
        <v>0</v>
      </c>
      <c r="W105" s="198">
        <f>SUM(I105:V105)</f>
        <v>0</v>
      </c>
    </row>
    <row r="106" spans="2:23">
      <c r="E106" s="181">
        <v>42767</v>
      </c>
      <c r="F106" s="181" t="s">
        <v>184</v>
      </c>
      <c r="G106" s="182" t="s">
        <v>65</v>
      </c>
      <c r="H106" s="207">
        <f t="shared" ref="H106:H107" si="49">$C$39/12</f>
        <v>9.1666666666666665E-4</v>
      </c>
      <c r="I106" s="197">
        <f>(SUM('1.  LRAMVA Summary'!D$54:D$71)+SUM('1.  LRAMVA Summary'!D$72:D$73)*(MONTH($E106)-1)/12)*$H106</f>
        <v>0</v>
      </c>
      <c r="J106" s="197">
        <f>(SUM('1.  LRAMVA Summary'!E$54:E$71)+SUM('1.  LRAMVA Summary'!E$72:E$73)*(MONTH($E106)-1)/12)*$H106</f>
        <v>0</v>
      </c>
      <c r="K106" s="197">
        <f>(SUM('1.  LRAMVA Summary'!F$54:F$71)+SUM('1.  LRAMVA Summary'!F$72:F$73)*(MONTH($E106)-1)/12)*$H106</f>
        <v>0</v>
      </c>
      <c r="L106" s="197">
        <f>(SUM('1.  LRAMVA Summary'!G$54:G$71)+SUM('1.  LRAMVA Summary'!G$72:G$73)*(MONTH($E106)-1)/12)*$H106</f>
        <v>0</v>
      </c>
      <c r="M106" s="197">
        <f>(SUM('1.  LRAMVA Summary'!H$54:H$71)+SUM('1.  LRAMVA Summary'!H$72:H$73)*(MONTH($E106)-1)/12)*$H106</f>
        <v>0</v>
      </c>
      <c r="N106" s="197">
        <f>(SUM('1.  LRAMVA Summary'!I$54:I$71)+SUM('1.  LRAMVA Summary'!I$72:I$73)*(MONTH($E106)-1)/12)*$H106</f>
        <v>0</v>
      </c>
      <c r="O106" s="197">
        <f>(SUM('1.  LRAMVA Summary'!J$54:J$71)+SUM('1.  LRAMVA Summary'!J$72:J$73)*(MONTH($E106)-1)/12)*$H106</f>
        <v>0</v>
      </c>
      <c r="P106" s="197">
        <f>(SUM('1.  LRAMVA Summary'!K$54:K$71)+SUM('1.  LRAMVA Summary'!K$72:K$73)*(MONTH($E106)-1)/12)*$H106</f>
        <v>0</v>
      </c>
      <c r="Q106" s="197">
        <f>(SUM('1.  LRAMVA Summary'!L$54:L$71)+SUM('1.  LRAMVA Summary'!L$72:L$73)*(MONTH($E106)-1)/12)*$H106</f>
        <v>0</v>
      </c>
      <c r="R106" s="197">
        <f>(SUM('1.  LRAMVA Summary'!M$54:M$71)+SUM('1.  LRAMVA Summary'!M$72:M$73)*(MONTH($E106)-1)/12)*$H106</f>
        <v>0</v>
      </c>
      <c r="S106" s="197">
        <f>(SUM('1.  LRAMVA Summary'!N$54:N$71)+SUM('1.  LRAMVA Summary'!N$72:N$73)*(MONTH($E106)-1)/12)*$H106</f>
        <v>0</v>
      </c>
      <c r="T106" s="197">
        <f>(SUM('1.  LRAMVA Summary'!O$54:O$71)+SUM('1.  LRAMVA Summary'!O$72:O$73)*(MONTH($E106)-1)/12)*$H106</f>
        <v>0</v>
      </c>
      <c r="U106" s="197">
        <f>(SUM('1.  LRAMVA Summary'!P$54:P$71)+SUM('1.  LRAMVA Summary'!P$72:P$73)*(MONTH($E106)-1)/12)*$H106</f>
        <v>0</v>
      </c>
      <c r="V106" s="197">
        <f>(SUM('1.  LRAMVA Summary'!Q$54:Q$71)+SUM('1.  LRAMVA Summary'!Q$72:Q$73)*(MONTH($E106)-1)/12)*$H106</f>
        <v>0</v>
      </c>
      <c r="W106" s="198">
        <f t="shared" ref="W106:W116" si="50">SUM(I106:V106)</f>
        <v>0</v>
      </c>
    </row>
    <row r="107" spans="2:23">
      <c r="E107" s="181">
        <v>42795</v>
      </c>
      <c r="F107" s="181" t="s">
        <v>184</v>
      </c>
      <c r="G107" s="182" t="s">
        <v>65</v>
      </c>
      <c r="H107" s="207">
        <f t="shared" si="49"/>
        <v>9.1666666666666665E-4</v>
      </c>
      <c r="I107" s="197">
        <f>(SUM('1.  LRAMVA Summary'!D$54:D$71)+SUM('1.  LRAMVA Summary'!D$72:D$73)*(MONTH($E107)-1)/12)*$H107</f>
        <v>0</v>
      </c>
      <c r="J107" s="197">
        <f>(SUM('1.  LRAMVA Summary'!E$54:E$71)+SUM('1.  LRAMVA Summary'!E$72:E$73)*(MONTH($E107)-1)/12)*$H107</f>
        <v>0</v>
      </c>
      <c r="K107" s="197">
        <f>(SUM('1.  LRAMVA Summary'!F$54:F$71)+SUM('1.  LRAMVA Summary'!F$72:F$73)*(MONTH($E107)-1)/12)*$H107</f>
        <v>0</v>
      </c>
      <c r="L107" s="197">
        <f>(SUM('1.  LRAMVA Summary'!G$54:G$71)+SUM('1.  LRAMVA Summary'!G$72:G$73)*(MONTH($E107)-1)/12)*$H107</f>
        <v>0</v>
      </c>
      <c r="M107" s="197">
        <f>(SUM('1.  LRAMVA Summary'!H$54:H$71)+SUM('1.  LRAMVA Summary'!H$72:H$73)*(MONTH($E107)-1)/12)*$H107</f>
        <v>0</v>
      </c>
      <c r="N107" s="197">
        <f>(SUM('1.  LRAMVA Summary'!I$54:I$71)+SUM('1.  LRAMVA Summary'!I$72:I$73)*(MONTH($E107)-1)/12)*$H107</f>
        <v>0</v>
      </c>
      <c r="O107" s="197">
        <f>(SUM('1.  LRAMVA Summary'!J$54:J$71)+SUM('1.  LRAMVA Summary'!J$72:J$73)*(MONTH($E107)-1)/12)*$H107</f>
        <v>0</v>
      </c>
      <c r="P107" s="197">
        <f>(SUM('1.  LRAMVA Summary'!K$54:K$71)+SUM('1.  LRAMVA Summary'!K$72:K$73)*(MONTH($E107)-1)/12)*$H107</f>
        <v>0</v>
      </c>
      <c r="Q107" s="197">
        <f>(SUM('1.  LRAMVA Summary'!L$54:L$71)+SUM('1.  LRAMVA Summary'!L$72:L$73)*(MONTH($E107)-1)/12)*$H107</f>
        <v>0</v>
      </c>
      <c r="R107" s="197">
        <f>(SUM('1.  LRAMVA Summary'!M$54:M$71)+SUM('1.  LRAMVA Summary'!M$72:M$73)*(MONTH($E107)-1)/12)*$H107</f>
        <v>0</v>
      </c>
      <c r="S107" s="197">
        <f>(SUM('1.  LRAMVA Summary'!N$54:N$71)+SUM('1.  LRAMVA Summary'!N$72:N$73)*(MONTH($E107)-1)/12)*$H107</f>
        <v>0</v>
      </c>
      <c r="T107" s="197">
        <f>(SUM('1.  LRAMVA Summary'!O$54:O$71)+SUM('1.  LRAMVA Summary'!O$72:O$73)*(MONTH($E107)-1)/12)*$H107</f>
        <v>0</v>
      </c>
      <c r="U107" s="197">
        <f>(SUM('1.  LRAMVA Summary'!P$54:P$71)+SUM('1.  LRAMVA Summary'!P$72:P$73)*(MONTH($E107)-1)/12)*$H107</f>
        <v>0</v>
      </c>
      <c r="V107" s="197">
        <f>(SUM('1.  LRAMVA Summary'!Q$54:Q$71)+SUM('1.  LRAMVA Summary'!Q$72:Q$73)*(MONTH($E107)-1)/12)*$H107</f>
        <v>0</v>
      </c>
      <c r="W107" s="198">
        <f t="shared" si="50"/>
        <v>0</v>
      </c>
    </row>
    <row r="108" spans="2:23" s="8" customFormat="1">
      <c r="B108" s="206"/>
      <c r="E108" s="181">
        <v>42826</v>
      </c>
      <c r="F108" s="181" t="s">
        <v>184</v>
      </c>
      <c r="G108" s="182" t="s">
        <v>66</v>
      </c>
      <c r="H108" s="207">
        <f>$C$40/12</f>
        <v>9.1666666666666665E-4</v>
      </c>
      <c r="I108" s="197">
        <f>(SUM('1.  LRAMVA Summary'!D$54:D$71)+SUM('1.  LRAMVA Summary'!D$72:D$73)*(MONTH($E108)-1)/12)*$H108</f>
        <v>0</v>
      </c>
      <c r="J108" s="197">
        <f>(SUM('1.  LRAMVA Summary'!E$54:E$71)+SUM('1.  LRAMVA Summary'!E$72:E$73)*(MONTH($E108)-1)/12)*$H108</f>
        <v>0</v>
      </c>
      <c r="K108" s="197">
        <f>(SUM('1.  LRAMVA Summary'!F$54:F$71)+SUM('1.  LRAMVA Summary'!F$72:F$73)*(MONTH($E108)-1)/12)*$H108</f>
        <v>0</v>
      </c>
      <c r="L108" s="197">
        <f>(SUM('1.  LRAMVA Summary'!G$54:G$71)+SUM('1.  LRAMVA Summary'!G$72:G$73)*(MONTH($E108)-1)/12)*$H108</f>
        <v>0</v>
      </c>
      <c r="M108" s="197">
        <f>(SUM('1.  LRAMVA Summary'!H$54:H$71)+SUM('1.  LRAMVA Summary'!H$72:H$73)*(MONTH($E108)-1)/12)*$H108</f>
        <v>0</v>
      </c>
      <c r="N108" s="197">
        <f>(SUM('1.  LRAMVA Summary'!I$54:I$71)+SUM('1.  LRAMVA Summary'!I$72:I$73)*(MONTH($E108)-1)/12)*$H108</f>
        <v>0</v>
      </c>
      <c r="O108" s="197">
        <f>(SUM('1.  LRAMVA Summary'!J$54:J$71)+SUM('1.  LRAMVA Summary'!J$72:J$73)*(MONTH($E108)-1)/12)*$H108</f>
        <v>0</v>
      </c>
      <c r="P108" s="197">
        <f>(SUM('1.  LRAMVA Summary'!K$54:K$71)+SUM('1.  LRAMVA Summary'!K$72:K$73)*(MONTH($E108)-1)/12)*$H108</f>
        <v>0</v>
      </c>
      <c r="Q108" s="197">
        <f>(SUM('1.  LRAMVA Summary'!L$54:L$71)+SUM('1.  LRAMVA Summary'!L$72:L$73)*(MONTH($E108)-1)/12)*$H108</f>
        <v>0</v>
      </c>
      <c r="R108" s="197">
        <f>(SUM('1.  LRAMVA Summary'!M$54:M$71)+SUM('1.  LRAMVA Summary'!M$72:M$73)*(MONTH($E108)-1)/12)*$H108</f>
        <v>0</v>
      </c>
      <c r="S108" s="197">
        <f>(SUM('1.  LRAMVA Summary'!N$54:N$71)+SUM('1.  LRAMVA Summary'!N$72:N$73)*(MONTH($E108)-1)/12)*$H108</f>
        <v>0</v>
      </c>
      <c r="T108" s="197">
        <f>(SUM('1.  LRAMVA Summary'!O$54:O$71)+SUM('1.  LRAMVA Summary'!O$72:O$73)*(MONTH($E108)-1)/12)*$H108</f>
        <v>0</v>
      </c>
      <c r="U108" s="197">
        <f>(SUM('1.  LRAMVA Summary'!P$54:P$71)+SUM('1.  LRAMVA Summary'!P$72:P$73)*(MONTH($E108)-1)/12)*$H108</f>
        <v>0</v>
      </c>
      <c r="V108" s="197">
        <f>(SUM('1.  LRAMVA Summary'!Q$54:Q$71)+SUM('1.  LRAMVA Summary'!Q$72:Q$73)*(MONTH($E108)-1)/12)*$H108</f>
        <v>0</v>
      </c>
      <c r="W108" s="198">
        <f t="shared" si="50"/>
        <v>0</v>
      </c>
    </row>
    <row r="109" spans="2:23">
      <c r="E109" s="181">
        <v>42856</v>
      </c>
      <c r="F109" s="181" t="s">
        <v>184</v>
      </c>
      <c r="G109" s="182" t="s">
        <v>66</v>
      </c>
      <c r="H109" s="207">
        <f t="shared" ref="H109:H110" si="51">$C$40/12</f>
        <v>9.1666666666666665E-4</v>
      </c>
      <c r="I109" s="197">
        <f>(SUM('1.  LRAMVA Summary'!D$54:D$71)+SUM('1.  LRAMVA Summary'!D$72:D$73)*(MONTH($E109)-1)/12)*$H109</f>
        <v>0</v>
      </c>
      <c r="J109" s="197">
        <f>(SUM('1.  LRAMVA Summary'!E$54:E$71)+SUM('1.  LRAMVA Summary'!E$72:E$73)*(MONTH($E109)-1)/12)*$H109</f>
        <v>0</v>
      </c>
      <c r="K109" s="197">
        <f>(SUM('1.  LRAMVA Summary'!F$54:F$71)+SUM('1.  LRAMVA Summary'!F$72:F$73)*(MONTH($E109)-1)/12)*$H109</f>
        <v>0</v>
      </c>
      <c r="L109" s="197">
        <f>(SUM('1.  LRAMVA Summary'!G$54:G$71)+SUM('1.  LRAMVA Summary'!G$72:G$73)*(MONTH($E109)-1)/12)*$H109</f>
        <v>0</v>
      </c>
      <c r="M109" s="197">
        <f>(SUM('1.  LRAMVA Summary'!H$54:H$71)+SUM('1.  LRAMVA Summary'!H$72:H$73)*(MONTH($E109)-1)/12)*$H109</f>
        <v>0</v>
      </c>
      <c r="N109" s="197">
        <f>(SUM('1.  LRAMVA Summary'!I$54:I$71)+SUM('1.  LRAMVA Summary'!I$72:I$73)*(MONTH($E109)-1)/12)*$H109</f>
        <v>0</v>
      </c>
      <c r="O109" s="197">
        <f>(SUM('1.  LRAMVA Summary'!J$54:J$71)+SUM('1.  LRAMVA Summary'!J$72:J$73)*(MONTH($E109)-1)/12)*$H109</f>
        <v>0</v>
      </c>
      <c r="P109" s="197">
        <f>(SUM('1.  LRAMVA Summary'!K$54:K$71)+SUM('1.  LRAMVA Summary'!K$72:K$73)*(MONTH($E109)-1)/12)*$H109</f>
        <v>0</v>
      </c>
      <c r="Q109" s="197">
        <f>(SUM('1.  LRAMVA Summary'!L$54:L$71)+SUM('1.  LRAMVA Summary'!L$72:L$73)*(MONTH($E109)-1)/12)*$H109</f>
        <v>0</v>
      </c>
      <c r="R109" s="197">
        <f>(SUM('1.  LRAMVA Summary'!M$54:M$71)+SUM('1.  LRAMVA Summary'!M$72:M$73)*(MONTH($E109)-1)/12)*$H109</f>
        <v>0</v>
      </c>
      <c r="S109" s="197">
        <f>(SUM('1.  LRAMVA Summary'!N$54:N$71)+SUM('1.  LRAMVA Summary'!N$72:N$73)*(MONTH($E109)-1)/12)*$H109</f>
        <v>0</v>
      </c>
      <c r="T109" s="197">
        <f>(SUM('1.  LRAMVA Summary'!O$54:O$71)+SUM('1.  LRAMVA Summary'!O$72:O$73)*(MONTH($E109)-1)/12)*$H109</f>
        <v>0</v>
      </c>
      <c r="U109" s="197">
        <f>(SUM('1.  LRAMVA Summary'!P$54:P$71)+SUM('1.  LRAMVA Summary'!P$72:P$73)*(MONTH($E109)-1)/12)*$H109</f>
        <v>0</v>
      </c>
      <c r="V109" s="197">
        <f>(SUM('1.  LRAMVA Summary'!Q$54:Q$71)+SUM('1.  LRAMVA Summary'!Q$72:Q$73)*(MONTH($E109)-1)/12)*$H109</f>
        <v>0</v>
      </c>
      <c r="W109" s="198">
        <f t="shared" si="50"/>
        <v>0</v>
      </c>
    </row>
    <row r="110" spans="2:23" s="205" customFormat="1">
      <c r="B110" s="204"/>
      <c r="E110" s="181">
        <v>42887</v>
      </c>
      <c r="F110" s="181" t="s">
        <v>184</v>
      </c>
      <c r="G110" s="182" t="s">
        <v>66</v>
      </c>
      <c r="H110" s="207">
        <f t="shared" si="51"/>
        <v>9.1666666666666665E-4</v>
      </c>
      <c r="I110" s="197">
        <f>(SUM('1.  LRAMVA Summary'!D$54:D$71)+SUM('1.  LRAMVA Summary'!D$72:D$73)*(MONTH($E110)-1)/12)*$H110</f>
        <v>0</v>
      </c>
      <c r="J110" s="197">
        <f>(SUM('1.  LRAMVA Summary'!E$54:E$71)+SUM('1.  LRAMVA Summary'!E$72:E$73)*(MONTH($E110)-1)/12)*$H110</f>
        <v>0</v>
      </c>
      <c r="K110" s="197">
        <f>(SUM('1.  LRAMVA Summary'!F$54:F$71)+SUM('1.  LRAMVA Summary'!F$72:F$73)*(MONTH($E110)-1)/12)*$H110</f>
        <v>0</v>
      </c>
      <c r="L110" s="197">
        <f>(SUM('1.  LRAMVA Summary'!G$54:G$71)+SUM('1.  LRAMVA Summary'!G$72:G$73)*(MONTH($E110)-1)/12)*$H110</f>
        <v>0</v>
      </c>
      <c r="M110" s="197">
        <f>(SUM('1.  LRAMVA Summary'!H$54:H$71)+SUM('1.  LRAMVA Summary'!H$72:H$73)*(MONTH($E110)-1)/12)*$H110</f>
        <v>0</v>
      </c>
      <c r="N110" s="197">
        <f>(SUM('1.  LRAMVA Summary'!I$54:I$71)+SUM('1.  LRAMVA Summary'!I$72:I$73)*(MONTH($E110)-1)/12)*$H110</f>
        <v>0</v>
      </c>
      <c r="O110" s="197">
        <f>(SUM('1.  LRAMVA Summary'!J$54:J$71)+SUM('1.  LRAMVA Summary'!J$72:J$73)*(MONTH($E110)-1)/12)*$H110</f>
        <v>0</v>
      </c>
      <c r="P110" s="197">
        <f>(SUM('1.  LRAMVA Summary'!K$54:K$71)+SUM('1.  LRAMVA Summary'!K$72:K$73)*(MONTH($E110)-1)/12)*$H110</f>
        <v>0</v>
      </c>
      <c r="Q110" s="197">
        <f>(SUM('1.  LRAMVA Summary'!L$54:L$71)+SUM('1.  LRAMVA Summary'!L$72:L$73)*(MONTH($E110)-1)/12)*$H110</f>
        <v>0</v>
      </c>
      <c r="R110" s="197">
        <f>(SUM('1.  LRAMVA Summary'!M$54:M$71)+SUM('1.  LRAMVA Summary'!M$72:M$73)*(MONTH($E110)-1)/12)*$H110</f>
        <v>0</v>
      </c>
      <c r="S110" s="197">
        <f>(SUM('1.  LRAMVA Summary'!N$54:N$71)+SUM('1.  LRAMVA Summary'!N$72:N$73)*(MONTH($E110)-1)/12)*$H110</f>
        <v>0</v>
      </c>
      <c r="T110" s="197">
        <f>(SUM('1.  LRAMVA Summary'!O$54:O$71)+SUM('1.  LRAMVA Summary'!O$72:O$73)*(MONTH($E110)-1)/12)*$H110</f>
        <v>0</v>
      </c>
      <c r="U110" s="197">
        <f>(SUM('1.  LRAMVA Summary'!P$54:P$71)+SUM('1.  LRAMVA Summary'!P$72:P$73)*(MONTH($E110)-1)/12)*$H110</f>
        <v>0</v>
      </c>
      <c r="V110" s="197">
        <f>(SUM('1.  LRAMVA Summary'!Q$54:Q$71)+SUM('1.  LRAMVA Summary'!Q$72:Q$73)*(MONTH($E110)-1)/12)*$H110</f>
        <v>0</v>
      </c>
      <c r="W110" s="198">
        <f t="shared" si="50"/>
        <v>0</v>
      </c>
    </row>
    <row r="111" spans="2:23">
      <c r="E111" s="181">
        <v>42917</v>
      </c>
      <c r="F111" s="181" t="s">
        <v>184</v>
      </c>
      <c r="G111" s="182" t="s">
        <v>68</v>
      </c>
      <c r="H111" s="207">
        <f>$C$41/12</f>
        <v>9.1666666666666665E-4</v>
      </c>
      <c r="I111" s="197">
        <f>(SUM('1.  LRAMVA Summary'!D$54:D$71)+SUM('1.  LRAMVA Summary'!D$72:D$73)*(MONTH($E111)-1)/12)*$H111</f>
        <v>0</v>
      </c>
      <c r="J111" s="197">
        <f>(SUM('1.  LRAMVA Summary'!E$54:E$71)+SUM('1.  LRAMVA Summary'!E$72:E$73)*(MONTH($E111)-1)/12)*$H111</f>
        <v>0</v>
      </c>
      <c r="K111" s="197">
        <f>(SUM('1.  LRAMVA Summary'!F$54:F$71)+SUM('1.  LRAMVA Summary'!F$72:F$73)*(MONTH($E111)-1)/12)*$H111</f>
        <v>0</v>
      </c>
      <c r="L111" s="197">
        <f>(SUM('1.  LRAMVA Summary'!G$54:G$71)+SUM('1.  LRAMVA Summary'!G$72:G$73)*(MONTH($E111)-1)/12)*$H111</f>
        <v>0</v>
      </c>
      <c r="M111" s="197">
        <f>(SUM('1.  LRAMVA Summary'!H$54:H$71)+SUM('1.  LRAMVA Summary'!H$72:H$73)*(MONTH($E111)-1)/12)*$H111</f>
        <v>0</v>
      </c>
      <c r="N111" s="197">
        <f>(SUM('1.  LRAMVA Summary'!I$54:I$71)+SUM('1.  LRAMVA Summary'!I$72:I$73)*(MONTH($E111)-1)/12)*$H111</f>
        <v>0</v>
      </c>
      <c r="O111" s="197">
        <f>(SUM('1.  LRAMVA Summary'!J$54:J$71)+SUM('1.  LRAMVA Summary'!J$72:J$73)*(MONTH($E111)-1)/12)*$H111</f>
        <v>0</v>
      </c>
      <c r="P111" s="197">
        <f>(SUM('1.  LRAMVA Summary'!K$54:K$71)+SUM('1.  LRAMVA Summary'!K$72:K$73)*(MONTH($E111)-1)/12)*$H111</f>
        <v>0</v>
      </c>
      <c r="Q111" s="197">
        <f>(SUM('1.  LRAMVA Summary'!L$54:L$71)+SUM('1.  LRAMVA Summary'!L$72:L$73)*(MONTH($E111)-1)/12)*$H111</f>
        <v>0</v>
      </c>
      <c r="R111" s="197">
        <f>(SUM('1.  LRAMVA Summary'!M$54:M$71)+SUM('1.  LRAMVA Summary'!M$72:M$73)*(MONTH($E111)-1)/12)*$H111</f>
        <v>0</v>
      </c>
      <c r="S111" s="197">
        <f>(SUM('1.  LRAMVA Summary'!N$54:N$71)+SUM('1.  LRAMVA Summary'!N$72:N$73)*(MONTH($E111)-1)/12)*$H111</f>
        <v>0</v>
      </c>
      <c r="T111" s="197">
        <f>(SUM('1.  LRAMVA Summary'!O$54:O$71)+SUM('1.  LRAMVA Summary'!O$72:O$73)*(MONTH($E111)-1)/12)*$H111</f>
        <v>0</v>
      </c>
      <c r="U111" s="197">
        <f>(SUM('1.  LRAMVA Summary'!P$54:P$71)+SUM('1.  LRAMVA Summary'!P$72:P$73)*(MONTH($E111)-1)/12)*$H111</f>
        <v>0</v>
      </c>
      <c r="V111" s="197">
        <f>(SUM('1.  LRAMVA Summary'!Q$54:Q$71)+SUM('1.  LRAMVA Summary'!Q$72:Q$73)*(MONTH($E111)-1)/12)*$H111</f>
        <v>0</v>
      </c>
      <c r="W111" s="198">
        <f t="shared" si="50"/>
        <v>0</v>
      </c>
    </row>
    <row r="112" spans="2:23">
      <c r="E112" s="181">
        <v>42948</v>
      </c>
      <c r="F112" s="181" t="s">
        <v>184</v>
      </c>
      <c r="G112" s="182" t="s">
        <v>68</v>
      </c>
      <c r="H112" s="207">
        <f t="shared" ref="H112:H113" si="52">$C$41/12</f>
        <v>9.1666666666666665E-4</v>
      </c>
      <c r="I112" s="197">
        <f>(SUM('1.  LRAMVA Summary'!D$54:D$71)+SUM('1.  LRAMVA Summary'!D$72:D$73)*(MONTH($E112)-1)/12)*$H112</f>
        <v>0</v>
      </c>
      <c r="J112" s="197">
        <f>(SUM('1.  LRAMVA Summary'!E$54:E$71)+SUM('1.  LRAMVA Summary'!E$72:E$73)*(MONTH($E112)-1)/12)*$H112</f>
        <v>0</v>
      </c>
      <c r="K112" s="197">
        <f>(SUM('1.  LRAMVA Summary'!F$54:F$71)+SUM('1.  LRAMVA Summary'!F$72:F$73)*(MONTH($E112)-1)/12)*$H112</f>
        <v>0</v>
      </c>
      <c r="L112" s="197">
        <f>(SUM('1.  LRAMVA Summary'!G$54:G$71)+SUM('1.  LRAMVA Summary'!G$72:G$73)*(MONTH($E112)-1)/12)*$H112</f>
        <v>0</v>
      </c>
      <c r="M112" s="197">
        <f>(SUM('1.  LRAMVA Summary'!H$54:H$71)+SUM('1.  LRAMVA Summary'!H$72:H$73)*(MONTH($E112)-1)/12)*$H112</f>
        <v>0</v>
      </c>
      <c r="N112" s="197">
        <f>(SUM('1.  LRAMVA Summary'!I$54:I$71)+SUM('1.  LRAMVA Summary'!I$72:I$73)*(MONTH($E112)-1)/12)*$H112</f>
        <v>0</v>
      </c>
      <c r="O112" s="197">
        <f>(SUM('1.  LRAMVA Summary'!J$54:J$71)+SUM('1.  LRAMVA Summary'!J$72:J$73)*(MONTH($E112)-1)/12)*$H112</f>
        <v>0</v>
      </c>
      <c r="P112" s="197">
        <f>(SUM('1.  LRAMVA Summary'!K$54:K$71)+SUM('1.  LRAMVA Summary'!K$72:K$73)*(MONTH($E112)-1)/12)*$H112</f>
        <v>0</v>
      </c>
      <c r="Q112" s="197">
        <f>(SUM('1.  LRAMVA Summary'!L$54:L$71)+SUM('1.  LRAMVA Summary'!L$72:L$73)*(MONTH($E112)-1)/12)*$H112</f>
        <v>0</v>
      </c>
      <c r="R112" s="197">
        <f>(SUM('1.  LRAMVA Summary'!M$54:M$71)+SUM('1.  LRAMVA Summary'!M$72:M$73)*(MONTH($E112)-1)/12)*$H112</f>
        <v>0</v>
      </c>
      <c r="S112" s="197">
        <f>(SUM('1.  LRAMVA Summary'!N$54:N$71)+SUM('1.  LRAMVA Summary'!N$72:N$73)*(MONTH($E112)-1)/12)*$H112</f>
        <v>0</v>
      </c>
      <c r="T112" s="197">
        <f>(SUM('1.  LRAMVA Summary'!O$54:O$71)+SUM('1.  LRAMVA Summary'!O$72:O$73)*(MONTH($E112)-1)/12)*$H112</f>
        <v>0</v>
      </c>
      <c r="U112" s="197">
        <f>(SUM('1.  LRAMVA Summary'!P$54:P$71)+SUM('1.  LRAMVA Summary'!P$72:P$73)*(MONTH($E112)-1)/12)*$H112</f>
        <v>0</v>
      </c>
      <c r="V112" s="197">
        <f>(SUM('1.  LRAMVA Summary'!Q$54:Q$71)+SUM('1.  LRAMVA Summary'!Q$72:Q$73)*(MONTH($E112)-1)/12)*$H112</f>
        <v>0</v>
      </c>
      <c r="W112" s="198">
        <f t="shared" si="50"/>
        <v>0</v>
      </c>
    </row>
    <row r="113" spans="2:23">
      <c r="E113" s="181">
        <v>42979</v>
      </c>
      <c r="F113" s="181" t="s">
        <v>184</v>
      </c>
      <c r="G113" s="182" t="s">
        <v>68</v>
      </c>
      <c r="H113" s="207">
        <f t="shared" si="52"/>
        <v>9.1666666666666665E-4</v>
      </c>
      <c r="I113" s="197">
        <f>(SUM('1.  LRAMVA Summary'!D$54:D$71)+SUM('1.  LRAMVA Summary'!D$72:D$73)*(MONTH($E113)-1)/12)*$H113</f>
        <v>0</v>
      </c>
      <c r="J113" s="197">
        <f>(SUM('1.  LRAMVA Summary'!E$54:E$71)+SUM('1.  LRAMVA Summary'!E$72:E$73)*(MONTH($E113)-1)/12)*$H113</f>
        <v>0</v>
      </c>
      <c r="K113" s="197">
        <f>(SUM('1.  LRAMVA Summary'!F$54:F$71)+SUM('1.  LRAMVA Summary'!F$72:F$73)*(MONTH($E113)-1)/12)*$H113</f>
        <v>0</v>
      </c>
      <c r="L113" s="197">
        <f>(SUM('1.  LRAMVA Summary'!G$54:G$71)+SUM('1.  LRAMVA Summary'!G$72:G$73)*(MONTH($E113)-1)/12)*$H113</f>
        <v>0</v>
      </c>
      <c r="M113" s="197">
        <f>(SUM('1.  LRAMVA Summary'!H$54:H$71)+SUM('1.  LRAMVA Summary'!H$72:H$73)*(MONTH($E113)-1)/12)*$H113</f>
        <v>0</v>
      </c>
      <c r="N113" s="197">
        <f>(SUM('1.  LRAMVA Summary'!I$54:I$71)+SUM('1.  LRAMVA Summary'!I$72:I$73)*(MONTH($E113)-1)/12)*$H113</f>
        <v>0</v>
      </c>
      <c r="O113" s="197">
        <f>(SUM('1.  LRAMVA Summary'!J$54:J$71)+SUM('1.  LRAMVA Summary'!J$72:J$73)*(MONTH($E113)-1)/12)*$H113</f>
        <v>0</v>
      </c>
      <c r="P113" s="197">
        <f>(SUM('1.  LRAMVA Summary'!K$54:K$71)+SUM('1.  LRAMVA Summary'!K$72:K$73)*(MONTH($E113)-1)/12)*$H113</f>
        <v>0</v>
      </c>
      <c r="Q113" s="197">
        <f>(SUM('1.  LRAMVA Summary'!L$54:L$71)+SUM('1.  LRAMVA Summary'!L$72:L$73)*(MONTH($E113)-1)/12)*$H113</f>
        <v>0</v>
      </c>
      <c r="R113" s="197">
        <f>(SUM('1.  LRAMVA Summary'!M$54:M$71)+SUM('1.  LRAMVA Summary'!M$72:M$73)*(MONTH($E113)-1)/12)*$H113</f>
        <v>0</v>
      </c>
      <c r="S113" s="197">
        <f>(SUM('1.  LRAMVA Summary'!N$54:N$71)+SUM('1.  LRAMVA Summary'!N$72:N$73)*(MONTH($E113)-1)/12)*$H113</f>
        <v>0</v>
      </c>
      <c r="T113" s="197">
        <f>(SUM('1.  LRAMVA Summary'!O$54:O$71)+SUM('1.  LRAMVA Summary'!O$72:O$73)*(MONTH($E113)-1)/12)*$H113</f>
        <v>0</v>
      </c>
      <c r="U113" s="197">
        <f>(SUM('1.  LRAMVA Summary'!P$54:P$71)+SUM('1.  LRAMVA Summary'!P$72:P$73)*(MONTH($E113)-1)/12)*$H113</f>
        <v>0</v>
      </c>
      <c r="V113" s="197">
        <f>(SUM('1.  LRAMVA Summary'!Q$54:Q$71)+SUM('1.  LRAMVA Summary'!Q$72:Q$73)*(MONTH($E113)-1)/12)*$H113</f>
        <v>0</v>
      </c>
      <c r="W113" s="198">
        <f t="shared" si="50"/>
        <v>0</v>
      </c>
    </row>
    <row r="114" spans="2:23">
      <c r="E114" s="181">
        <v>43009</v>
      </c>
      <c r="F114" s="181" t="s">
        <v>184</v>
      </c>
      <c r="G114" s="182" t="s">
        <v>69</v>
      </c>
      <c r="H114" s="207">
        <f>$C$42/12</f>
        <v>1.25E-3</v>
      </c>
      <c r="I114" s="197">
        <f>(SUM('1.  LRAMVA Summary'!D$54:D$71)+SUM('1.  LRAMVA Summary'!D$72:D$73)*(MONTH($E114)-1)/12)*$H114</f>
        <v>0</v>
      </c>
      <c r="J114" s="197">
        <f>(SUM('1.  LRAMVA Summary'!E$54:E$71)+SUM('1.  LRAMVA Summary'!E$72:E$73)*(MONTH($E114)-1)/12)*$H114</f>
        <v>0</v>
      </c>
      <c r="K114" s="197">
        <f>(SUM('1.  LRAMVA Summary'!F$54:F$71)+SUM('1.  LRAMVA Summary'!F$72:F$73)*(MONTH($E114)-1)/12)*$H114</f>
        <v>0</v>
      </c>
      <c r="L114" s="197">
        <f>(SUM('1.  LRAMVA Summary'!G$54:G$71)+SUM('1.  LRAMVA Summary'!G$72:G$73)*(MONTH($E114)-1)/12)*$H114</f>
        <v>0</v>
      </c>
      <c r="M114" s="197">
        <f>(SUM('1.  LRAMVA Summary'!H$54:H$71)+SUM('1.  LRAMVA Summary'!H$72:H$73)*(MONTH($E114)-1)/12)*$H114</f>
        <v>0</v>
      </c>
      <c r="N114" s="197">
        <f>(SUM('1.  LRAMVA Summary'!I$54:I$71)+SUM('1.  LRAMVA Summary'!I$72:I$73)*(MONTH($E114)-1)/12)*$H114</f>
        <v>0</v>
      </c>
      <c r="O114" s="197">
        <f>(SUM('1.  LRAMVA Summary'!J$54:J$71)+SUM('1.  LRAMVA Summary'!J$72:J$73)*(MONTH($E114)-1)/12)*$H114</f>
        <v>0</v>
      </c>
      <c r="P114" s="197">
        <f>(SUM('1.  LRAMVA Summary'!K$54:K$71)+SUM('1.  LRAMVA Summary'!K$72:K$73)*(MONTH($E114)-1)/12)*$H114</f>
        <v>0</v>
      </c>
      <c r="Q114" s="197">
        <f>(SUM('1.  LRAMVA Summary'!L$54:L$71)+SUM('1.  LRAMVA Summary'!L$72:L$73)*(MONTH($E114)-1)/12)*$H114</f>
        <v>0</v>
      </c>
      <c r="R114" s="197">
        <f>(SUM('1.  LRAMVA Summary'!M$54:M$71)+SUM('1.  LRAMVA Summary'!M$72:M$73)*(MONTH($E114)-1)/12)*$H114</f>
        <v>0</v>
      </c>
      <c r="S114" s="197">
        <f>(SUM('1.  LRAMVA Summary'!N$54:N$71)+SUM('1.  LRAMVA Summary'!N$72:N$73)*(MONTH($E114)-1)/12)*$H114</f>
        <v>0</v>
      </c>
      <c r="T114" s="197">
        <f>(SUM('1.  LRAMVA Summary'!O$54:O$71)+SUM('1.  LRAMVA Summary'!O$72:O$73)*(MONTH($E114)-1)/12)*$H114</f>
        <v>0</v>
      </c>
      <c r="U114" s="197">
        <f>(SUM('1.  LRAMVA Summary'!P$54:P$71)+SUM('1.  LRAMVA Summary'!P$72:P$73)*(MONTH($E114)-1)/12)*$H114</f>
        <v>0</v>
      </c>
      <c r="V114" s="197">
        <f>(SUM('1.  LRAMVA Summary'!Q$54:Q$71)+SUM('1.  LRAMVA Summary'!Q$72:Q$73)*(MONTH($E114)-1)/12)*$H114</f>
        <v>0</v>
      </c>
      <c r="W114" s="198">
        <f t="shared" si="50"/>
        <v>0</v>
      </c>
    </row>
    <row r="115" spans="2:23">
      <c r="E115" s="181">
        <v>43040</v>
      </c>
      <c r="F115" s="181" t="s">
        <v>184</v>
      </c>
      <c r="G115" s="182" t="s">
        <v>69</v>
      </c>
      <c r="H115" s="207">
        <f t="shared" ref="H115:H116" si="53">$C$42/12</f>
        <v>1.25E-3</v>
      </c>
      <c r="I115" s="197">
        <f>(SUM('1.  LRAMVA Summary'!D$54:D$71)+SUM('1.  LRAMVA Summary'!D$72:D$73)*(MONTH($E115)-1)/12)*$H115</f>
        <v>0</v>
      </c>
      <c r="J115" s="197">
        <f>(SUM('1.  LRAMVA Summary'!E$54:E$71)+SUM('1.  LRAMVA Summary'!E$72:E$73)*(MONTH($E115)-1)/12)*$H115</f>
        <v>0</v>
      </c>
      <c r="K115" s="197">
        <f>(SUM('1.  LRAMVA Summary'!F$54:F$71)+SUM('1.  LRAMVA Summary'!F$72:F$73)*(MONTH($E115)-1)/12)*$H115</f>
        <v>0</v>
      </c>
      <c r="L115" s="197">
        <f>(SUM('1.  LRAMVA Summary'!G$54:G$71)+SUM('1.  LRAMVA Summary'!G$72:G$73)*(MONTH($E115)-1)/12)*$H115</f>
        <v>0</v>
      </c>
      <c r="M115" s="197">
        <f>(SUM('1.  LRAMVA Summary'!H$54:H$71)+SUM('1.  LRAMVA Summary'!H$72:H$73)*(MONTH($E115)-1)/12)*$H115</f>
        <v>0</v>
      </c>
      <c r="N115" s="197">
        <f>(SUM('1.  LRAMVA Summary'!I$54:I$71)+SUM('1.  LRAMVA Summary'!I$72:I$73)*(MONTH($E115)-1)/12)*$H115</f>
        <v>0</v>
      </c>
      <c r="O115" s="197">
        <f>(SUM('1.  LRAMVA Summary'!J$54:J$71)+SUM('1.  LRAMVA Summary'!J$72:J$73)*(MONTH($E115)-1)/12)*$H115</f>
        <v>0</v>
      </c>
      <c r="P115" s="197">
        <f>(SUM('1.  LRAMVA Summary'!K$54:K$71)+SUM('1.  LRAMVA Summary'!K$72:K$73)*(MONTH($E115)-1)/12)*$H115</f>
        <v>0</v>
      </c>
      <c r="Q115" s="197">
        <f>(SUM('1.  LRAMVA Summary'!L$54:L$71)+SUM('1.  LRAMVA Summary'!L$72:L$73)*(MONTH($E115)-1)/12)*$H115</f>
        <v>0</v>
      </c>
      <c r="R115" s="197">
        <f>(SUM('1.  LRAMVA Summary'!M$54:M$71)+SUM('1.  LRAMVA Summary'!M$72:M$73)*(MONTH($E115)-1)/12)*$H115</f>
        <v>0</v>
      </c>
      <c r="S115" s="197">
        <f>(SUM('1.  LRAMVA Summary'!N$54:N$71)+SUM('1.  LRAMVA Summary'!N$72:N$73)*(MONTH($E115)-1)/12)*$H115</f>
        <v>0</v>
      </c>
      <c r="T115" s="197">
        <f>(SUM('1.  LRAMVA Summary'!O$54:O$71)+SUM('1.  LRAMVA Summary'!O$72:O$73)*(MONTH($E115)-1)/12)*$H115</f>
        <v>0</v>
      </c>
      <c r="U115" s="197">
        <f>(SUM('1.  LRAMVA Summary'!P$54:P$71)+SUM('1.  LRAMVA Summary'!P$72:P$73)*(MONTH($E115)-1)/12)*$H115</f>
        <v>0</v>
      </c>
      <c r="V115" s="197">
        <f>(SUM('1.  LRAMVA Summary'!Q$54:Q$71)+SUM('1.  LRAMVA Summary'!Q$72:Q$73)*(MONTH($E115)-1)/12)*$H115</f>
        <v>0</v>
      </c>
      <c r="W115" s="198">
        <f t="shared" si="50"/>
        <v>0</v>
      </c>
    </row>
    <row r="116" spans="2:23">
      <c r="E116" s="181">
        <v>43070</v>
      </c>
      <c r="F116" s="181" t="s">
        <v>184</v>
      </c>
      <c r="G116" s="182" t="s">
        <v>69</v>
      </c>
      <c r="H116" s="207">
        <f t="shared" si="53"/>
        <v>1.25E-3</v>
      </c>
      <c r="I116" s="197">
        <f>(SUM('1.  LRAMVA Summary'!D$54:D$71)+SUM('1.  LRAMVA Summary'!D$72:D$73)*(MONTH($E116)-1)/12)*$H116</f>
        <v>0</v>
      </c>
      <c r="J116" s="197">
        <f>(SUM('1.  LRAMVA Summary'!E$54:E$71)+SUM('1.  LRAMVA Summary'!E$72:E$73)*(MONTH($E116)-1)/12)*$H116</f>
        <v>0</v>
      </c>
      <c r="K116" s="197">
        <f>(SUM('1.  LRAMVA Summary'!F$54:F$71)+SUM('1.  LRAMVA Summary'!F$72:F$73)*(MONTH($E116)-1)/12)*$H116</f>
        <v>0</v>
      </c>
      <c r="L116" s="197">
        <f>(SUM('1.  LRAMVA Summary'!G$54:G$71)+SUM('1.  LRAMVA Summary'!G$72:G$73)*(MONTH($E116)-1)/12)*$H116</f>
        <v>0</v>
      </c>
      <c r="M116" s="197">
        <f>(SUM('1.  LRAMVA Summary'!H$54:H$71)+SUM('1.  LRAMVA Summary'!H$72:H$73)*(MONTH($E116)-1)/12)*$H116</f>
        <v>0</v>
      </c>
      <c r="N116" s="197">
        <f>(SUM('1.  LRAMVA Summary'!I$54:I$71)+SUM('1.  LRAMVA Summary'!I$72:I$73)*(MONTH($E116)-1)/12)*$H116</f>
        <v>0</v>
      </c>
      <c r="O116" s="197">
        <f>(SUM('1.  LRAMVA Summary'!J$54:J$71)+SUM('1.  LRAMVA Summary'!J$72:J$73)*(MONTH($E116)-1)/12)*$H116</f>
        <v>0</v>
      </c>
      <c r="P116" s="197">
        <f>(SUM('1.  LRAMVA Summary'!K$54:K$71)+SUM('1.  LRAMVA Summary'!K$72:K$73)*(MONTH($E116)-1)/12)*$H116</f>
        <v>0</v>
      </c>
      <c r="Q116" s="197">
        <f>(SUM('1.  LRAMVA Summary'!L$54:L$71)+SUM('1.  LRAMVA Summary'!L$72:L$73)*(MONTH($E116)-1)/12)*$H116</f>
        <v>0</v>
      </c>
      <c r="R116" s="197">
        <f>(SUM('1.  LRAMVA Summary'!M$54:M$71)+SUM('1.  LRAMVA Summary'!M$72:M$73)*(MONTH($E116)-1)/12)*$H116</f>
        <v>0</v>
      </c>
      <c r="S116" s="197">
        <f>(SUM('1.  LRAMVA Summary'!N$54:N$71)+SUM('1.  LRAMVA Summary'!N$72:N$73)*(MONTH($E116)-1)/12)*$H116</f>
        <v>0</v>
      </c>
      <c r="T116" s="197">
        <f>(SUM('1.  LRAMVA Summary'!O$54:O$71)+SUM('1.  LRAMVA Summary'!O$72:O$73)*(MONTH($E116)-1)/12)*$H116</f>
        <v>0</v>
      </c>
      <c r="U116" s="197">
        <f>(SUM('1.  LRAMVA Summary'!P$54:P$71)+SUM('1.  LRAMVA Summary'!P$72:P$73)*(MONTH($E116)-1)/12)*$H116</f>
        <v>0</v>
      </c>
      <c r="V116" s="197">
        <f>(SUM('1.  LRAMVA Summary'!Q$54:Q$71)+SUM('1.  LRAMVA Summary'!Q$72:Q$73)*(MONTH($E116)-1)/12)*$H116</f>
        <v>0</v>
      </c>
      <c r="W116" s="198">
        <f t="shared" si="50"/>
        <v>0</v>
      </c>
    </row>
    <row r="117" spans="2:23" ht="15" thickBot="1">
      <c r="E117" s="183" t="s">
        <v>466</v>
      </c>
      <c r="F117" s="183"/>
      <c r="G117" s="184"/>
      <c r="H117" s="185"/>
      <c r="I117" s="186">
        <f>SUM(I104:I116)</f>
        <v>0</v>
      </c>
      <c r="J117" s="186">
        <f>SUM(J104:J116)</f>
        <v>0</v>
      </c>
      <c r="K117" s="186">
        <f t="shared" ref="K117:O117" si="54">SUM(K104:K116)</f>
        <v>0</v>
      </c>
      <c r="L117" s="186">
        <f t="shared" si="54"/>
        <v>0</v>
      </c>
      <c r="M117" s="186">
        <f t="shared" si="54"/>
        <v>0</v>
      </c>
      <c r="N117" s="186">
        <f t="shared" si="54"/>
        <v>0</v>
      </c>
      <c r="O117" s="186">
        <f t="shared" si="54"/>
        <v>0</v>
      </c>
      <c r="P117" s="186">
        <f t="shared" ref="P117:V117" si="55">SUM(P104:P116)</f>
        <v>0</v>
      </c>
      <c r="Q117" s="186">
        <f t="shared" si="55"/>
        <v>0</v>
      </c>
      <c r="R117" s="186">
        <f t="shared" si="55"/>
        <v>0</v>
      </c>
      <c r="S117" s="186">
        <f t="shared" si="55"/>
        <v>0</v>
      </c>
      <c r="T117" s="186">
        <f t="shared" si="55"/>
        <v>0</v>
      </c>
      <c r="U117" s="186">
        <f t="shared" si="55"/>
        <v>0</v>
      </c>
      <c r="V117" s="186">
        <f t="shared" si="55"/>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6">J117+J118</f>
        <v>0</v>
      </c>
      <c r="K119" s="195">
        <f t="shared" ref="K119" si="57">K117+K118</f>
        <v>0</v>
      </c>
      <c r="L119" s="195">
        <f t="shared" ref="L119" si="58">L117+L118</f>
        <v>0</v>
      </c>
      <c r="M119" s="195">
        <f t="shared" ref="M119" si="59">M117+M118</f>
        <v>0</v>
      </c>
      <c r="N119" s="195">
        <f t="shared" ref="N119" si="60">N117+N118</f>
        <v>0</v>
      </c>
      <c r="O119" s="195">
        <f t="shared" ref="O119:V119" si="61">O117+O118</f>
        <v>0</v>
      </c>
      <c r="P119" s="195">
        <f t="shared" si="61"/>
        <v>0</v>
      </c>
      <c r="Q119" s="195">
        <f t="shared" si="61"/>
        <v>0</v>
      </c>
      <c r="R119" s="195">
        <f t="shared" si="61"/>
        <v>0</v>
      </c>
      <c r="S119" s="195">
        <f t="shared" si="61"/>
        <v>0</v>
      </c>
      <c r="T119" s="195">
        <f t="shared" si="61"/>
        <v>0</v>
      </c>
      <c r="U119" s="195">
        <f t="shared" si="61"/>
        <v>0</v>
      </c>
      <c r="V119" s="195">
        <f t="shared" si="61"/>
        <v>0</v>
      </c>
      <c r="W119" s="195">
        <f t="shared" ref="W119" si="62">W117+W118</f>
        <v>0</v>
      </c>
    </row>
    <row r="120" spans="2:23">
      <c r="E120" s="181">
        <v>43101</v>
      </c>
      <c r="F120" s="181" t="s">
        <v>185</v>
      </c>
      <c r="G120" s="182" t="s">
        <v>65</v>
      </c>
      <c r="H120" s="207">
        <f>$C$43/12</f>
        <v>1.25E-3</v>
      </c>
      <c r="I120" s="197">
        <f>(SUM('1.  LRAMVA Summary'!D$54:D$74)+SUM('1.  LRAMVA Summary'!D$75:D$76)*(MONTH($E120)-1)/12)*$H120</f>
        <v>0</v>
      </c>
      <c r="J120" s="197">
        <f>(SUM('1.  LRAMVA Summary'!E$54:E$74)+SUM('1.  LRAMVA Summary'!E$75:E$76)*(MONTH($E120)-1)/12)*$H120</f>
        <v>0</v>
      </c>
      <c r="K120" s="197">
        <f>(SUM('1.  LRAMVA Summary'!F$54:F$74)+SUM('1.  LRAMVA Summary'!F$75:F$76)*(MONTH($E120)-1)/12)*$H120</f>
        <v>0</v>
      </c>
      <c r="L120" s="197">
        <f>(SUM('1.  LRAMVA Summary'!G$54:G$74)+SUM('1.  LRAMVA Summary'!G$75:G$76)*(MONTH($E120)-1)/12)*$H120</f>
        <v>0</v>
      </c>
      <c r="M120" s="197">
        <f>(SUM('1.  LRAMVA Summary'!H$54:H$74)+SUM('1.  LRAMVA Summary'!H$75:H$76)*(MONTH($E120)-1)/12)*$H120</f>
        <v>0</v>
      </c>
      <c r="N120" s="197">
        <f>(SUM('1.  LRAMVA Summary'!I$54:I$74)+SUM('1.  LRAMVA Summary'!I$75:I$76)*(MONTH($E120)-1)/12)*$H120</f>
        <v>0</v>
      </c>
      <c r="O120" s="197">
        <f>(SUM('1.  LRAMVA Summary'!J$54:J$74)+SUM('1.  LRAMVA Summary'!J$75:J$76)*(MONTH($E120)-1)/12)*$H120</f>
        <v>0</v>
      </c>
      <c r="P120" s="197">
        <f>(SUM('1.  LRAMVA Summary'!K$54:K$74)+SUM('1.  LRAMVA Summary'!K$75:K$76)*(MONTH($E120)-1)/12)*$H120</f>
        <v>0</v>
      </c>
      <c r="Q120" s="197">
        <f>(SUM('1.  LRAMVA Summary'!L$54:L$74)+SUM('1.  LRAMVA Summary'!L$75:L$76)*(MONTH($E120)-1)/12)*$H120</f>
        <v>0</v>
      </c>
      <c r="R120" s="197">
        <f>(SUM('1.  LRAMVA Summary'!M$54:M$74)+SUM('1.  LRAMVA Summary'!M$75:M$76)*(MONTH($E120)-1)/12)*$H120</f>
        <v>0</v>
      </c>
      <c r="S120" s="197">
        <f>(SUM('1.  LRAMVA Summary'!N$54:N$74)+SUM('1.  LRAMVA Summary'!N$75:N$76)*(MONTH($E120)-1)/12)*$H120</f>
        <v>0</v>
      </c>
      <c r="T120" s="197">
        <f>(SUM('1.  LRAMVA Summary'!O$54:O$74)+SUM('1.  LRAMVA Summary'!O$75:O$76)*(MONTH($E120)-1)/12)*$H120</f>
        <v>0</v>
      </c>
      <c r="U120" s="197">
        <f>(SUM('1.  LRAMVA Summary'!P$54:P$74)+SUM('1.  LRAMVA Summary'!P$75:P$76)*(MONTH($E120)-1)/12)*$H120</f>
        <v>0</v>
      </c>
      <c r="V120" s="197">
        <f>(SUM('1.  LRAMVA Summary'!Q$54:Q$74)+SUM('1.  LRAMVA Summary'!Q$75:Q$76)*(MONTH($E120)-1)/12)*$H120</f>
        <v>0</v>
      </c>
      <c r="W120" s="198">
        <f>SUM(I120:V120)</f>
        <v>0</v>
      </c>
    </row>
    <row r="121" spans="2:23">
      <c r="E121" s="181">
        <v>43132</v>
      </c>
      <c r="F121" s="181" t="s">
        <v>185</v>
      </c>
      <c r="G121" s="182" t="s">
        <v>65</v>
      </c>
      <c r="H121" s="207">
        <f t="shared" ref="H121:H122" si="63">$C$43/12</f>
        <v>1.25E-3</v>
      </c>
      <c r="I121" s="197">
        <f>(SUM('1.  LRAMVA Summary'!D$54:D$74)+SUM('1.  LRAMVA Summary'!D$75:D$76)*(MONTH($E121)-1)/12)*$H121</f>
        <v>0</v>
      </c>
      <c r="J121" s="197">
        <f>(SUM('1.  LRAMVA Summary'!E$54:E$74)+SUM('1.  LRAMVA Summary'!E$75:E$76)*(MONTH($E121)-1)/12)*$H121</f>
        <v>0</v>
      </c>
      <c r="K121" s="197">
        <f>(SUM('1.  LRAMVA Summary'!F$54:F$74)+SUM('1.  LRAMVA Summary'!F$75:F$76)*(MONTH($E121)-1)/12)*$H121</f>
        <v>0</v>
      </c>
      <c r="L121" s="197">
        <f>(SUM('1.  LRAMVA Summary'!G$54:G$74)+SUM('1.  LRAMVA Summary'!G$75:G$76)*(MONTH($E121)-1)/12)*$H121</f>
        <v>0</v>
      </c>
      <c r="M121" s="197">
        <f>(SUM('1.  LRAMVA Summary'!H$54:H$74)+SUM('1.  LRAMVA Summary'!H$75:H$76)*(MONTH($E121)-1)/12)*$H121</f>
        <v>0</v>
      </c>
      <c r="N121" s="197">
        <f>(SUM('1.  LRAMVA Summary'!I$54:I$74)+SUM('1.  LRAMVA Summary'!I$75:I$76)*(MONTH($E121)-1)/12)*$H121</f>
        <v>0</v>
      </c>
      <c r="O121" s="197">
        <f>(SUM('1.  LRAMVA Summary'!J$54:J$74)+SUM('1.  LRAMVA Summary'!J$75:J$76)*(MONTH($E121)-1)/12)*$H121</f>
        <v>0</v>
      </c>
      <c r="P121" s="197">
        <f>(SUM('1.  LRAMVA Summary'!K$54:K$74)+SUM('1.  LRAMVA Summary'!K$75:K$76)*(MONTH($E121)-1)/12)*$H121</f>
        <v>0</v>
      </c>
      <c r="Q121" s="197">
        <f>(SUM('1.  LRAMVA Summary'!L$54:L$74)+SUM('1.  LRAMVA Summary'!L$75:L$76)*(MONTH($E121)-1)/12)*$H121</f>
        <v>0</v>
      </c>
      <c r="R121" s="197">
        <f>(SUM('1.  LRAMVA Summary'!M$54:M$74)+SUM('1.  LRAMVA Summary'!M$75:M$76)*(MONTH($E121)-1)/12)*$H121</f>
        <v>0</v>
      </c>
      <c r="S121" s="197">
        <f>(SUM('1.  LRAMVA Summary'!N$54:N$74)+SUM('1.  LRAMVA Summary'!N$75:N$76)*(MONTH($E121)-1)/12)*$H121</f>
        <v>0</v>
      </c>
      <c r="T121" s="197">
        <f>(SUM('1.  LRAMVA Summary'!O$54:O$74)+SUM('1.  LRAMVA Summary'!O$75:O$76)*(MONTH($E121)-1)/12)*$H121</f>
        <v>0</v>
      </c>
      <c r="U121" s="197">
        <f>(SUM('1.  LRAMVA Summary'!P$54:P$74)+SUM('1.  LRAMVA Summary'!P$75:P$76)*(MONTH($E121)-1)/12)*$H121</f>
        <v>0</v>
      </c>
      <c r="V121" s="197">
        <f>(SUM('1.  LRAMVA Summary'!Q$54:Q$74)+SUM('1.  LRAMVA Summary'!Q$75:Q$76)*(MONTH($E121)-1)/12)*$H121</f>
        <v>0</v>
      </c>
      <c r="W121" s="198">
        <f t="shared" ref="W121:W131" si="64">SUM(I121:V121)</f>
        <v>0</v>
      </c>
    </row>
    <row r="122" spans="2:23">
      <c r="E122" s="181">
        <v>43160</v>
      </c>
      <c r="F122" s="181" t="s">
        <v>185</v>
      </c>
      <c r="G122" s="182" t="s">
        <v>65</v>
      </c>
      <c r="H122" s="207">
        <f t="shared" si="63"/>
        <v>1.25E-3</v>
      </c>
      <c r="I122" s="197">
        <f>(SUM('1.  LRAMVA Summary'!D$54:D$74)+SUM('1.  LRAMVA Summary'!D$75:D$76)*(MONTH($E122)-1)/12)*$H122</f>
        <v>0</v>
      </c>
      <c r="J122" s="197">
        <f>(SUM('1.  LRAMVA Summary'!E$54:E$74)+SUM('1.  LRAMVA Summary'!E$75:E$76)*(MONTH($E122)-1)/12)*$H122</f>
        <v>0</v>
      </c>
      <c r="K122" s="197">
        <f>(SUM('1.  LRAMVA Summary'!F$54:F$74)+SUM('1.  LRAMVA Summary'!F$75:F$76)*(MONTH($E122)-1)/12)*$H122</f>
        <v>0</v>
      </c>
      <c r="L122" s="197">
        <f>(SUM('1.  LRAMVA Summary'!G$54:G$74)+SUM('1.  LRAMVA Summary'!G$75:G$76)*(MONTH($E122)-1)/12)*$H122</f>
        <v>0</v>
      </c>
      <c r="M122" s="197">
        <f>(SUM('1.  LRAMVA Summary'!H$54:H$74)+SUM('1.  LRAMVA Summary'!H$75:H$76)*(MONTH($E122)-1)/12)*$H122</f>
        <v>0</v>
      </c>
      <c r="N122" s="197">
        <f>(SUM('1.  LRAMVA Summary'!I$54:I$74)+SUM('1.  LRAMVA Summary'!I$75:I$76)*(MONTH($E122)-1)/12)*$H122</f>
        <v>0</v>
      </c>
      <c r="O122" s="197">
        <f>(SUM('1.  LRAMVA Summary'!J$54:J$74)+SUM('1.  LRAMVA Summary'!J$75:J$76)*(MONTH($E122)-1)/12)*$H122</f>
        <v>0</v>
      </c>
      <c r="P122" s="197">
        <f>(SUM('1.  LRAMVA Summary'!K$54:K$74)+SUM('1.  LRAMVA Summary'!K$75:K$76)*(MONTH($E122)-1)/12)*$H122</f>
        <v>0</v>
      </c>
      <c r="Q122" s="197">
        <f>(SUM('1.  LRAMVA Summary'!L$54:L$74)+SUM('1.  LRAMVA Summary'!L$75:L$76)*(MONTH($E122)-1)/12)*$H122</f>
        <v>0</v>
      </c>
      <c r="R122" s="197">
        <f>(SUM('1.  LRAMVA Summary'!M$54:M$74)+SUM('1.  LRAMVA Summary'!M$75:M$76)*(MONTH($E122)-1)/12)*$H122</f>
        <v>0</v>
      </c>
      <c r="S122" s="197">
        <f>(SUM('1.  LRAMVA Summary'!N$54:N$74)+SUM('1.  LRAMVA Summary'!N$75:N$76)*(MONTH($E122)-1)/12)*$H122</f>
        <v>0</v>
      </c>
      <c r="T122" s="197">
        <f>(SUM('1.  LRAMVA Summary'!O$54:O$74)+SUM('1.  LRAMVA Summary'!O$75:O$76)*(MONTH($E122)-1)/12)*$H122</f>
        <v>0</v>
      </c>
      <c r="U122" s="197">
        <f>(SUM('1.  LRAMVA Summary'!P$54:P$74)+SUM('1.  LRAMVA Summary'!P$75:P$76)*(MONTH($E122)-1)/12)*$H122</f>
        <v>0</v>
      </c>
      <c r="V122" s="197">
        <f>(SUM('1.  LRAMVA Summary'!Q$54:Q$74)+SUM('1.  LRAMVA Summary'!Q$75:Q$76)*(MONTH($E122)-1)/12)*$H122</f>
        <v>0</v>
      </c>
      <c r="W122" s="198">
        <f t="shared" si="64"/>
        <v>0</v>
      </c>
    </row>
    <row r="123" spans="2:23" s="8" customFormat="1">
      <c r="B123" s="206"/>
      <c r="E123" s="181">
        <v>43191</v>
      </c>
      <c r="F123" s="181" t="s">
        <v>185</v>
      </c>
      <c r="G123" s="182" t="s">
        <v>66</v>
      </c>
      <c r="H123" s="207">
        <f>$C$44/12</f>
        <v>1.575E-3</v>
      </c>
      <c r="I123" s="197">
        <f>(SUM('1.  LRAMVA Summary'!D$54:D$74)+SUM('1.  LRAMVA Summary'!D$75:D$76)*(MONTH($E123)-1)/12)*$H123</f>
        <v>0</v>
      </c>
      <c r="J123" s="197">
        <f>(SUM('1.  LRAMVA Summary'!E$54:E$74)+SUM('1.  LRAMVA Summary'!E$75:E$76)*(MONTH($E123)-1)/12)*$H123</f>
        <v>0</v>
      </c>
      <c r="K123" s="197">
        <f>(SUM('1.  LRAMVA Summary'!F$54:F$74)+SUM('1.  LRAMVA Summary'!F$75:F$76)*(MONTH($E123)-1)/12)*$H123</f>
        <v>0</v>
      </c>
      <c r="L123" s="197">
        <f>(SUM('1.  LRAMVA Summary'!G$54:G$74)+SUM('1.  LRAMVA Summary'!G$75:G$76)*(MONTH($E123)-1)/12)*$H123</f>
        <v>0</v>
      </c>
      <c r="M123" s="197">
        <f>(SUM('1.  LRAMVA Summary'!H$54:H$74)+SUM('1.  LRAMVA Summary'!H$75:H$76)*(MONTH($E123)-1)/12)*$H123</f>
        <v>0</v>
      </c>
      <c r="N123" s="197">
        <f>(SUM('1.  LRAMVA Summary'!I$54:I$74)+SUM('1.  LRAMVA Summary'!I$75:I$76)*(MONTH($E123)-1)/12)*$H123</f>
        <v>0</v>
      </c>
      <c r="O123" s="197">
        <f>(SUM('1.  LRAMVA Summary'!J$54:J$74)+SUM('1.  LRAMVA Summary'!J$75:J$76)*(MONTH($E123)-1)/12)*$H123</f>
        <v>0</v>
      </c>
      <c r="P123" s="197">
        <f>(SUM('1.  LRAMVA Summary'!K$54:K$74)+SUM('1.  LRAMVA Summary'!K$75:K$76)*(MONTH($E123)-1)/12)*$H123</f>
        <v>0</v>
      </c>
      <c r="Q123" s="197">
        <f>(SUM('1.  LRAMVA Summary'!L$54:L$74)+SUM('1.  LRAMVA Summary'!L$75:L$76)*(MONTH($E123)-1)/12)*$H123</f>
        <v>0</v>
      </c>
      <c r="R123" s="197">
        <f>(SUM('1.  LRAMVA Summary'!M$54:M$74)+SUM('1.  LRAMVA Summary'!M$75:M$76)*(MONTH($E123)-1)/12)*$H123</f>
        <v>0</v>
      </c>
      <c r="S123" s="197">
        <f>(SUM('1.  LRAMVA Summary'!N$54:N$74)+SUM('1.  LRAMVA Summary'!N$75:N$76)*(MONTH($E123)-1)/12)*$H123</f>
        <v>0</v>
      </c>
      <c r="T123" s="197">
        <f>(SUM('1.  LRAMVA Summary'!O$54:O$74)+SUM('1.  LRAMVA Summary'!O$75:O$76)*(MONTH($E123)-1)/12)*$H123</f>
        <v>0</v>
      </c>
      <c r="U123" s="197">
        <f>(SUM('1.  LRAMVA Summary'!P$54:P$74)+SUM('1.  LRAMVA Summary'!P$75:P$76)*(MONTH($E123)-1)/12)*$H123</f>
        <v>0</v>
      </c>
      <c r="V123" s="197">
        <f>(SUM('1.  LRAMVA Summary'!Q$54:Q$74)+SUM('1.  LRAMVA Summary'!Q$75:Q$76)*(MONTH($E123)-1)/12)*$H123</f>
        <v>0</v>
      </c>
      <c r="W123" s="198">
        <f t="shared" si="64"/>
        <v>0</v>
      </c>
    </row>
    <row r="124" spans="2:23">
      <c r="E124" s="181">
        <v>43221</v>
      </c>
      <c r="F124" s="181" t="s">
        <v>185</v>
      </c>
      <c r="G124" s="182" t="s">
        <v>66</v>
      </c>
      <c r="H124" s="207">
        <f t="shared" ref="H124:H125" si="65">$C$44/12</f>
        <v>1.575E-3</v>
      </c>
      <c r="I124" s="197">
        <f>(SUM('1.  LRAMVA Summary'!D$54:D$74)+SUM('1.  LRAMVA Summary'!D$75:D$76)*(MONTH($E124)-1)/12)*$H124</f>
        <v>0</v>
      </c>
      <c r="J124" s="197">
        <f>(SUM('1.  LRAMVA Summary'!E$54:E$74)+SUM('1.  LRAMVA Summary'!E$75:E$76)*(MONTH($E124)-1)/12)*$H124</f>
        <v>0</v>
      </c>
      <c r="K124" s="197">
        <f>(SUM('1.  LRAMVA Summary'!F$54:F$74)+SUM('1.  LRAMVA Summary'!F$75:F$76)*(MONTH($E124)-1)/12)*$H124</f>
        <v>0</v>
      </c>
      <c r="L124" s="197">
        <f>(SUM('1.  LRAMVA Summary'!G$54:G$74)+SUM('1.  LRAMVA Summary'!G$75:G$76)*(MONTH($E124)-1)/12)*$H124</f>
        <v>0</v>
      </c>
      <c r="M124" s="197">
        <f>(SUM('1.  LRAMVA Summary'!H$54:H$74)+SUM('1.  LRAMVA Summary'!H$75:H$76)*(MONTH($E124)-1)/12)*$H124</f>
        <v>0</v>
      </c>
      <c r="N124" s="197">
        <f>(SUM('1.  LRAMVA Summary'!I$54:I$74)+SUM('1.  LRAMVA Summary'!I$75:I$76)*(MONTH($E124)-1)/12)*$H124</f>
        <v>0</v>
      </c>
      <c r="O124" s="197">
        <f>(SUM('1.  LRAMVA Summary'!J$54:J$74)+SUM('1.  LRAMVA Summary'!J$75:J$76)*(MONTH($E124)-1)/12)*$H124</f>
        <v>0</v>
      </c>
      <c r="P124" s="197">
        <f>(SUM('1.  LRAMVA Summary'!K$54:K$74)+SUM('1.  LRAMVA Summary'!K$75:K$76)*(MONTH($E124)-1)/12)*$H124</f>
        <v>0</v>
      </c>
      <c r="Q124" s="197">
        <f>(SUM('1.  LRAMVA Summary'!L$54:L$74)+SUM('1.  LRAMVA Summary'!L$75:L$76)*(MONTH($E124)-1)/12)*$H124</f>
        <v>0</v>
      </c>
      <c r="R124" s="197">
        <f>(SUM('1.  LRAMVA Summary'!M$54:M$74)+SUM('1.  LRAMVA Summary'!M$75:M$76)*(MONTH($E124)-1)/12)*$H124</f>
        <v>0</v>
      </c>
      <c r="S124" s="197">
        <f>(SUM('1.  LRAMVA Summary'!N$54:N$74)+SUM('1.  LRAMVA Summary'!N$75:N$76)*(MONTH($E124)-1)/12)*$H124</f>
        <v>0</v>
      </c>
      <c r="T124" s="197">
        <f>(SUM('1.  LRAMVA Summary'!O$54:O$74)+SUM('1.  LRAMVA Summary'!O$75:O$76)*(MONTH($E124)-1)/12)*$H124</f>
        <v>0</v>
      </c>
      <c r="U124" s="197">
        <f>(SUM('1.  LRAMVA Summary'!P$54:P$74)+SUM('1.  LRAMVA Summary'!P$75:P$76)*(MONTH($E124)-1)/12)*$H124</f>
        <v>0</v>
      </c>
      <c r="V124" s="197">
        <f>(SUM('1.  LRAMVA Summary'!Q$54:Q$74)+SUM('1.  LRAMVA Summary'!Q$75:Q$76)*(MONTH($E124)-1)/12)*$H124</f>
        <v>0</v>
      </c>
      <c r="W124" s="198">
        <f t="shared" si="64"/>
        <v>0</v>
      </c>
    </row>
    <row r="125" spans="2:23" s="205" customFormat="1">
      <c r="B125" s="204"/>
      <c r="E125" s="181">
        <v>43252</v>
      </c>
      <c r="F125" s="181" t="s">
        <v>185</v>
      </c>
      <c r="G125" s="182" t="s">
        <v>66</v>
      </c>
      <c r="H125" s="207">
        <f t="shared" si="65"/>
        <v>1.575E-3</v>
      </c>
      <c r="I125" s="197">
        <f>(SUM('1.  LRAMVA Summary'!D$54:D$74)+SUM('1.  LRAMVA Summary'!D$75:D$76)*(MONTH($E125)-1)/12)*$H125</f>
        <v>0</v>
      </c>
      <c r="J125" s="197">
        <f>(SUM('1.  LRAMVA Summary'!E$54:E$74)+SUM('1.  LRAMVA Summary'!E$75:E$76)*(MONTH($E125)-1)/12)*$H125</f>
        <v>0</v>
      </c>
      <c r="K125" s="197">
        <f>(SUM('1.  LRAMVA Summary'!F$54:F$74)+SUM('1.  LRAMVA Summary'!F$75:F$76)*(MONTH($E125)-1)/12)*$H125</f>
        <v>0</v>
      </c>
      <c r="L125" s="197">
        <f>(SUM('1.  LRAMVA Summary'!G$54:G$74)+SUM('1.  LRAMVA Summary'!G$75:G$76)*(MONTH($E125)-1)/12)*$H125</f>
        <v>0</v>
      </c>
      <c r="M125" s="197">
        <f>(SUM('1.  LRAMVA Summary'!H$54:H$74)+SUM('1.  LRAMVA Summary'!H$75:H$76)*(MONTH($E125)-1)/12)*$H125</f>
        <v>0</v>
      </c>
      <c r="N125" s="197">
        <f>(SUM('1.  LRAMVA Summary'!I$54:I$74)+SUM('1.  LRAMVA Summary'!I$75:I$76)*(MONTH($E125)-1)/12)*$H125</f>
        <v>0</v>
      </c>
      <c r="O125" s="197">
        <f>(SUM('1.  LRAMVA Summary'!J$54:J$74)+SUM('1.  LRAMVA Summary'!J$75:J$76)*(MONTH($E125)-1)/12)*$H125</f>
        <v>0</v>
      </c>
      <c r="P125" s="197">
        <f>(SUM('1.  LRAMVA Summary'!K$54:K$74)+SUM('1.  LRAMVA Summary'!K$75:K$76)*(MONTH($E125)-1)/12)*$H125</f>
        <v>0</v>
      </c>
      <c r="Q125" s="197">
        <f>(SUM('1.  LRAMVA Summary'!L$54:L$74)+SUM('1.  LRAMVA Summary'!L$75:L$76)*(MONTH($E125)-1)/12)*$H125</f>
        <v>0</v>
      </c>
      <c r="R125" s="197">
        <f>(SUM('1.  LRAMVA Summary'!M$54:M$74)+SUM('1.  LRAMVA Summary'!M$75:M$76)*(MONTH($E125)-1)/12)*$H125</f>
        <v>0</v>
      </c>
      <c r="S125" s="197">
        <f>(SUM('1.  LRAMVA Summary'!N$54:N$74)+SUM('1.  LRAMVA Summary'!N$75:N$76)*(MONTH($E125)-1)/12)*$H125</f>
        <v>0</v>
      </c>
      <c r="T125" s="197">
        <f>(SUM('1.  LRAMVA Summary'!O$54:O$74)+SUM('1.  LRAMVA Summary'!O$75:O$76)*(MONTH($E125)-1)/12)*$H125</f>
        <v>0</v>
      </c>
      <c r="U125" s="197">
        <f>(SUM('1.  LRAMVA Summary'!P$54:P$74)+SUM('1.  LRAMVA Summary'!P$75:P$76)*(MONTH($E125)-1)/12)*$H125</f>
        <v>0</v>
      </c>
      <c r="V125" s="197">
        <f>(SUM('1.  LRAMVA Summary'!Q$54:Q$74)+SUM('1.  LRAMVA Summary'!Q$75:Q$76)*(MONTH($E125)-1)/12)*$H125</f>
        <v>0</v>
      </c>
      <c r="W125" s="198">
        <f t="shared" si="64"/>
        <v>0</v>
      </c>
    </row>
    <row r="126" spans="2:23">
      <c r="E126" s="181">
        <v>43282</v>
      </c>
      <c r="F126" s="181" t="s">
        <v>185</v>
      </c>
      <c r="G126" s="182" t="s">
        <v>68</v>
      </c>
      <c r="H126" s="207">
        <f>$C$45/12</f>
        <v>1.575E-3</v>
      </c>
      <c r="I126" s="197">
        <f>(SUM('1.  LRAMVA Summary'!D$54:D$74)+SUM('1.  LRAMVA Summary'!D$75:D$76)*(MONTH($E126)-1)/12)*$H126</f>
        <v>0</v>
      </c>
      <c r="J126" s="197">
        <f>(SUM('1.  LRAMVA Summary'!E$54:E$74)+SUM('1.  LRAMVA Summary'!E$75:E$76)*(MONTH($E126)-1)/12)*$H126</f>
        <v>0</v>
      </c>
      <c r="K126" s="197">
        <f>(SUM('1.  LRAMVA Summary'!F$54:F$74)+SUM('1.  LRAMVA Summary'!F$75:F$76)*(MONTH($E126)-1)/12)*$H126</f>
        <v>0</v>
      </c>
      <c r="L126" s="197">
        <f>(SUM('1.  LRAMVA Summary'!G$54:G$74)+SUM('1.  LRAMVA Summary'!G$75:G$76)*(MONTH($E126)-1)/12)*$H126</f>
        <v>0</v>
      </c>
      <c r="M126" s="197">
        <f>(SUM('1.  LRAMVA Summary'!H$54:H$74)+SUM('1.  LRAMVA Summary'!H$75:H$76)*(MONTH($E126)-1)/12)*$H126</f>
        <v>0</v>
      </c>
      <c r="N126" s="197">
        <f>(SUM('1.  LRAMVA Summary'!I$54:I$74)+SUM('1.  LRAMVA Summary'!I$75:I$76)*(MONTH($E126)-1)/12)*$H126</f>
        <v>0</v>
      </c>
      <c r="O126" s="197">
        <f>(SUM('1.  LRAMVA Summary'!J$54:J$74)+SUM('1.  LRAMVA Summary'!J$75:J$76)*(MONTH($E126)-1)/12)*$H126</f>
        <v>0</v>
      </c>
      <c r="P126" s="197">
        <f>(SUM('1.  LRAMVA Summary'!K$54:K$74)+SUM('1.  LRAMVA Summary'!K$75:K$76)*(MONTH($E126)-1)/12)*$H126</f>
        <v>0</v>
      </c>
      <c r="Q126" s="197">
        <f>(SUM('1.  LRAMVA Summary'!L$54:L$74)+SUM('1.  LRAMVA Summary'!L$75:L$76)*(MONTH($E126)-1)/12)*$H126</f>
        <v>0</v>
      </c>
      <c r="R126" s="197">
        <f>(SUM('1.  LRAMVA Summary'!M$54:M$74)+SUM('1.  LRAMVA Summary'!M$75:M$76)*(MONTH($E126)-1)/12)*$H126</f>
        <v>0</v>
      </c>
      <c r="S126" s="197">
        <f>(SUM('1.  LRAMVA Summary'!N$54:N$74)+SUM('1.  LRAMVA Summary'!N$75:N$76)*(MONTH($E126)-1)/12)*$H126</f>
        <v>0</v>
      </c>
      <c r="T126" s="197">
        <f>(SUM('1.  LRAMVA Summary'!O$54:O$74)+SUM('1.  LRAMVA Summary'!O$75:O$76)*(MONTH($E126)-1)/12)*$H126</f>
        <v>0</v>
      </c>
      <c r="U126" s="197">
        <f>(SUM('1.  LRAMVA Summary'!P$54:P$74)+SUM('1.  LRAMVA Summary'!P$75:P$76)*(MONTH($E126)-1)/12)*$H126</f>
        <v>0</v>
      </c>
      <c r="V126" s="197">
        <f>(SUM('1.  LRAMVA Summary'!Q$54:Q$74)+SUM('1.  LRAMVA Summary'!Q$75:Q$76)*(MONTH($E126)-1)/12)*$H126</f>
        <v>0</v>
      </c>
      <c r="W126" s="198">
        <f t="shared" si="64"/>
        <v>0</v>
      </c>
    </row>
    <row r="127" spans="2:23">
      <c r="E127" s="181">
        <v>43313</v>
      </c>
      <c r="F127" s="181" t="s">
        <v>185</v>
      </c>
      <c r="G127" s="182" t="s">
        <v>68</v>
      </c>
      <c r="H127" s="207">
        <f t="shared" ref="H127:H128" si="66">$C$45/12</f>
        <v>1.575E-3</v>
      </c>
      <c r="I127" s="197">
        <f>(SUM('1.  LRAMVA Summary'!D$54:D$74)+SUM('1.  LRAMVA Summary'!D$75:D$76)*(MONTH($E127)-1)/12)*$H127</f>
        <v>0</v>
      </c>
      <c r="J127" s="197">
        <f>(SUM('1.  LRAMVA Summary'!E$54:E$74)+SUM('1.  LRAMVA Summary'!E$75:E$76)*(MONTH($E127)-1)/12)*$H127</f>
        <v>0</v>
      </c>
      <c r="K127" s="197">
        <f>(SUM('1.  LRAMVA Summary'!F$54:F$74)+SUM('1.  LRAMVA Summary'!F$75:F$76)*(MONTH($E127)-1)/12)*$H127</f>
        <v>0</v>
      </c>
      <c r="L127" s="197">
        <f>(SUM('1.  LRAMVA Summary'!G$54:G$74)+SUM('1.  LRAMVA Summary'!G$75:G$76)*(MONTH($E127)-1)/12)*$H127</f>
        <v>0</v>
      </c>
      <c r="M127" s="197">
        <f>(SUM('1.  LRAMVA Summary'!H$54:H$74)+SUM('1.  LRAMVA Summary'!H$75:H$76)*(MONTH($E127)-1)/12)*$H127</f>
        <v>0</v>
      </c>
      <c r="N127" s="197">
        <f>(SUM('1.  LRAMVA Summary'!I$54:I$74)+SUM('1.  LRAMVA Summary'!I$75:I$76)*(MONTH($E127)-1)/12)*$H127</f>
        <v>0</v>
      </c>
      <c r="O127" s="197">
        <f>(SUM('1.  LRAMVA Summary'!J$54:J$74)+SUM('1.  LRAMVA Summary'!J$75:J$76)*(MONTH($E127)-1)/12)*$H127</f>
        <v>0</v>
      </c>
      <c r="P127" s="197">
        <f>(SUM('1.  LRAMVA Summary'!K$54:K$74)+SUM('1.  LRAMVA Summary'!K$75:K$76)*(MONTH($E127)-1)/12)*$H127</f>
        <v>0</v>
      </c>
      <c r="Q127" s="197">
        <f>(SUM('1.  LRAMVA Summary'!L$54:L$74)+SUM('1.  LRAMVA Summary'!L$75:L$76)*(MONTH($E127)-1)/12)*$H127</f>
        <v>0</v>
      </c>
      <c r="R127" s="197">
        <f>(SUM('1.  LRAMVA Summary'!M$54:M$74)+SUM('1.  LRAMVA Summary'!M$75:M$76)*(MONTH($E127)-1)/12)*$H127</f>
        <v>0</v>
      </c>
      <c r="S127" s="197">
        <f>(SUM('1.  LRAMVA Summary'!N$54:N$74)+SUM('1.  LRAMVA Summary'!N$75:N$76)*(MONTH($E127)-1)/12)*$H127</f>
        <v>0</v>
      </c>
      <c r="T127" s="197">
        <f>(SUM('1.  LRAMVA Summary'!O$54:O$74)+SUM('1.  LRAMVA Summary'!O$75:O$76)*(MONTH($E127)-1)/12)*$H127</f>
        <v>0</v>
      </c>
      <c r="U127" s="197">
        <f>(SUM('1.  LRAMVA Summary'!P$54:P$74)+SUM('1.  LRAMVA Summary'!P$75:P$76)*(MONTH($E127)-1)/12)*$H127</f>
        <v>0</v>
      </c>
      <c r="V127" s="197">
        <f>(SUM('1.  LRAMVA Summary'!Q$54:Q$74)+SUM('1.  LRAMVA Summary'!Q$75:Q$76)*(MONTH($E127)-1)/12)*$H127</f>
        <v>0</v>
      </c>
      <c r="W127" s="198">
        <f t="shared" si="64"/>
        <v>0</v>
      </c>
    </row>
    <row r="128" spans="2:23">
      <c r="E128" s="181">
        <v>43344</v>
      </c>
      <c r="F128" s="181" t="s">
        <v>185</v>
      </c>
      <c r="G128" s="182" t="s">
        <v>68</v>
      </c>
      <c r="H128" s="207">
        <f t="shared" si="66"/>
        <v>1.575E-3</v>
      </c>
      <c r="I128" s="197">
        <f>(SUM('1.  LRAMVA Summary'!D$54:D$74)+SUM('1.  LRAMVA Summary'!D$75:D$76)*(MONTH($E128)-1)/12)*$H128</f>
        <v>0</v>
      </c>
      <c r="J128" s="197">
        <f>(SUM('1.  LRAMVA Summary'!E$54:E$74)+SUM('1.  LRAMVA Summary'!E$75:E$76)*(MONTH($E128)-1)/12)*$H128</f>
        <v>0</v>
      </c>
      <c r="K128" s="197">
        <f>(SUM('1.  LRAMVA Summary'!F$54:F$74)+SUM('1.  LRAMVA Summary'!F$75:F$76)*(MONTH($E128)-1)/12)*$H128</f>
        <v>0</v>
      </c>
      <c r="L128" s="197">
        <f>(SUM('1.  LRAMVA Summary'!G$54:G$74)+SUM('1.  LRAMVA Summary'!G$75:G$76)*(MONTH($E128)-1)/12)*$H128</f>
        <v>0</v>
      </c>
      <c r="M128" s="197">
        <f>(SUM('1.  LRAMVA Summary'!H$54:H$74)+SUM('1.  LRAMVA Summary'!H$75:H$76)*(MONTH($E128)-1)/12)*$H128</f>
        <v>0</v>
      </c>
      <c r="N128" s="197">
        <f>(SUM('1.  LRAMVA Summary'!I$54:I$74)+SUM('1.  LRAMVA Summary'!I$75:I$76)*(MONTH($E128)-1)/12)*$H128</f>
        <v>0</v>
      </c>
      <c r="O128" s="197">
        <f>(SUM('1.  LRAMVA Summary'!J$54:J$74)+SUM('1.  LRAMVA Summary'!J$75:J$76)*(MONTH($E128)-1)/12)*$H128</f>
        <v>0</v>
      </c>
      <c r="P128" s="197">
        <f>(SUM('1.  LRAMVA Summary'!K$54:K$74)+SUM('1.  LRAMVA Summary'!K$75:K$76)*(MONTH($E128)-1)/12)*$H128</f>
        <v>0</v>
      </c>
      <c r="Q128" s="197">
        <f>(SUM('1.  LRAMVA Summary'!L$54:L$74)+SUM('1.  LRAMVA Summary'!L$75:L$76)*(MONTH($E128)-1)/12)*$H128</f>
        <v>0</v>
      </c>
      <c r="R128" s="197">
        <f>(SUM('1.  LRAMVA Summary'!M$54:M$74)+SUM('1.  LRAMVA Summary'!M$75:M$76)*(MONTH($E128)-1)/12)*$H128</f>
        <v>0</v>
      </c>
      <c r="S128" s="197">
        <f>(SUM('1.  LRAMVA Summary'!N$54:N$74)+SUM('1.  LRAMVA Summary'!N$75:N$76)*(MONTH($E128)-1)/12)*$H128</f>
        <v>0</v>
      </c>
      <c r="T128" s="197">
        <f>(SUM('1.  LRAMVA Summary'!O$54:O$74)+SUM('1.  LRAMVA Summary'!O$75:O$76)*(MONTH($E128)-1)/12)*$H128</f>
        <v>0</v>
      </c>
      <c r="U128" s="197">
        <f>(SUM('1.  LRAMVA Summary'!P$54:P$74)+SUM('1.  LRAMVA Summary'!P$75:P$76)*(MONTH($E128)-1)/12)*$H128</f>
        <v>0</v>
      </c>
      <c r="V128" s="197">
        <f>(SUM('1.  LRAMVA Summary'!Q$54:Q$74)+SUM('1.  LRAMVA Summary'!Q$75:Q$76)*(MONTH($E128)-1)/12)*$H128</f>
        <v>0</v>
      </c>
      <c r="W128" s="198">
        <f t="shared" si="64"/>
        <v>0</v>
      </c>
    </row>
    <row r="129" spans="2:23">
      <c r="E129" s="181">
        <v>43374</v>
      </c>
      <c r="F129" s="181" t="s">
        <v>185</v>
      </c>
      <c r="G129" s="182" t="s">
        <v>69</v>
      </c>
      <c r="H129" s="207">
        <f>$C$46/12</f>
        <v>1.8083333333333335E-3</v>
      </c>
      <c r="I129" s="197">
        <f>(SUM('1.  LRAMVA Summary'!D$54:D$74)+SUM('1.  LRAMVA Summary'!D$75:D$76)*(MONTH($E129)-1)/12)*$H129</f>
        <v>0</v>
      </c>
      <c r="J129" s="197">
        <f>(SUM('1.  LRAMVA Summary'!E$54:E$74)+SUM('1.  LRAMVA Summary'!E$75:E$76)*(MONTH($E129)-1)/12)*$H129</f>
        <v>0</v>
      </c>
      <c r="K129" s="197">
        <f>(SUM('1.  LRAMVA Summary'!F$54:F$74)+SUM('1.  LRAMVA Summary'!F$75:F$76)*(MONTH($E129)-1)/12)*$H129</f>
        <v>0</v>
      </c>
      <c r="L129" s="197">
        <f>(SUM('1.  LRAMVA Summary'!G$54:G$74)+SUM('1.  LRAMVA Summary'!G$75:G$76)*(MONTH($E129)-1)/12)*$H129</f>
        <v>0</v>
      </c>
      <c r="M129" s="197">
        <f>(SUM('1.  LRAMVA Summary'!H$54:H$74)+SUM('1.  LRAMVA Summary'!H$75:H$76)*(MONTH($E129)-1)/12)*$H129</f>
        <v>0</v>
      </c>
      <c r="N129" s="197">
        <f>(SUM('1.  LRAMVA Summary'!I$54:I$74)+SUM('1.  LRAMVA Summary'!I$75:I$76)*(MONTH($E129)-1)/12)*$H129</f>
        <v>0</v>
      </c>
      <c r="O129" s="197">
        <f>(SUM('1.  LRAMVA Summary'!J$54:J$74)+SUM('1.  LRAMVA Summary'!J$75:J$76)*(MONTH($E129)-1)/12)*$H129</f>
        <v>0</v>
      </c>
      <c r="P129" s="197">
        <f>(SUM('1.  LRAMVA Summary'!K$54:K$74)+SUM('1.  LRAMVA Summary'!K$75:K$76)*(MONTH($E129)-1)/12)*$H129</f>
        <v>0</v>
      </c>
      <c r="Q129" s="197">
        <f>(SUM('1.  LRAMVA Summary'!L$54:L$74)+SUM('1.  LRAMVA Summary'!L$75:L$76)*(MONTH($E129)-1)/12)*$H129</f>
        <v>0</v>
      </c>
      <c r="R129" s="197">
        <f>(SUM('1.  LRAMVA Summary'!M$54:M$74)+SUM('1.  LRAMVA Summary'!M$75:M$76)*(MONTH($E129)-1)/12)*$H129</f>
        <v>0</v>
      </c>
      <c r="S129" s="197">
        <f>(SUM('1.  LRAMVA Summary'!N$54:N$74)+SUM('1.  LRAMVA Summary'!N$75:N$76)*(MONTH($E129)-1)/12)*$H129</f>
        <v>0</v>
      </c>
      <c r="T129" s="197">
        <f>(SUM('1.  LRAMVA Summary'!O$54:O$74)+SUM('1.  LRAMVA Summary'!O$75:O$76)*(MONTH($E129)-1)/12)*$H129</f>
        <v>0</v>
      </c>
      <c r="U129" s="197">
        <f>(SUM('1.  LRAMVA Summary'!P$54:P$74)+SUM('1.  LRAMVA Summary'!P$75:P$76)*(MONTH($E129)-1)/12)*$H129</f>
        <v>0</v>
      </c>
      <c r="V129" s="197">
        <f>(SUM('1.  LRAMVA Summary'!Q$54:Q$74)+SUM('1.  LRAMVA Summary'!Q$75:Q$76)*(MONTH($E129)-1)/12)*$H129</f>
        <v>0</v>
      </c>
      <c r="W129" s="198">
        <f t="shared" si="64"/>
        <v>0</v>
      </c>
    </row>
    <row r="130" spans="2:23">
      <c r="E130" s="181">
        <v>43405</v>
      </c>
      <c r="F130" s="181" t="s">
        <v>185</v>
      </c>
      <c r="G130" s="182" t="s">
        <v>69</v>
      </c>
      <c r="H130" s="207">
        <f t="shared" ref="H130:H131" si="67">$C$46/12</f>
        <v>1.8083333333333335E-3</v>
      </c>
      <c r="I130" s="197">
        <f>(SUM('1.  LRAMVA Summary'!D$54:D$74)+SUM('1.  LRAMVA Summary'!D$75:D$76)*(MONTH($E130)-1)/12)*$H130</f>
        <v>0</v>
      </c>
      <c r="J130" s="197">
        <f>(SUM('1.  LRAMVA Summary'!E$54:E$74)+SUM('1.  LRAMVA Summary'!E$75:E$76)*(MONTH($E130)-1)/12)*$H130</f>
        <v>0</v>
      </c>
      <c r="K130" s="197">
        <f>(SUM('1.  LRAMVA Summary'!F$54:F$74)+SUM('1.  LRAMVA Summary'!F$75:F$76)*(MONTH($E130)-1)/12)*$H130</f>
        <v>0</v>
      </c>
      <c r="L130" s="197">
        <f>(SUM('1.  LRAMVA Summary'!G$54:G$74)+SUM('1.  LRAMVA Summary'!G$75:G$76)*(MONTH($E130)-1)/12)*$H130</f>
        <v>0</v>
      </c>
      <c r="M130" s="197">
        <f>(SUM('1.  LRAMVA Summary'!H$54:H$74)+SUM('1.  LRAMVA Summary'!H$75:H$76)*(MONTH($E130)-1)/12)*$H130</f>
        <v>0</v>
      </c>
      <c r="N130" s="197">
        <f>(SUM('1.  LRAMVA Summary'!I$54:I$74)+SUM('1.  LRAMVA Summary'!I$75:I$76)*(MONTH($E130)-1)/12)*$H130</f>
        <v>0</v>
      </c>
      <c r="O130" s="197">
        <f>(SUM('1.  LRAMVA Summary'!J$54:J$74)+SUM('1.  LRAMVA Summary'!J$75:J$76)*(MONTH($E130)-1)/12)*$H130</f>
        <v>0</v>
      </c>
      <c r="P130" s="197">
        <f>(SUM('1.  LRAMVA Summary'!K$54:K$74)+SUM('1.  LRAMVA Summary'!K$75:K$76)*(MONTH($E130)-1)/12)*$H130</f>
        <v>0</v>
      </c>
      <c r="Q130" s="197">
        <f>(SUM('1.  LRAMVA Summary'!L$54:L$74)+SUM('1.  LRAMVA Summary'!L$75:L$76)*(MONTH($E130)-1)/12)*$H130</f>
        <v>0</v>
      </c>
      <c r="R130" s="197">
        <f>(SUM('1.  LRAMVA Summary'!M$54:M$74)+SUM('1.  LRAMVA Summary'!M$75:M$76)*(MONTH($E130)-1)/12)*$H130</f>
        <v>0</v>
      </c>
      <c r="S130" s="197">
        <f>(SUM('1.  LRAMVA Summary'!N$54:N$74)+SUM('1.  LRAMVA Summary'!N$75:N$76)*(MONTH($E130)-1)/12)*$H130</f>
        <v>0</v>
      </c>
      <c r="T130" s="197">
        <f>(SUM('1.  LRAMVA Summary'!O$54:O$74)+SUM('1.  LRAMVA Summary'!O$75:O$76)*(MONTH($E130)-1)/12)*$H130</f>
        <v>0</v>
      </c>
      <c r="U130" s="197">
        <f>(SUM('1.  LRAMVA Summary'!P$54:P$74)+SUM('1.  LRAMVA Summary'!P$75:P$76)*(MONTH($E130)-1)/12)*$H130</f>
        <v>0</v>
      </c>
      <c r="V130" s="197">
        <f>(SUM('1.  LRAMVA Summary'!Q$54:Q$74)+SUM('1.  LRAMVA Summary'!Q$75:Q$76)*(MONTH($E130)-1)/12)*$H130</f>
        <v>0</v>
      </c>
      <c r="W130" s="198">
        <f t="shared" si="64"/>
        <v>0</v>
      </c>
    </row>
    <row r="131" spans="2:23">
      <c r="E131" s="181">
        <v>43435</v>
      </c>
      <c r="F131" s="181" t="s">
        <v>185</v>
      </c>
      <c r="G131" s="182" t="s">
        <v>69</v>
      </c>
      <c r="H131" s="207">
        <f t="shared" si="67"/>
        <v>1.8083333333333335E-3</v>
      </c>
      <c r="I131" s="197">
        <f>(SUM('1.  LRAMVA Summary'!D$54:D$74)+SUM('1.  LRAMVA Summary'!D$75:D$76)*(MONTH($E131)-1)/12)*$H131</f>
        <v>0</v>
      </c>
      <c r="J131" s="197">
        <f>(SUM('1.  LRAMVA Summary'!E$54:E$74)+SUM('1.  LRAMVA Summary'!E$75:E$76)*(MONTH($E131)-1)/12)*$H131</f>
        <v>0</v>
      </c>
      <c r="K131" s="197">
        <f>(SUM('1.  LRAMVA Summary'!F$54:F$74)+SUM('1.  LRAMVA Summary'!F$75:F$76)*(MONTH($E131)-1)/12)*$H131</f>
        <v>0</v>
      </c>
      <c r="L131" s="197">
        <f>(SUM('1.  LRAMVA Summary'!G$54:G$74)+SUM('1.  LRAMVA Summary'!G$75:G$76)*(MONTH($E131)-1)/12)*$H131</f>
        <v>0</v>
      </c>
      <c r="M131" s="197">
        <f>(SUM('1.  LRAMVA Summary'!H$54:H$74)+SUM('1.  LRAMVA Summary'!H$75:H$76)*(MONTH($E131)-1)/12)*$H131</f>
        <v>0</v>
      </c>
      <c r="N131" s="197">
        <f>(SUM('1.  LRAMVA Summary'!I$54:I$74)+SUM('1.  LRAMVA Summary'!I$75:I$76)*(MONTH($E131)-1)/12)*$H131</f>
        <v>0</v>
      </c>
      <c r="O131" s="197">
        <f>(SUM('1.  LRAMVA Summary'!J$54:J$74)+SUM('1.  LRAMVA Summary'!J$75:J$76)*(MONTH($E131)-1)/12)*$H131</f>
        <v>0</v>
      </c>
      <c r="P131" s="197">
        <f>(SUM('1.  LRAMVA Summary'!K$54:K$74)+SUM('1.  LRAMVA Summary'!K$75:K$76)*(MONTH($E131)-1)/12)*$H131</f>
        <v>0</v>
      </c>
      <c r="Q131" s="197">
        <f>(SUM('1.  LRAMVA Summary'!L$54:L$74)+SUM('1.  LRAMVA Summary'!L$75:L$76)*(MONTH($E131)-1)/12)*$H131</f>
        <v>0</v>
      </c>
      <c r="R131" s="197">
        <f>(SUM('1.  LRAMVA Summary'!M$54:M$74)+SUM('1.  LRAMVA Summary'!M$75:M$76)*(MONTH($E131)-1)/12)*$H131</f>
        <v>0</v>
      </c>
      <c r="S131" s="197">
        <f>(SUM('1.  LRAMVA Summary'!N$54:N$74)+SUM('1.  LRAMVA Summary'!N$75:N$76)*(MONTH($E131)-1)/12)*$H131</f>
        <v>0</v>
      </c>
      <c r="T131" s="197">
        <f>(SUM('1.  LRAMVA Summary'!O$54:O$74)+SUM('1.  LRAMVA Summary'!O$75:O$76)*(MONTH($E131)-1)/12)*$H131</f>
        <v>0</v>
      </c>
      <c r="U131" s="197">
        <f>(SUM('1.  LRAMVA Summary'!P$54:P$74)+SUM('1.  LRAMVA Summary'!P$75:P$76)*(MONTH($E131)-1)/12)*$H131</f>
        <v>0</v>
      </c>
      <c r="V131" s="197">
        <f>(SUM('1.  LRAMVA Summary'!Q$54:Q$74)+SUM('1.  LRAMVA Summary'!Q$75:Q$76)*(MONTH($E131)-1)/12)*$H131</f>
        <v>0</v>
      </c>
      <c r="W131" s="198">
        <f t="shared" si="64"/>
        <v>0</v>
      </c>
    </row>
    <row r="132" spans="2:23" ht="15" thickBot="1">
      <c r="E132" s="183" t="s">
        <v>467</v>
      </c>
      <c r="F132" s="183"/>
      <c r="G132" s="184"/>
      <c r="H132" s="185"/>
      <c r="I132" s="186">
        <f>SUM(I119:I131)</f>
        <v>0</v>
      </c>
      <c r="J132" s="186">
        <f>SUM(J119:J131)</f>
        <v>0</v>
      </c>
      <c r="K132" s="186">
        <f t="shared" ref="K132:O132" si="68">SUM(K119:K131)</f>
        <v>0</v>
      </c>
      <c r="L132" s="186">
        <f t="shared" si="68"/>
        <v>0</v>
      </c>
      <c r="M132" s="186">
        <f t="shared" si="68"/>
        <v>0</v>
      </c>
      <c r="N132" s="186">
        <f t="shared" si="68"/>
        <v>0</v>
      </c>
      <c r="O132" s="186">
        <f t="shared" si="68"/>
        <v>0</v>
      </c>
      <c r="P132" s="186">
        <f t="shared" ref="P132:V132" si="69">SUM(P119:P131)</f>
        <v>0</v>
      </c>
      <c r="Q132" s="186">
        <f t="shared" si="69"/>
        <v>0</v>
      </c>
      <c r="R132" s="186">
        <f t="shared" si="69"/>
        <v>0</v>
      </c>
      <c r="S132" s="186">
        <f t="shared" si="69"/>
        <v>0</v>
      </c>
      <c r="T132" s="186">
        <f t="shared" si="69"/>
        <v>0</v>
      </c>
      <c r="U132" s="186">
        <f t="shared" si="69"/>
        <v>0</v>
      </c>
      <c r="V132" s="186">
        <f t="shared" si="69"/>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70">J132+J133</f>
        <v>0</v>
      </c>
      <c r="K134" s="195">
        <f t="shared" ref="K134" si="71">K132+K133</f>
        <v>0</v>
      </c>
      <c r="L134" s="195">
        <f t="shared" ref="L134" si="72">L132+L133</f>
        <v>0</v>
      </c>
      <c r="M134" s="195">
        <f t="shared" ref="M134" si="73">M132+M133</f>
        <v>0</v>
      </c>
      <c r="N134" s="195">
        <f t="shared" ref="N134" si="74">N132+N133</f>
        <v>0</v>
      </c>
      <c r="O134" s="195">
        <f t="shared" ref="O134:V134" si="75">O132+O133</f>
        <v>0</v>
      </c>
      <c r="P134" s="195">
        <f t="shared" si="75"/>
        <v>0</v>
      </c>
      <c r="Q134" s="195">
        <f t="shared" si="75"/>
        <v>0</v>
      </c>
      <c r="R134" s="195">
        <f t="shared" si="75"/>
        <v>0</v>
      </c>
      <c r="S134" s="195">
        <f t="shared" si="75"/>
        <v>0</v>
      </c>
      <c r="T134" s="195">
        <f t="shared" si="75"/>
        <v>0</v>
      </c>
      <c r="U134" s="195">
        <f t="shared" si="75"/>
        <v>0</v>
      </c>
      <c r="V134" s="195">
        <f t="shared" si="75"/>
        <v>0</v>
      </c>
      <c r="W134" s="195">
        <f>W132+W133</f>
        <v>0</v>
      </c>
    </row>
    <row r="135" spans="2:23">
      <c r="E135" s="181">
        <v>43466</v>
      </c>
      <c r="F135" s="181" t="s">
        <v>186</v>
      </c>
      <c r="G135" s="182" t="s">
        <v>65</v>
      </c>
      <c r="H135" s="207">
        <f>$C$47/12</f>
        <v>2.0416666666666669E-3</v>
      </c>
      <c r="I135" s="197">
        <f>(SUM('1.  LRAMVA Summary'!D$54:D$77)+SUM('1.  LRAMVA Summary'!D$78:D$79)*(MONTH($E135)-1)/12)*$H135</f>
        <v>0</v>
      </c>
      <c r="J135" s="197">
        <f>(SUM('1.  LRAMVA Summary'!E$54:E$77)+SUM('1.  LRAMVA Summary'!E$78:E$79)*(MONTH($E135)-1)/12)*$H135</f>
        <v>0</v>
      </c>
      <c r="K135" s="197">
        <f>(SUM('1.  LRAMVA Summary'!F$54:F$77)+SUM('1.  LRAMVA Summary'!F$78:F$79)*(MONTH($E135)-1)/12)*$H135</f>
        <v>0</v>
      </c>
      <c r="L135" s="197">
        <f>(SUM('1.  LRAMVA Summary'!G$54:G$77)+SUM('1.  LRAMVA Summary'!G$78:G$79)*(MONTH($E135)-1)/12)*$H135</f>
        <v>0</v>
      </c>
      <c r="M135" s="197">
        <f>(SUM('1.  LRAMVA Summary'!H$54:H$77)+SUM('1.  LRAMVA Summary'!H$78:H$79)*(MONTH($E135)-1)/12)*$H135</f>
        <v>0</v>
      </c>
      <c r="N135" s="197">
        <f>(SUM('1.  LRAMVA Summary'!I$54:I$77)+SUM('1.  LRAMVA Summary'!I$78:I$79)*(MONTH($E135)-1)/12)*$H135</f>
        <v>0</v>
      </c>
      <c r="O135" s="197">
        <f>(SUM('1.  LRAMVA Summary'!J$54:J$77)+SUM('1.  LRAMVA Summary'!J$78:J$79)*(MONTH($E135)-1)/12)*$H135</f>
        <v>0</v>
      </c>
      <c r="P135" s="197">
        <f>(SUM('1.  LRAMVA Summary'!K$54:K$77)+SUM('1.  LRAMVA Summary'!K$78:K$79)*(MONTH($E135)-1)/12)*$H135</f>
        <v>0</v>
      </c>
      <c r="Q135" s="197">
        <f>(SUM('1.  LRAMVA Summary'!L$54:L$77)+SUM('1.  LRAMVA Summary'!L$78:L$79)*(MONTH($E135)-1)/12)*$H135</f>
        <v>0</v>
      </c>
      <c r="R135" s="197">
        <f>(SUM('1.  LRAMVA Summary'!M$54:M$77)+SUM('1.  LRAMVA Summary'!M$78:M$79)*(MONTH($E135)-1)/12)*$H135</f>
        <v>0</v>
      </c>
      <c r="S135" s="197">
        <f>(SUM('1.  LRAMVA Summary'!N$54:N$77)+SUM('1.  LRAMVA Summary'!N$78:N$79)*(MONTH($E135)-1)/12)*$H135</f>
        <v>0</v>
      </c>
      <c r="T135" s="197">
        <f>(SUM('1.  LRAMVA Summary'!O$54:O$77)+SUM('1.  LRAMVA Summary'!O$78:O$79)*(MONTH($E135)-1)/12)*$H135</f>
        <v>0</v>
      </c>
      <c r="U135" s="197">
        <f>(SUM('1.  LRAMVA Summary'!P$54:P$77)+SUM('1.  LRAMVA Summary'!P$78:P$79)*(MONTH($E135)-1)/12)*$H135</f>
        <v>0</v>
      </c>
      <c r="V135" s="197">
        <f>(SUM('1.  LRAMVA Summary'!Q$54:Q$77)+SUM('1.  LRAMVA Summary'!Q$78:Q$79)*(MONTH($E135)-1)/12)*$H135</f>
        <v>0</v>
      </c>
      <c r="W135" s="198">
        <f>SUM(I135:V135)</f>
        <v>0</v>
      </c>
    </row>
    <row r="136" spans="2:23">
      <c r="E136" s="181">
        <v>43497</v>
      </c>
      <c r="F136" s="181" t="s">
        <v>186</v>
      </c>
      <c r="G136" s="182" t="s">
        <v>65</v>
      </c>
      <c r="H136" s="207">
        <f t="shared" ref="H136:H137" si="76">$C$47/12</f>
        <v>2.0416666666666669E-3</v>
      </c>
      <c r="I136" s="197">
        <f>(SUM('1.  LRAMVA Summary'!D$54:D$77)+SUM('1.  LRAMVA Summary'!D$78:D$79)*(MONTH($E136)-1)/12)*$H136</f>
        <v>1.7549023142837181</v>
      </c>
      <c r="J136" s="197">
        <f>(SUM('1.  LRAMVA Summary'!E$54:E$77)+SUM('1.  LRAMVA Summary'!E$78:E$79)*(MONTH($E136)-1)/12)*$H136</f>
        <v>6.0251484296593683</v>
      </c>
      <c r="K136" s="197">
        <f>(SUM('1.  LRAMVA Summary'!F$54:F$77)+SUM('1.  LRAMVA Summary'!F$78:F$79)*(MONTH($E136)-1)/12)*$H136</f>
        <v>2.8703132151168256</v>
      </c>
      <c r="L136" s="197">
        <f>(SUM('1.  LRAMVA Summary'!G$54:G$77)+SUM('1.  LRAMVA Summary'!G$78:G$79)*(MONTH($E136)-1)/12)*$H136</f>
        <v>1.6408989322067349</v>
      </c>
      <c r="M136" s="197">
        <f>(SUM('1.  LRAMVA Summary'!H$54:H$77)+SUM('1.  LRAMVA Summary'!H$78:H$79)*(MONTH($E136)-1)/12)*$H136</f>
        <v>0</v>
      </c>
      <c r="N136" s="197">
        <f>(SUM('1.  LRAMVA Summary'!I$54:I$77)+SUM('1.  LRAMVA Summary'!I$78:I$79)*(MONTH($E136)-1)/12)*$H136</f>
        <v>0</v>
      </c>
      <c r="O136" s="197">
        <f>(SUM('1.  LRAMVA Summary'!J$54:J$77)+SUM('1.  LRAMVA Summary'!J$78:J$79)*(MONTH($E136)-1)/12)*$H136</f>
        <v>0.10801605916920015</v>
      </c>
      <c r="P136" s="197">
        <f>(SUM('1.  LRAMVA Summary'!K$54:K$77)+SUM('1.  LRAMVA Summary'!K$78:K$79)*(MONTH($E136)-1)/12)*$H136</f>
        <v>0</v>
      </c>
      <c r="Q136" s="197">
        <f>(SUM('1.  LRAMVA Summary'!L$54:L$77)+SUM('1.  LRAMVA Summary'!L$78:L$79)*(MONTH($E136)-1)/12)*$H136</f>
        <v>0</v>
      </c>
      <c r="R136" s="197">
        <f>(SUM('1.  LRAMVA Summary'!M$54:M$77)+SUM('1.  LRAMVA Summary'!M$78:M$79)*(MONTH($E136)-1)/12)*$H136</f>
        <v>0</v>
      </c>
      <c r="S136" s="197">
        <f>(SUM('1.  LRAMVA Summary'!N$54:N$77)+SUM('1.  LRAMVA Summary'!N$78:N$79)*(MONTH($E136)-1)/12)*$H136</f>
        <v>0</v>
      </c>
      <c r="T136" s="197">
        <f>(SUM('1.  LRAMVA Summary'!O$54:O$77)+SUM('1.  LRAMVA Summary'!O$78:O$79)*(MONTH($E136)-1)/12)*$H136</f>
        <v>0</v>
      </c>
      <c r="U136" s="197">
        <f>(SUM('1.  LRAMVA Summary'!P$54:P$77)+SUM('1.  LRAMVA Summary'!P$78:P$79)*(MONTH($E136)-1)/12)*$H136</f>
        <v>0</v>
      </c>
      <c r="V136" s="197">
        <f>(SUM('1.  LRAMVA Summary'!Q$54:Q$77)+SUM('1.  LRAMVA Summary'!Q$78:Q$79)*(MONTH($E136)-1)/12)*$H136</f>
        <v>0</v>
      </c>
      <c r="W136" s="198">
        <f t="shared" ref="W136:W146" si="77">SUM(I136:V136)</f>
        <v>12.399278950435846</v>
      </c>
    </row>
    <row r="137" spans="2:23">
      <c r="E137" s="181">
        <v>43525</v>
      </c>
      <c r="F137" s="181" t="s">
        <v>186</v>
      </c>
      <c r="G137" s="182" t="s">
        <v>65</v>
      </c>
      <c r="H137" s="207">
        <f t="shared" si="76"/>
        <v>2.0416666666666669E-3</v>
      </c>
      <c r="I137" s="197">
        <f>(SUM('1.  LRAMVA Summary'!D$54:D$77)+SUM('1.  LRAMVA Summary'!D$78:D$79)*(MONTH($E137)-1)/12)*$H137</f>
        <v>3.5098046285674362</v>
      </c>
      <c r="J137" s="197">
        <f>(SUM('1.  LRAMVA Summary'!E$54:E$77)+SUM('1.  LRAMVA Summary'!E$78:E$79)*(MONTH($E137)-1)/12)*$H137</f>
        <v>12.050296859318737</v>
      </c>
      <c r="K137" s="197">
        <f>(SUM('1.  LRAMVA Summary'!F$54:F$77)+SUM('1.  LRAMVA Summary'!F$78:F$79)*(MONTH($E137)-1)/12)*$H137</f>
        <v>5.7406264302336512</v>
      </c>
      <c r="L137" s="197">
        <f>(SUM('1.  LRAMVA Summary'!G$54:G$77)+SUM('1.  LRAMVA Summary'!G$78:G$79)*(MONTH($E137)-1)/12)*$H137</f>
        <v>3.2817978644134698</v>
      </c>
      <c r="M137" s="197">
        <f>(SUM('1.  LRAMVA Summary'!H$54:H$77)+SUM('1.  LRAMVA Summary'!H$78:H$79)*(MONTH($E137)-1)/12)*$H137</f>
        <v>0</v>
      </c>
      <c r="N137" s="197">
        <f>(SUM('1.  LRAMVA Summary'!I$54:I$77)+SUM('1.  LRAMVA Summary'!I$78:I$79)*(MONTH($E137)-1)/12)*$H137</f>
        <v>0</v>
      </c>
      <c r="O137" s="197">
        <f>(SUM('1.  LRAMVA Summary'!J$54:J$77)+SUM('1.  LRAMVA Summary'!J$78:J$79)*(MONTH($E137)-1)/12)*$H137</f>
        <v>0.2160321183384003</v>
      </c>
      <c r="P137" s="197">
        <f>(SUM('1.  LRAMVA Summary'!K$54:K$77)+SUM('1.  LRAMVA Summary'!K$78:K$79)*(MONTH($E137)-1)/12)*$H137</f>
        <v>0</v>
      </c>
      <c r="Q137" s="197">
        <f>(SUM('1.  LRAMVA Summary'!L$54:L$77)+SUM('1.  LRAMVA Summary'!L$78:L$79)*(MONTH($E137)-1)/12)*$H137</f>
        <v>0</v>
      </c>
      <c r="R137" s="197">
        <f>(SUM('1.  LRAMVA Summary'!M$54:M$77)+SUM('1.  LRAMVA Summary'!M$78:M$79)*(MONTH($E137)-1)/12)*$H137</f>
        <v>0</v>
      </c>
      <c r="S137" s="197">
        <f>(SUM('1.  LRAMVA Summary'!N$54:N$77)+SUM('1.  LRAMVA Summary'!N$78:N$79)*(MONTH($E137)-1)/12)*$H137</f>
        <v>0</v>
      </c>
      <c r="T137" s="197">
        <f>(SUM('1.  LRAMVA Summary'!O$54:O$77)+SUM('1.  LRAMVA Summary'!O$78:O$79)*(MONTH($E137)-1)/12)*$H137</f>
        <v>0</v>
      </c>
      <c r="U137" s="197">
        <f>(SUM('1.  LRAMVA Summary'!P$54:P$77)+SUM('1.  LRAMVA Summary'!P$78:P$79)*(MONTH($E137)-1)/12)*$H137</f>
        <v>0</v>
      </c>
      <c r="V137" s="197">
        <f>(SUM('1.  LRAMVA Summary'!Q$54:Q$77)+SUM('1.  LRAMVA Summary'!Q$78:Q$79)*(MONTH($E137)-1)/12)*$H137</f>
        <v>0</v>
      </c>
      <c r="W137" s="198">
        <f t="shared" si="77"/>
        <v>24.798557900871693</v>
      </c>
    </row>
    <row r="138" spans="2:23" s="8" customFormat="1">
      <c r="B138" s="206"/>
      <c r="E138" s="181">
        <v>43556</v>
      </c>
      <c r="F138" s="181" t="s">
        <v>186</v>
      </c>
      <c r="G138" s="182" t="s">
        <v>66</v>
      </c>
      <c r="H138" s="207">
        <f>$C$48/12</f>
        <v>1.8166666666666667E-3</v>
      </c>
      <c r="I138" s="197">
        <f>(SUM('1.  LRAMVA Summary'!D$54:D$77)+SUM('1.  LRAMVA Summary'!D$78:D$79)*(MONTH($E138)-1)/12)*$H138</f>
        <v>4.6845147491491907</v>
      </c>
      <c r="J138" s="197">
        <f>(SUM('1.  LRAMVA Summary'!E$54:E$77)+SUM('1.  LRAMVA Summary'!E$78:E$79)*(MONTH($E138)-1)/12)*$H138</f>
        <v>16.083457440805006</v>
      </c>
      <c r="K138" s="197">
        <f>(SUM('1.  LRAMVA Summary'!F$54:F$77)+SUM('1.  LRAMVA Summary'!F$78:F$79)*(MONTH($E138)-1)/12)*$H138</f>
        <v>7.6619789497404236</v>
      </c>
      <c r="L138" s="197">
        <f>(SUM('1.  LRAMVA Summary'!G$54:G$77)+SUM('1.  LRAMVA Summary'!G$78:G$79)*(MONTH($E138)-1)/12)*$H138</f>
        <v>4.3801955169926714</v>
      </c>
      <c r="M138" s="197">
        <f>(SUM('1.  LRAMVA Summary'!H$54:H$77)+SUM('1.  LRAMVA Summary'!H$78:H$79)*(MONTH($E138)-1)/12)*$H138</f>
        <v>0</v>
      </c>
      <c r="N138" s="197">
        <f>(SUM('1.  LRAMVA Summary'!I$54:I$77)+SUM('1.  LRAMVA Summary'!I$78:I$79)*(MONTH($E138)-1)/12)*$H138</f>
        <v>0</v>
      </c>
      <c r="O138" s="197">
        <f>(SUM('1.  LRAMVA Summary'!J$54:J$77)+SUM('1.  LRAMVA Summary'!J$78:J$79)*(MONTH($E138)-1)/12)*$H138</f>
        <v>0.28833674570064038</v>
      </c>
      <c r="P138" s="197">
        <f>(SUM('1.  LRAMVA Summary'!K$54:K$77)+SUM('1.  LRAMVA Summary'!K$78:K$79)*(MONTH($E138)-1)/12)*$H138</f>
        <v>0</v>
      </c>
      <c r="Q138" s="197">
        <f>(SUM('1.  LRAMVA Summary'!L$54:L$77)+SUM('1.  LRAMVA Summary'!L$78:L$79)*(MONTH($E138)-1)/12)*$H138</f>
        <v>0</v>
      </c>
      <c r="R138" s="197">
        <f>(SUM('1.  LRAMVA Summary'!M$54:M$77)+SUM('1.  LRAMVA Summary'!M$78:M$79)*(MONTH($E138)-1)/12)*$H138</f>
        <v>0</v>
      </c>
      <c r="S138" s="197">
        <f>(SUM('1.  LRAMVA Summary'!N$54:N$77)+SUM('1.  LRAMVA Summary'!N$78:N$79)*(MONTH($E138)-1)/12)*$H138</f>
        <v>0</v>
      </c>
      <c r="T138" s="197">
        <f>(SUM('1.  LRAMVA Summary'!O$54:O$77)+SUM('1.  LRAMVA Summary'!O$78:O$79)*(MONTH($E138)-1)/12)*$H138</f>
        <v>0</v>
      </c>
      <c r="U138" s="197">
        <f>(SUM('1.  LRAMVA Summary'!P$54:P$77)+SUM('1.  LRAMVA Summary'!P$78:P$79)*(MONTH($E138)-1)/12)*$H138</f>
        <v>0</v>
      </c>
      <c r="V138" s="197">
        <f>(SUM('1.  LRAMVA Summary'!Q$54:Q$77)+SUM('1.  LRAMVA Summary'!Q$78:Q$79)*(MONTH($E138)-1)/12)*$H138</f>
        <v>0</v>
      </c>
      <c r="W138" s="198">
        <f t="shared" si="77"/>
        <v>33.098483402387934</v>
      </c>
    </row>
    <row r="139" spans="2:23">
      <c r="E139" s="181">
        <v>43586</v>
      </c>
      <c r="F139" s="181" t="s">
        <v>186</v>
      </c>
      <c r="G139" s="182" t="s">
        <v>66</v>
      </c>
      <c r="H139" s="207">
        <f>$C$48/12</f>
        <v>1.8166666666666667E-3</v>
      </c>
      <c r="I139" s="197">
        <f>(SUM('1.  LRAMVA Summary'!D$54:D$77)+SUM('1.  LRAMVA Summary'!D$78:D$79)*(MONTH($E139)-1)/12)*$H139</f>
        <v>6.2460196655322537</v>
      </c>
      <c r="J139" s="197">
        <f>(SUM('1.  LRAMVA Summary'!E$54:E$77)+SUM('1.  LRAMVA Summary'!E$78:E$79)*(MONTH($E139)-1)/12)*$H139</f>
        <v>21.444609921073344</v>
      </c>
      <c r="K139" s="197">
        <f>(SUM('1.  LRAMVA Summary'!F$54:F$77)+SUM('1.  LRAMVA Summary'!F$78:F$79)*(MONTH($E139)-1)/12)*$H139</f>
        <v>10.21597193298723</v>
      </c>
      <c r="L139" s="197">
        <f>(SUM('1.  LRAMVA Summary'!G$54:G$77)+SUM('1.  LRAMVA Summary'!G$78:G$79)*(MONTH($E139)-1)/12)*$H139</f>
        <v>5.8402606893235625</v>
      </c>
      <c r="M139" s="197">
        <f>(SUM('1.  LRAMVA Summary'!H$54:H$77)+SUM('1.  LRAMVA Summary'!H$78:H$79)*(MONTH($E139)-1)/12)*$H139</f>
        <v>0</v>
      </c>
      <c r="N139" s="197">
        <f>(SUM('1.  LRAMVA Summary'!I$54:I$77)+SUM('1.  LRAMVA Summary'!I$78:I$79)*(MONTH($E139)-1)/12)*$H139</f>
        <v>0</v>
      </c>
      <c r="O139" s="197">
        <f>(SUM('1.  LRAMVA Summary'!J$54:J$77)+SUM('1.  LRAMVA Summary'!J$78:J$79)*(MONTH($E139)-1)/12)*$H139</f>
        <v>0.38444899426752055</v>
      </c>
      <c r="P139" s="197">
        <f>(SUM('1.  LRAMVA Summary'!K$54:K$77)+SUM('1.  LRAMVA Summary'!K$78:K$79)*(MONTH($E139)-1)/12)*$H139</f>
        <v>0</v>
      </c>
      <c r="Q139" s="197">
        <f>(SUM('1.  LRAMVA Summary'!L$54:L$77)+SUM('1.  LRAMVA Summary'!L$78:L$79)*(MONTH($E139)-1)/12)*$H139</f>
        <v>0</v>
      </c>
      <c r="R139" s="197">
        <f>(SUM('1.  LRAMVA Summary'!M$54:M$77)+SUM('1.  LRAMVA Summary'!M$78:M$79)*(MONTH($E139)-1)/12)*$H139</f>
        <v>0</v>
      </c>
      <c r="S139" s="197">
        <f>(SUM('1.  LRAMVA Summary'!N$54:N$77)+SUM('1.  LRAMVA Summary'!N$78:N$79)*(MONTH($E139)-1)/12)*$H139</f>
        <v>0</v>
      </c>
      <c r="T139" s="197">
        <f>(SUM('1.  LRAMVA Summary'!O$54:O$77)+SUM('1.  LRAMVA Summary'!O$78:O$79)*(MONTH($E139)-1)/12)*$H139</f>
        <v>0</v>
      </c>
      <c r="U139" s="197">
        <f>(SUM('1.  LRAMVA Summary'!P$54:P$77)+SUM('1.  LRAMVA Summary'!P$78:P$79)*(MONTH($E139)-1)/12)*$H139</f>
        <v>0</v>
      </c>
      <c r="V139" s="197">
        <f>(SUM('1.  LRAMVA Summary'!Q$54:Q$77)+SUM('1.  LRAMVA Summary'!Q$78:Q$79)*(MONTH($E139)-1)/12)*$H139</f>
        <v>0</v>
      </c>
      <c r="W139" s="198">
        <f t="shared" si="77"/>
        <v>44.131311203183913</v>
      </c>
    </row>
    <row r="140" spans="2:23">
      <c r="E140" s="181">
        <v>43617</v>
      </c>
      <c r="F140" s="181" t="s">
        <v>186</v>
      </c>
      <c r="G140" s="182" t="s">
        <v>66</v>
      </c>
      <c r="H140" s="207">
        <f t="shared" ref="H140" si="78">$C$48/12</f>
        <v>1.8166666666666667E-3</v>
      </c>
      <c r="I140" s="197">
        <f>(SUM('1.  LRAMVA Summary'!D$54:D$77)+SUM('1.  LRAMVA Summary'!D$78:D$79)*(MONTH($E140)-1)/12)*$H140</f>
        <v>7.8075245819153167</v>
      </c>
      <c r="J140" s="197">
        <f>(SUM('1.  LRAMVA Summary'!E$54:E$77)+SUM('1.  LRAMVA Summary'!E$78:E$79)*(MONTH($E140)-1)/12)*$H140</f>
        <v>26.805762401341678</v>
      </c>
      <c r="K140" s="197">
        <f>(SUM('1.  LRAMVA Summary'!F$54:F$77)+SUM('1.  LRAMVA Summary'!F$78:F$79)*(MONTH($E140)-1)/12)*$H140</f>
        <v>12.76996491623404</v>
      </c>
      <c r="L140" s="197">
        <f>(SUM('1.  LRAMVA Summary'!G$54:G$77)+SUM('1.  LRAMVA Summary'!G$78:G$79)*(MONTH($E140)-1)/12)*$H140</f>
        <v>7.3003258616544526</v>
      </c>
      <c r="M140" s="197">
        <f>(SUM('1.  LRAMVA Summary'!H$54:H$77)+SUM('1.  LRAMVA Summary'!H$78:H$79)*(MONTH($E140)-1)/12)*$H140</f>
        <v>0</v>
      </c>
      <c r="N140" s="197">
        <f>(SUM('1.  LRAMVA Summary'!I$54:I$77)+SUM('1.  LRAMVA Summary'!I$78:I$79)*(MONTH($E140)-1)/12)*$H140</f>
        <v>0</v>
      </c>
      <c r="O140" s="197">
        <f>(SUM('1.  LRAMVA Summary'!J$54:J$77)+SUM('1.  LRAMVA Summary'!J$78:J$79)*(MONTH($E140)-1)/12)*$H140</f>
        <v>0.48056124283440066</v>
      </c>
      <c r="P140" s="197">
        <f>(SUM('1.  LRAMVA Summary'!K$54:K$77)+SUM('1.  LRAMVA Summary'!K$78:K$79)*(MONTH($E140)-1)/12)*$H140</f>
        <v>0</v>
      </c>
      <c r="Q140" s="197">
        <f>(SUM('1.  LRAMVA Summary'!L$54:L$77)+SUM('1.  LRAMVA Summary'!L$78:L$79)*(MONTH($E140)-1)/12)*$H140</f>
        <v>0</v>
      </c>
      <c r="R140" s="197">
        <f>(SUM('1.  LRAMVA Summary'!M$54:M$77)+SUM('1.  LRAMVA Summary'!M$78:M$79)*(MONTH($E140)-1)/12)*$H140</f>
        <v>0</v>
      </c>
      <c r="S140" s="197">
        <f>(SUM('1.  LRAMVA Summary'!N$54:N$77)+SUM('1.  LRAMVA Summary'!N$78:N$79)*(MONTH($E140)-1)/12)*$H140</f>
        <v>0</v>
      </c>
      <c r="T140" s="197">
        <f>(SUM('1.  LRAMVA Summary'!O$54:O$77)+SUM('1.  LRAMVA Summary'!O$78:O$79)*(MONTH($E140)-1)/12)*$H140</f>
        <v>0</v>
      </c>
      <c r="U140" s="197">
        <f>(SUM('1.  LRAMVA Summary'!P$54:P$77)+SUM('1.  LRAMVA Summary'!P$78:P$79)*(MONTH($E140)-1)/12)*$H140</f>
        <v>0</v>
      </c>
      <c r="V140" s="197">
        <f>(SUM('1.  LRAMVA Summary'!Q$54:Q$77)+SUM('1.  LRAMVA Summary'!Q$78:Q$79)*(MONTH($E140)-1)/12)*$H140</f>
        <v>0</v>
      </c>
      <c r="W140" s="198">
        <f t="shared" si="77"/>
        <v>55.164139003979884</v>
      </c>
    </row>
    <row r="141" spans="2:23">
      <c r="E141" s="181">
        <v>43647</v>
      </c>
      <c r="F141" s="181" t="s">
        <v>186</v>
      </c>
      <c r="G141" s="182" t="s">
        <v>68</v>
      </c>
      <c r="H141" s="207">
        <f>$C$49/12</f>
        <v>1.8166666666666667E-3</v>
      </c>
      <c r="I141" s="197">
        <f>(SUM('1.  LRAMVA Summary'!D$54:D$77)+SUM('1.  LRAMVA Summary'!D$78:D$79)*(MONTH($E141)-1)/12)*$H141</f>
        <v>9.3690294982983815</v>
      </c>
      <c r="J141" s="197">
        <f>(SUM('1.  LRAMVA Summary'!E$54:E$77)+SUM('1.  LRAMVA Summary'!E$78:E$79)*(MONTH($E141)-1)/12)*$H141</f>
        <v>32.166914881610012</v>
      </c>
      <c r="K141" s="197">
        <f>(SUM('1.  LRAMVA Summary'!F$54:F$77)+SUM('1.  LRAMVA Summary'!F$78:F$79)*(MONTH($E141)-1)/12)*$H141</f>
        <v>15.323957899480847</v>
      </c>
      <c r="L141" s="197">
        <f>(SUM('1.  LRAMVA Summary'!G$54:G$77)+SUM('1.  LRAMVA Summary'!G$78:G$79)*(MONTH($E141)-1)/12)*$H141</f>
        <v>8.7603910339853428</v>
      </c>
      <c r="M141" s="197">
        <f>(SUM('1.  LRAMVA Summary'!H$54:H$77)+SUM('1.  LRAMVA Summary'!H$78:H$79)*(MONTH($E141)-1)/12)*$H141</f>
        <v>0</v>
      </c>
      <c r="N141" s="197">
        <f>(SUM('1.  LRAMVA Summary'!I$54:I$77)+SUM('1.  LRAMVA Summary'!I$78:I$79)*(MONTH($E141)-1)/12)*$H141</f>
        <v>0</v>
      </c>
      <c r="O141" s="197">
        <f>(SUM('1.  LRAMVA Summary'!J$54:J$77)+SUM('1.  LRAMVA Summary'!J$78:J$79)*(MONTH($E141)-1)/12)*$H141</f>
        <v>0.57667349140128077</v>
      </c>
      <c r="P141" s="197">
        <f>(SUM('1.  LRAMVA Summary'!K$54:K$77)+SUM('1.  LRAMVA Summary'!K$78:K$79)*(MONTH($E141)-1)/12)*$H141</f>
        <v>0</v>
      </c>
      <c r="Q141" s="197">
        <f>(SUM('1.  LRAMVA Summary'!L$54:L$77)+SUM('1.  LRAMVA Summary'!L$78:L$79)*(MONTH($E141)-1)/12)*$H141</f>
        <v>0</v>
      </c>
      <c r="R141" s="197">
        <f>(SUM('1.  LRAMVA Summary'!M$54:M$77)+SUM('1.  LRAMVA Summary'!M$78:M$79)*(MONTH($E141)-1)/12)*$H141</f>
        <v>0</v>
      </c>
      <c r="S141" s="197">
        <f>(SUM('1.  LRAMVA Summary'!N$54:N$77)+SUM('1.  LRAMVA Summary'!N$78:N$79)*(MONTH($E141)-1)/12)*$H141</f>
        <v>0</v>
      </c>
      <c r="T141" s="197">
        <f>(SUM('1.  LRAMVA Summary'!O$54:O$77)+SUM('1.  LRAMVA Summary'!O$78:O$79)*(MONTH($E141)-1)/12)*$H141</f>
        <v>0</v>
      </c>
      <c r="U141" s="197">
        <f>(SUM('1.  LRAMVA Summary'!P$54:P$77)+SUM('1.  LRAMVA Summary'!P$78:P$79)*(MONTH($E141)-1)/12)*$H141</f>
        <v>0</v>
      </c>
      <c r="V141" s="197">
        <f>(SUM('1.  LRAMVA Summary'!Q$54:Q$77)+SUM('1.  LRAMVA Summary'!Q$78:Q$79)*(MONTH($E141)-1)/12)*$H141</f>
        <v>0</v>
      </c>
      <c r="W141" s="198">
        <f t="shared" si="77"/>
        <v>66.196966804775869</v>
      </c>
    </row>
    <row r="142" spans="2:23">
      <c r="E142" s="181">
        <v>43678</v>
      </c>
      <c r="F142" s="181" t="s">
        <v>186</v>
      </c>
      <c r="G142" s="182" t="s">
        <v>68</v>
      </c>
      <c r="H142" s="207">
        <f t="shared" ref="H142" si="79">$C$49/12</f>
        <v>1.8166666666666667E-3</v>
      </c>
      <c r="I142" s="197">
        <f>(SUM('1.  LRAMVA Summary'!D$54:D$77)+SUM('1.  LRAMVA Summary'!D$78:D$79)*(MONTH($E142)-1)/12)*$H142</f>
        <v>10.930534414681444</v>
      </c>
      <c r="J142" s="197">
        <f>(SUM('1.  LRAMVA Summary'!E$54:E$77)+SUM('1.  LRAMVA Summary'!E$78:E$79)*(MONTH($E142)-1)/12)*$H142</f>
        <v>37.52806736187835</v>
      </c>
      <c r="K142" s="197">
        <f>(SUM('1.  LRAMVA Summary'!F$54:F$77)+SUM('1.  LRAMVA Summary'!F$78:F$79)*(MONTH($E142)-1)/12)*$H142</f>
        <v>17.877950882727653</v>
      </c>
      <c r="L142" s="197">
        <f>(SUM('1.  LRAMVA Summary'!G$54:G$77)+SUM('1.  LRAMVA Summary'!G$78:G$79)*(MONTH($E142)-1)/12)*$H142</f>
        <v>10.220456206316234</v>
      </c>
      <c r="M142" s="197">
        <f>(SUM('1.  LRAMVA Summary'!H$54:H$77)+SUM('1.  LRAMVA Summary'!H$78:H$79)*(MONTH($E142)-1)/12)*$H142</f>
        <v>0</v>
      </c>
      <c r="N142" s="197">
        <f>(SUM('1.  LRAMVA Summary'!I$54:I$77)+SUM('1.  LRAMVA Summary'!I$78:I$79)*(MONTH($E142)-1)/12)*$H142</f>
        <v>0</v>
      </c>
      <c r="O142" s="197">
        <f>(SUM('1.  LRAMVA Summary'!J$54:J$77)+SUM('1.  LRAMVA Summary'!J$78:J$79)*(MONTH($E142)-1)/12)*$H142</f>
        <v>0.67278573996816093</v>
      </c>
      <c r="P142" s="197">
        <f>(SUM('1.  LRAMVA Summary'!K$54:K$77)+SUM('1.  LRAMVA Summary'!K$78:K$79)*(MONTH($E142)-1)/12)*$H142</f>
        <v>0</v>
      </c>
      <c r="Q142" s="197">
        <f>(SUM('1.  LRAMVA Summary'!L$54:L$77)+SUM('1.  LRAMVA Summary'!L$78:L$79)*(MONTH($E142)-1)/12)*$H142</f>
        <v>0</v>
      </c>
      <c r="R142" s="197">
        <f>(SUM('1.  LRAMVA Summary'!M$54:M$77)+SUM('1.  LRAMVA Summary'!M$78:M$79)*(MONTH($E142)-1)/12)*$H142</f>
        <v>0</v>
      </c>
      <c r="S142" s="197">
        <f>(SUM('1.  LRAMVA Summary'!N$54:N$77)+SUM('1.  LRAMVA Summary'!N$78:N$79)*(MONTH($E142)-1)/12)*$H142</f>
        <v>0</v>
      </c>
      <c r="T142" s="197">
        <f>(SUM('1.  LRAMVA Summary'!O$54:O$77)+SUM('1.  LRAMVA Summary'!O$78:O$79)*(MONTH($E142)-1)/12)*$H142</f>
        <v>0</v>
      </c>
      <c r="U142" s="197">
        <f>(SUM('1.  LRAMVA Summary'!P$54:P$77)+SUM('1.  LRAMVA Summary'!P$78:P$79)*(MONTH($E142)-1)/12)*$H142</f>
        <v>0</v>
      </c>
      <c r="V142" s="197">
        <f>(SUM('1.  LRAMVA Summary'!Q$54:Q$77)+SUM('1.  LRAMVA Summary'!Q$78:Q$79)*(MONTH($E142)-1)/12)*$H142</f>
        <v>0</v>
      </c>
      <c r="W142" s="198">
        <f t="shared" si="77"/>
        <v>77.22979460557184</v>
      </c>
    </row>
    <row r="143" spans="2:23">
      <c r="E143" s="181">
        <v>43709</v>
      </c>
      <c r="F143" s="181" t="s">
        <v>186</v>
      </c>
      <c r="G143" s="182" t="s">
        <v>68</v>
      </c>
      <c r="H143" s="207">
        <f>$C$49/12</f>
        <v>1.8166666666666667E-3</v>
      </c>
      <c r="I143" s="197">
        <f>(SUM('1.  LRAMVA Summary'!D$54:D$77)+SUM('1.  LRAMVA Summary'!D$78:D$79)*(MONTH($E143)-1)/12)*$H143</f>
        <v>12.492039331064507</v>
      </c>
      <c r="J143" s="197">
        <f>(SUM('1.  LRAMVA Summary'!E$54:E$77)+SUM('1.  LRAMVA Summary'!E$78:E$79)*(MONTH($E143)-1)/12)*$H143</f>
        <v>42.889219842146687</v>
      </c>
      <c r="K143" s="197">
        <f>(SUM('1.  LRAMVA Summary'!F$54:F$77)+SUM('1.  LRAMVA Summary'!F$78:F$79)*(MONTH($E143)-1)/12)*$H143</f>
        <v>20.431943865974461</v>
      </c>
      <c r="L143" s="197">
        <f>(SUM('1.  LRAMVA Summary'!G$54:G$77)+SUM('1.  LRAMVA Summary'!G$78:G$79)*(MONTH($E143)-1)/12)*$H143</f>
        <v>11.680521378647125</v>
      </c>
      <c r="M143" s="197">
        <f>(SUM('1.  LRAMVA Summary'!H$54:H$77)+SUM('1.  LRAMVA Summary'!H$78:H$79)*(MONTH($E143)-1)/12)*$H143</f>
        <v>0</v>
      </c>
      <c r="N143" s="197">
        <f>(SUM('1.  LRAMVA Summary'!I$54:I$77)+SUM('1.  LRAMVA Summary'!I$78:I$79)*(MONTH($E143)-1)/12)*$H143</f>
        <v>0</v>
      </c>
      <c r="O143" s="197">
        <f>(SUM('1.  LRAMVA Summary'!J$54:J$77)+SUM('1.  LRAMVA Summary'!J$78:J$79)*(MONTH($E143)-1)/12)*$H143</f>
        <v>0.7688979885350411</v>
      </c>
      <c r="P143" s="197">
        <f>(SUM('1.  LRAMVA Summary'!K$54:K$77)+SUM('1.  LRAMVA Summary'!K$78:K$79)*(MONTH($E143)-1)/12)*$H143</f>
        <v>0</v>
      </c>
      <c r="Q143" s="197">
        <f>(SUM('1.  LRAMVA Summary'!L$54:L$77)+SUM('1.  LRAMVA Summary'!L$78:L$79)*(MONTH($E143)-1)/12)*$H143</f>
        <v>0</v>
      </c>
      <c r="R143" s="197">
        <f>(SUM('1.  LRAMVA Summary'!M$54:M$77)+SUM('1.  LRAMVA Summary'!M$78:M$79)*(MONTH($E143)-1)/12)*$H143</f>
        <v>0</v>
      </c>
      <c r="S143" s="197">
        <f>(SUM('1.  LRAMVA Summary'!N$54:N$77)+SUM('1.  LRAMVA Summary'!N$78:N$79)*(MONTH($E143)-1)/12)*$H143</f>
        <v>0</v>
      </c>
      <c r="T143" s="197">
        <f>(SUM('1.  LRAMVA Summary'!O$54:O$77)+SUM('1.  LRAMVA Summary'!O$78:O$79)*(MONTH($E143)-1)/12)*$H143</f>
        <v>0</v>
      </c>
      <c r="U143" s="197">
        <f>(SUM('1.  LRAMVA Summary'!P$54:P$77)+SUM('1.  LRAMVA Summary'!P$78:P$79)*(MONTH($E143)-1)/12)*$H143</f>
        <v>0</v>
      </c>
      <c r="V143" s="197">
        <f>(SUM('1.  LRAMVA Summary'!Q$54:Q$77)+SUM('1.  LRAMVA Summary'!Q$78:Q$79)*(MONTH($E143)-1)/12)*$H143</f>
        <v>0</v>
      </c>
      <c r="W143" s="198">
        <f t="shared" si="77"/>
        <v>88.262622406367825</v>
      </c>
    </row>
    <row r="144" spans="2:23">
      <c r="E144" s="181">
        <v>43739</v>
      </c>
      <c r="F144" s="181" t="s">
        <v>186</v>
      </c>
      <c r="G144" s="182" t="s">
        <v>69</v>
      </c>
      <c r="H144" s="207">
        <f>$C$50/12</f>
        <v>1.8166666666666667E-3</v>
      </c>
      <c r="I144" s="197">
        <f>(SUM('1.  LRAMVA Summary'!D$54:D$77)+SUM('1.  LRAMVA Summary'!D$78:D$79)*(MONTH($E144)-1)/12)*$H144</f>
        <v>14.053544247447569</v>
      </c>
      <c r="J144" s="197">
        <f>(SUM('1.  LRAMVA Summary'!E$54:E$77)+SUM('1.  LRAMVA Summary'!E$78:E$79)*(MONTH($E144)-1)/12)*$H144</f>
        <v>48.250372322415018</v>
      </c>
      <c r="K144" s="197">
        <f>(SUM('1.  LRAMVA Summary'!F$54:F$77)+SUM('1.  LRAMVA Summary'!F$78:F$79)*(MONTH($E144)-1)/12)*$H144</f>
        <v>22.985936849221268</v>
      </c>
      <c r="L144" s="197">
        <f>(SUM('1.  LRAMVA Summary'!G$54:G$77)+SUM('1.  LRAMVA Summary'!G$78:G$79)*(MONTH($E144)-1)/12)*$H144</f>
        <v>13.140586550978014</v>
      </c>
      <c r="M144" s="197">
        <f>(SUM('1.  LRAMVA Summary'!H$54:H$77)+SUM('1.  LRAMVA Summary'!H$78:H$79)*(MONTH($E144)-1)/12)*$H144</f>
        <v>0</v>
      </c>
      <c r="N144" s="197">
        <f>(SUM('1.  LRAMVA Summary'!I$54:I$77)+SUM('1.  LRAMVA Summary'!I$78:I$79)*(MONTH($E144)-1)/12)*$H144</f>
        <v>0</v>
      </c>
      <c r="O144" s="197">
        <f>(SUM('1.  LRAMVA Summary'!J$54:J$77)+SUM('1.  LRAMVA Summary'!J$78:J$79)*(MONTH($E144)-1)/12)*$H144</f>
        <v>0.86501023710192115</v>
      </c>
      <c r="P144" s="197">
        <f>(SUM('1.  LRAMVA Summary'!K$54:K$77)+SUM('1.  LRAMVA Summary'!K$78:K$79)*(MONTH($E144)-1)/12)*$H144</f>
        <v>0</v>
      </c>
      <c r="Q144" s="197">
        <f>(SUM('1.  LRAMVA Summary'!L$54:L$77)+SUM('1.  LRAMVA Summary'!L$78:L$79)*(MONTH($E144)-1)/12)*$H144</f>
        <v>0</v>
      </c>
      <c r="R144" s="197">
        <f>(SUM('1.  LRAMVA Summary'!M$54:M$77)+SUM('1.  LRAMVA Summary'!M$78:M$79)*(MONTH($E144)-1)/12)*$H144</f>
        <v>0</v>
      </c>
      <c r="S144" s="197">
        <f>(SUM('1.  LRAMVA Summary'!N$54:N$77)+SUM('1.  LRAMVA Summary'!N$78:N$79)*(MONTH($E144)-1)/12)*$H144</f>
        <v>0</v>
      </c>
      <c r="T144" s="197">
        <f>(SUM('1.  LRAMVA Summary'!O$54:O$77)+SUM('1.  LRAMVA Summary'!O$78:O$79)*(MONTH($E144)-1)/12)*$H144</f>
        <v>0</v>
      </c>
      <c r="U144" s="197">
        <f>(SUM('1.  LRAMVA Summary'!P$54:P$77)+SUM('1.  LRAMVA Summary'!P$78:P$79)*(MONTH($E144)-1)/12)*$H144</f>
        <v>0</v>
      </c>
      <c r="V144" s="197">
        <f>(SUM('1.  LRAMVA Summary'!Q$54:Q$77)+SUM('1.  LRAMVA Summary'!Q$78:Q$79)*(MONTH($E144)-1)/12)*$H144</f>
        <v>0</v>
      </c>
      <c r="W144" s="198">
        <f t="shared" si="77"/>
        <v>99.295450207163796</v>
      </c>
    </row>
    <row r="145" spans="4:23">
      <c r="E145" s="181">
        <v>43770</v>
      </c>
      <c r="F145" s="181" t="s">
        <v>186</v>
      </c>
      <c r="G145" s="182" t="s">
        <v>69</v>
      </c>
      <c r="H145" s="207">
        <f t="shared" ref="H145:H146" si="80">$C$50/12</f>
        <v>1.8166666666666667E-3</v>
      </c>
      <c r="I145" s="197">
        <f>(SUM('1.  LRAMVA Summary'!D$54:D$77)+SUM('1.  LRAMVA Summary'!D$78:D$79)*(MONTH($E145)-1)/12)*$H145</f>
        <v>15.615049163830633</v>
      </c>
      <c r="J145" s="197">
        <f>(SUM('1.  LRAMVA Summary'!E$54:E$77)+SUM('1.  LRAMVA Summary'!E$78:E$79)*(MONTH($E145)-1)/12)*$H145</f>
        <v>53.611524802683356</v>
      </c>
      <c r="K145" s="197">
        <f>(SUM('1.  LRAMVA Summary'!F$54:F$77)+SUM('1.  LRAMVA Summary'!F$78:F$79)*(MONTH($E145)-1)/12)*$H145</f>
        <v>25.539929832468079</v>
      </c>
      <c r="L145" s="197">
        <f>(SUM('1.  LRAMVA Summary'!G$54:G$77)+SUM('1.  LRAMVA Summary'!G$78:G$79)*(MONTH($E145)-1)/12)*$H145</f>
        <v>14.600651723308905</v>
      </c>
      <c r="M145" s="197">
        <f>(SUM('1.  LRAMVA Summary'!H$54:H$77)+SUM('1.  LRAMVA Summary'!H$78:H$79)*(MONTH($E145)-1)/12)*$H145</f>
        <v>0</v>
      </c>
      <c r="N145" s="197">
        <f>(SUM('1.  LRAMVA Summary'!I$54:I$77)+SUM('1.  LRAMVA Summary'!I$78:I$79)*(MONTH($E145)-1)/12)*$H145</f>
        <v>0</v>
      </c>
      <c r="O145" s="197">
        <f>(SUM('1.  LRAMVA Summary'!J$54:J$77)+SUM('1.  LRAMVA Summary'!J$78:J$79)*(MONTH($E145)-1)/12)*$H145</f>
        <v>0.96112248566880132</v>
      </c>
      <c r="P145" s="197">
        <f>(SUM('1.  LRAMVA Summary'!K$54:K$77)+SUM('1.  LRAMVA Summary'!K$78:K$79)*(MONTH($E145)-1)/12)*$H145</f>
        <v>0</v>
      </c>
      <c r="Q145" s="197">
        <f>(SUM('1.  LRAMVA Summary'!L$54:L$77)+SUM('1.  LRAMVA Summary'!L$78:L$79)*(MONTH($E145)-1)/12)*$H145</f>
        <v>0</v>
      </c>
      <c r="R145" s="197">
        <f>(SUM('1.  LRAMVA Summary'!M$54:M$77)+SUM('1.  LRAMVA Summary'!M$78:M$79)*(MONTH($E145)-1)/12)*$H145</f>
        <v>0</v>
      </c>
      <c r="S145" s="197">
        <f>(SUM('1.  LRAMVA Summary'!N$54:N$77)+SUM('1.  LRAMVA Summary'!N$78:N$79)*(MONTH($E145)-1)/12)*$H145</f>
        <v>0</v>
      </c>
      <c r="T145" s="197">
        <f>(SUM('1.  LRAMVA Summary'!O$54:O$77)+SUM('1.  LRAMVA Summary'!O$78:O$79)*(MONTH($E145)-1)/12)*$H145</f>
        <v>0</v>
      </c>
      <c r="U145" s="197">
        <f>(SUM('1.  LRAMVA Summary'!P$54:P$77)+SUM('1.  LRAMVA Summary'!P$78:P$79)*(MONTH($E145)-1)/12)*$H145</f>
        <v>0</v>
      </c>
      <c r="V145" s="197">
        <f>(SUM('1.  LRAMVA Summary'!Q$54:Q$77)+SUM('1.  LRAMVA Summary'!Q$78:Q$79)*(MONTH($E145)-1)/12)*$H145</f>
        <v>0</v>
      </c>
      <c r="W145" s="198">
        <f t="shared" si="77"/>
        <v>110.32827800795977</v>
      </c>
    </row>
    <row r="146" spans="4:23">
      <c r="E146" s="181">
        <v>43800</v>
      </c>
      <c r="F146" s="181" t="s">
        <v>186</v>
      </c>
      <c r="G146" s="182" t="s">
        <v>69</v>
      </c>
      <c r="H146" s="207">
        <f t="shared" si="80"/>
        <v>1.8166666666666667E-3</v>
      </c>
      <c r="I146" s="197">
        <f>(SUM('1.  LRAMVA Summary'!D$54:D$77)+SUM('1.  LRAMVA Summary'!D$78:D$79)*(MONTH($E146)-1)/12)*$H146</f>
        <v>17.176554080213698</v>
      </c>
      <c r="J146" s="197">
        <f>(SUM('1.  LRAMVA Summary'!E$54:E$77)+SUM('1.  LRAMVA Summary'!E$78:E$79)*(MONTH($E146)-1)/12)*$H146</f>
        <v>58.972677282951686</v>
      </c>
      <c r="K146" s="197">
        <f>(SUM('1.  LRAMVA Summary'!F$54:F$77)+SUM('1.  LRAMVA Summary'!F$78:F$79)*(MONTH($E146)-1)/12)*$H146</f>
        <v>28.093922815714887</v>
      </c>
      <c r="L146" s="197">
        <f>(SUM('1.  LRAMVA Summary'!G$54:G$77)+SUM('1.  LRAMVA Summary'!G$78:G$79)*(MONTH($E146)-1)/12)*$H146</f>
        <v>16.060716895639796</v>
      </c>
      <c r="M146" s="197">
        <f>(SUM('1.  LRAMVA Summary'!H$54:H$77)+SUM('1.  LRAMVA Summary'!H$78:H$79)*(MONTH($E146)-1)/12)*$H146</f>
        <v>0</v>
      </c>
      <c r="N146" s="197">
        <f>(SUM('1.  LRAMVA Summary'!I$54:I$77)+SUM('1.  LRAMVA Summary'!I$78:I$79)*(MONTH($E146)-1)/12)*$H146</f>
        <v>0</v>
      </c>
      <c r="O146" s="197">
        <f>(SUM('1.  LRAMVA Summary'!J$54:J$77)+SUM('1.  LRAMVA Summary'!J$78:J$79)*(MONTH($E146)-1)/12)*$H146</f>
        <v>1.0572347342356814</v>
      </c>
      <c r="P146" s="197">
        <f>(SUM('1.  LRAMVA Summary'!K$54:K$77)+SUM('1.  LRAMVA Summary'!K$78:K$79)*(MONTH($E146)-1)/12)*$H146</f>
        <v>0</v>
      </c>
      <c r="Q146" s="197">
        <f>(SUM('1.  LRAMVA Summary'!L$54:L$77)+SUM('1.  LRAMVA Summary'!L$78:L$79)*(MONTH($E146)-1)/12)*$H146</f>
        <v>0</v>
      </c>
      <c r="R146" s="197">
        <f>(SUM('1.  LRAMVA Summary'!M$54:M$77)+SUM('1.  LRAMVA Summary'!M$78:M$79)*(MONTH($E146)-1)/12)*$H146</f>
        <v>0</v>
      </c>
      <c r="S146" s="197">
        <f>(SUM('1.  LRAMVA Summary'!N$54:N$77)+SUM('1.  LRAMVA Summary'!N$78:N$79)*(MONTH($E146)-1)/12)*$H146</f>
        <v>0</v>
      </c>
      <c r="T146" s="197">
        <f>(SUM('1.  LRAMVA Summary'!O$54:O$77)+SUM('1.  LRAMVA Summary'!O$78:O$79)*(MONTH($E146)-1)/12)*$H146</f>
        <v>0</v>
      </c>
      <c r="U146" s="197">
        <f>(SUM('1.  LRAMVA Summary'!P$54:P$77)+SUM('1.  LRAMVA Summary'!P$78:P$79)*(MONTH($E146)-1)/12)*$H146</f>
        <v>0</v>
      </c>
      <c r="V146" s="197">
        <f>(SUM('1.  LRAMVA Summary'!Q$54:Q$77)+SUM('1.  LRAMVA Summary'!Q$78:Q$79)*(MONTH($E146)-1)/12)*$H146</f>
        <v>0</v>
      </c>
      <c r="W146" s="198">
        <f t="shared" si="77"/>
        <v>121.36110580875575</v>
      </c>
    </row>
    <row r="147" spans="4:23" ht="15" thickBot="1">
      <c r="E147" s="183" t="s">
        <v>468</v>
      </c>
      <c r="F147" s="183"/>
      <c r="G147" s="184"/>
      <c r="H147" s="185"/>
      <c r="I147" s="186">
        <f>SUM(I134:I146)</f>
        <v>103.63951667498415</v>
      </c>
      <c r="J147" s="186">
        <f>SUM(J134:J146)</f>
        <v>355.82805154588323</v>
      </c>
      <c r="K147" s="186">
        <f t="shared" ref="K147:O147" si="81">SUM(K134:K146)</f>
        <v>169.51249758989937</v>
      </c>
      <c r="L147" s="186">
        <f t="shared" si="81"/>
        <v>96.906802653466301</v>
      </c>
      <c r="M147" s="186">
        <f t="shared" si="81"/>
        <v>0</v>
      </c>
      <c r="N147" s="186">
        <f t="shared" si="81"/>
        <v>0</v>
      </c>
      <c r="O147" s="186">
        <f t="shared" si="81"/>
        <v>6.3791198372210491</v>
      </c>
      <c r="P147" s="186">
        <f t="shared" ref="P147:V147" si="82">SUM(P134:P146)</f>
        <v>0</v>
      </c>
      <c r="Q147" s="186">
        <f t="shared" si="82"/>
        <v>0</v>
      </c>
      <c r="R147" s="186">
        <f t="shared" si="82"/>
        <v>0</v>
      </c>
      <c r="S147" s="186">
        <f t="shared" si="82"/>
        <v>0</v>
      </c>
      <c r="T147" s="186">
        <f t="shared" si="82"/>
        <v>0</v>
      </c>
      <c r="U147" s="186">
        <f t="shared" si="82"/>
        <v>0</v>
      </c>
      <c r="V147" s="186">
        <f t="shared" si="82"/>
        <v>0</v>
      </c>
      <c r="W147" s="186">
        <f>SUM(W134:W146)</f>
        <v>732.26598830145406</v>
      </c>
    </row>
    <row r="148" spans="4: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4:23">
      <c r="E149" s="192" t="s">
        <v>432</v>
      </c>
      <c r="F149" s="192"/>
      <c r="G149" s="193"/>
      <c r="H149" s="194"/>
      <c r="I149" s="195">
        <f>I147+I148</f>
        <v>103.63951667498415</v>
      </c>
      <c r="J149" s="195">
        <f t="shared" ref="J149" si="83">J147+J148</f>
        <v>355.82805154588323</v>
      </c>
      <c r="K149" s="195">
        <f t="shared" ref="K149" si="84">K147+K148</f>
        <v>169.51249758989937</v>
      </c>
      <c r="L149" s="195">
        <f t="shared" ref="L149" si="85">L147+L148</f>
        <v>96.906802653466301</v>
      </c>
      <c r="M149" s="195">
        <f t="shared" ref="M149" si="86">M147+M148</f>
        <v>0</v>
      </c>
      <c r="N149" s="195">
        <f t="shared" ref="N149" si="87">N147+N148</f>
        <v>0</v>
      </c>
      <c r="O149" s="195">
        <f t="shared" ref="O149:V149" si="88">O147+O148</f>
        <v>6.3791198372210491</v>
      </c>
      <c r="P149" s="195">
        <f t="shared" si="88"/>
        <v>0</v>
      </c>
      <c r="Q149" s="195">
        <f t="shared" si="88"/>
        <v>0</v>
      </c>
      <c r="R149" s="195">
        <f t="shared" si="88"/>
        <v>0</v>
      </c>
      <c r="S149" s="195">
        <f t="shared" si="88"/>
        <v>0</v>
      </c>
      <c r="T149" s="195">
        <f t="shared" si="88"/>
        <v>0</v>
      </c>
      <c r="U149" s="195">
        <f t="shared" si="88"/>
        <v>0</v>
      </c>
      <c r="V149" s="195">
        <f t="shared" si="88"/>
        <v>0</v>
      </c>
      <c r="W149" s="195">
        <f>W147+W148</f>
        <v>732.26598830145406</v>
      </c>
    </row>
    <row r="150" spans="4:23">
      <c r="E150" s="181">
        <v>43831</v>
      </c>
      <c r="F150" s="181" t="s">
        <v>187</v>
      </c>
      <c r="G150" s="182" t="s">
        <v>65</v>
      </c>
      <c r="H150" s="207">
        <f>$C$51/12</f>
        <v>1.8166666666666667E-3</v>
      </c>
      <c r="I150" s="197">
        <f>(SUM('1.  LRAMVA Summary'!D$54:D$80)+SUM('1.  LRAMVA Summary'!D$81:D$82)*(MONTH($E150)-1)/12)*$H150</f>
        <v>18.738058996596763</v>
      </c>
      <c r="J150" s="197">
        <f>(SUM('1.  LRAMVA Summary'!E$54:E$80)+SUM('1.  LRAMVA Summary'!E$81:E$82)*(MONTH($E150)-1)/12)*$H150</f>
        <v>64.333829763220024</v>
      </c>
      <c r="K150" s="197">
        <f>(SUM('1.  LRAMVA Summary'!F$54:F$80)+SUM('1.  LRAMVA Summary'!F$81:F$82)*(MONTH($E150)-1)/12)*$H150</f>
        <v>30.647915798961694</v>
      </c>
      <c r="L150" s="197">
        <f>(SUM('1.  LRAMVA Summary'!G$54:G$80)+SUM('1.  LRAMVA Summary'!G$81:G$82)*(MONTH($E150)-1)/12)*$H150</f>
        <v>17.520782067970686</v>
      </c>
      <c r="M150" s="197">
        <f>(SUM('1.  LRAMVA Summary'!H$54:H$80)+SUM('1.  LRAMVA Summary'!H$81:H$82)*(MONTH($E150)-1)/12)*$H150</f>
        <v>0</v>
      </c>
      <c r="N150" s="197">
        <f>(SUM('1.  LRAMVA Summary'!I$54:I$80)+SUM('1.  LRAMVA Summary'!I$81:I$82)*(MONTH($E150)-1)/12)*$H150</f>
        <v>0</v>
      </c>
      <c r="O150" s="197">
        <f>(SUM('1.  LRAMVA Summary'!J$54:J$80)+SUM('1.  LRAMVA Summary'!J$81:J$82)*(MONTH($E150)-1)/12)*$H150</f>
        <v>1.1533469828025615</v>
      </c>
      <c r="P150" s="197">
        <f>(SUM('1.  LRAMVA Summary'!K$54:K$80)+SUM('1.  LRAMVA Summary'!K$81:K$82)*(MONTH($E150)-1)/12)*$H150</f>
        <v>0</v>
      </c>
      <c r="Q150" s="197">
        <f>(SUM('1.  LRAMVA Summary'!L$54:L$80)+SUM('1.  LRAMVA Summary'!L$81:L$82)*(MONTH($E150)-1)/12)*$H150</f>
        <v>0</v>
      </c>
      <c r="R150" s="197">
        <f>(SUM('1.  LRAMVA Summary'!M$54:M$80)+SUM('1.  LRAMVA Summary'!M$81:M$82)*(MONTH($E150)-1)/12)*$H150</f>
        <v>0</v>
      </c>
      <c r="S150" s="197">
        <f>(SUM('1.  LRAMVA Summary'!N$54:N$80)+SUM('1.  LRAMVA Summary'!N$81:N$82)*(MONTH($E150)-1)/12)*$H150</f>
        <v>0</v>
      </c>
      <c r="T150" s="197">
        <f>(SUM('1.  LRAMVA Summary'!O$54:O$80)+SUM('1.  LRAMVA Summary'!O$81:O$82)*(MONTH($E150)-1)/12)*$H150</f>
        <v>0</v>
      </c>
      <c r="U150" s="197">
        <f>(SUM('1.  LRAMVA Summary'!P$54:P$80)+SUM('1.  LRAMVA Summary'!P$81:P$82)*(MONTH($E150)-1)/12)*$H150</f>
        <v>0</v>
      </c>
      <c r="V150" s="197">
        <f>(SUM('1.  LRAMVA Summary'!Q$54:Q$80)+SUM('1.  LRAMVA Summary'!Q$81:Q$82)*(MONTH($E150)-1)/12)*$H150</f>
        <v>0</v>
      </c>
      <c r="W150" s="198">
        <f>SUM(I150:V150)</f>
        <v>132.39393360955174</v>
      </c>
    </row>
    <row r="151" spans="4:23">
      <c r="E151" s="181">
        <v>43862</v>
      </c>
      <c r="F151" s="181" t="s">
        <v>187</v>
      </c>
      <c r="G151" s="182" t="s">
        <v>65</v>
      </c>
      <c r="H151" s="207">
        <f t="shared" ref="H151:H152" si="89">$C$51/12</f>
        <v>1.8166666666666667E-3</v>
      </c>
      <c r="I151" s="197">
        <f>(SUM('1.  LRAMVA Summary'!D$54:D$80)+SUM('1.  LRAMVA Summary'!D$81:D$82)*(MONTH($E151)-1)/12)*$H151</f>
        <v>18.738058996596763</v>
      </c>
      <c r="J151" s="197">
        <f>(SUM('1.  LRAMVA Summary'!E$54:E$80)+SUM('1.  LRAMVA Summary'!E$81:E$82)*(MONTH($E151)-1)/12)*$H151</f>
        <v>69.677279464140426</v>
      </c>
      <c r="K151" s="197">
        <f>(SUM('1.  LRAMVA Summary'!F$54:F$80)+SUM('1.  LRAMVA Summary'!F$81:F$82)*(MONTH($E151)-1)/12)*$H151</f>
        <v>33.237851866633143</v>
      </c>
      <c r="L151" s="197">
        <f>(SUM('1.  LRAMVA Summary'!G$54:G$80)+SUM('1.  LRAMVA Summary'!G$81:G$82)*(MONTH($E151)-1)/12)*$H151</f>
        <v>18.852419790346644</v>
      </c>
      <c r="M151" s="197">
        <f>(SUM('1.  LRAMVA Summary'!H$54:H$80)+SUM('1.  LRAMVA Summary'!H$81:H$82)*(MONTH($E151)-1)/12)*$H151</f>
        <v>0</v>
      </c>
      <c r="N151" s="197">
        <f>(SUM('1.  LRAMVA Summary'!I$54:I$80)+SUM('1.  LRAMVA Summary'!I$81:I$82)*(MONTH($E151)-1)/12)*$H151</f>
        <v>0</v>
      </c>
      <c r="O151" s="197">
        <f>(SUM('1.  LRAMVA Summary'!J$54:J$80)+SUM('1.  LRAMVA Summary'!J$81:J$82)*(MONTH($E151)-1)/12)*$H151</f>
        <v>1.2512247835819217</v>
      </c>
      <c r="P151" s="197">
        <f>(SUM('1.  LRAMVA Summary'!K$54:K$80)+SUM('1.  LRAMVA Summary'!K$81:K$82)*(MONTH($E151)-1)/12)*$H151</f>
        <v>0</v>
      </c>
      <c r="Q151" s="197">
        <f>(SUM('1.  LRAMVA Summary'!L$54:L$80)+SUM('1.  LRAMVA Summary'!L$81:L$82)*(MONTH($E151)-1)/12)*$H151</f>
        <v>0</v>
      </c>
      <c r="R151" s="197">
        <f>(SUM('1.  LRAMVA Summary'!M$54:M$80)+SUM('1.  LRAMVA Summary'!M$81:M$82)*(MONTH($E151)-1)/12)*$H151</f>
        <v>0</v>
      </c>
      <c r="S151" s="197">
        <f>(SUM('1.  LRAMVA Summary'!N$54:N$80)+SUM('1.  LRAMVA Summary'!N$81:N$82)*(MONTH($E151)-1)/12)*$H151</f>
        <v>0</v>
      </c>
      <c r="T151" s="197">
        <f>(SUM('1.  LRAMVA Summary'!O$54:O$80)+SUM('1.  LRAMVA Summary'!O$81:O$82)*(MONTH($E151)-1)/12)*$H151</f>
        <v>0</v>
      </c>
      <c r="U151" s="197">
        <f>(SUM('1.  LRAMVA Summary'!P$54:P$80)+SUM('1.  LRAMVA Summary'!P$81:P$82)*(MONTH($E151)-1)/12)*$H151</f>
        <v>0</v>
      </c>
      <c r="V151" s="197">
        <f>(SUM('1.  LRAMVA Summary'!Q$54:Q$80)+SUM('1.  LRAMVA Summary'!Q$81:Q$82)*(MONTH($E151)-1)/12)*$H151</f>
        <v>0</v>
      </c>
      <c r="W151" s="198">
        <f t="shared" ref="W151:W160" si="90">SUM(I151:V151)</f>
        <v>141.7568349012989</v>
      </c>
    </row>
    <row r="152" spans="4:23">
      <c r="E152" s="181">
        <v>43891</v>
      </c>
      <c r="F152" s="181" t="s">
        <v>187</v>
      </c>
      <c r="G152" s="182" t="s">
        <v>65</v>
      </c>
      <c r="H152" s="207">
        <f t="shared" si="89"/>
        <v>1.8166666666666667E-3</v>
      </c>
      <c r="I152" s="197">
        <f>(SUM('1.  LRAMVA Summary'!D$54:D$80)+SUM('1.  LRAMVA Summary'!D$81:D$82)*(MONTH($E152)-1)/12)*$H152</f>
        <v>18.738058996596763</v>
      </c>
      <c r="J152" s="197">
        <f>(SUM('1.  LRAMVA Summary'!E$54:E$80)+SUM('1.  LRAMVA Summary'!E$81:E$82)*(MONTH($E152)-1)/12)*$H152</f>
        <v>75.020729165060828</v>
      </c>
      <c r="K152" s="197">
        <f>(SUM('1.  LRAMVA Summary'!F$54:F$80)+SUM('1.  LRAMVA Summary'!F$81:F$82)*(MONTH($E152)-1)/12)*$H152</f>
        <v>35.827787934304602</v>
      </c>
      <c r="L152" s="197">
        <f>(SUM('1.  LRAMVA Summary'!G$54:G$80)+SUM('1.  LRAMVA Summary'!G$81:G$82)*(MONTH($E152)-1)/12)*$H152</f>
        <v>20.184057512722603</v>
      </c>
      <c r="M152" s="197">
        <f>(SUM('1.  LRAMVA Summary'!H$54:H$80)+SUM('1.  LRAMVA Summary'!H$81:H$82)*(MONTH($E152)-1)/12)*$H152</f>
        <v>0</v>
      </c>
      <c r="N152" s="197">
        <f>(SUM('1.  LRAMVA Summary'!I$54:I$80)+SUM('1.  LRAMVA Summary'!I$81:I$82)*(MONTH($E152)-1)/12)*$H152</f>
        <v>0</v>
      </c>
      <c r="O152" s="197">
        <f>(SUM('1.  LRAMVA Summary'!J$54:J$80)+SUM('1.  LRAMVA Summary'!J$81:J$82)*(MONTH($E152)-1)/12)*$H152</f>
        <v>1.3491025843612818</v>
      </c>
      <c r="P152" s="197">
        <f>(SUM('1.  LRAMVA Summary'!K$54:K$80)+SUM('1.  LRAMVA Summary'!K$81:K$82)*(MONTH($E152)-1)/12)*$H152</f>
        <v>0</v>
      </c>
      <c r="Q152" s="197">
        <f>(SUM('1.  LRAMVA Summary'!L$54:L$80)+SUM('1.  LRAMVA Summary'!L$81:L$82)*(MONTH($E152)-1)/12)*$H152</f>
        <v>0</v>
      </c>
      <c r="R152" s="197">
        <f>(SUM('1.  LRAMVA Summary'!M$54:M$80)+SUM('1.  LRAMVA Summary'!M$81:M$82)*(MONTH($E152)-1)/12)*$H152</f>
        <v>0</v>
      </c>
      <c r="S152" s="197">
        <f>(SUM('1.  LRAMVA Summary'!N$54:N$80)+SUM('1.  LRAMVA Summary'!N$81:N$82)*(MONTH($E152)-1)/12)*$H152</f>
        <v>0</v>
      </c>
      <c r="T152" s="197">
        <f>(SUM('1.  LRAMVA Summary'!O$54:O$80)+SUM('1.  LRAMVA Summary'!O$81:O$82)*(MONTH($E152)-1)/12)*$H152</f>
        <v>0</v>
      </c>
      <c r="U152" s="197">
        <f>(SUM('1.  LRAMVA Summary'!P$54:P$80)+SUM('1.  LRAMVA Summary'!P$81:P$82)*(MONTH($E152)-1)/12)*$H152</f>
        <v>0</v>
      </c>
      <c r="V152" s="197">
        <f>(SUM('1.  LRAMVA Summary'!Q$54:Q$80)+SUM('1.  LRAMVA Summary'!Q$81:Q$82)*(MONTH($E152)-1)/12)*$H152</f>
        <v>0</v>
      </c>
      <c r="W152" s="198">
        <f t="shared" si="90"/>
        <v>151.11973619304607</v>
      </c>
    </row>
    <row r="153" spans="4:23">
      <c r="E153" s="181">
        <v>43922</v>
      </c>
      <c r="F153" s="181" t="s">
        <v>187</v>
      </c>
      <c r="G153" s="182" t="s">
        <v>66</v>
      </c>
      <c r="H153" s="207">
        <f>$C$52/12</f>
        <v>1.8166666666666667E-3</v>
      </c>
      <c r="I153" s="197">
        <f>(SUM('1.  LRAMVA Summary'!D$54:D$80)+SUM('1.  LRAMVA Summary'!D$81:D$82)*(MONTH($E153)-1)/12)*$H153</f>
        <v>18.738058996596763</v>
      </c>
      <c r="J153" s="197">
        <f>(SUM('1.  LRAMVA Summary'!E$54:E$80)+SUM('1.  LRAMVA Summary'!E$81:E$82)*(MONTH($E153)-1)/12)*$H153</f>
        <v>80.364178865981245</v>
      </c>
      <c r="K153" s="197">
        <f>(SUM('1.  LRAMVA Summary'!F$54:F$80)+SUM('1.  LRAMVA Summary'!F$81:F$82)*(MONTH($E153)-1)/12)*$H153</f>
        <v>38.417724001976055</v>
      </c>
      <c r="L153" s="197">
        <f>(SUM('1.  LRAMVA Summary'!G$54:G$80)+SUM('1.  LRAMVA Summary'!G$81:G$82)*(MONTH($E153)-1)/12)*$H153</f>
        <v>21.515695235098562</v>
      </c>
      <c r="M153" s="197">
        <f>(SUM('1.  LRAMVA Summary'!H$54:H$80)+SUM('1.  LRAMVA Summary'!H$81:H$82)*(MONTH($E153)-1)/12)*$H153</f>
        <v>0</v>
      </c>
      <c r="N153" s="197">
        <f>(SUM('1.  LRAMVA Summary'!I$54:I$80)+SUM('1.  LRAMVA Summary'!I$81:I$82)*(MONTH($E153)-1)/12)*$H153</f>
        <v>0</v>
      </c>
      <c r="O153" s="197">
        <f>(SUM('1.  LRAMVA Summary'!J$54:J$80)+SUM('1.  LRAMVA Summary'!J$81:J$82)*(MONTH($E153)-1)/12)*$H153</f>
        <v>1.446980385140642</v>
      </c>
      <c r="P153" s="197">
        <f>(SUM('1.  LRAMVA Summary'!K$54:K$80)+SUM('1.  LRAMVA Summary'!K$81:K$82)*(MONTH($E153)-1)/12)*$H153</f>
        <v>0</v>
      </c>
      <c r="Q153" s="197">
        <f>(SUM('1.  LRAMVA Summary'!L$54:L$80)+SUM('1.  LRAMVA Summary'!L$81:L$82)*(MONTH($E153)-1)/12)*$H153</f>
        <v>0</v>
      </c>
      <c r="R153" s="197">
        <f>(SUM('1.  LRAMVA Summary'!M$54:M$80)+SUM('1.  LRAMVA Summary'!M$81:M$82)*(MONTH($E153)-1)/12)*$H153</f>
        <v>0</v>
      </c>
      <c r="S153" s="197">
        <f>(SUM('1.  LRAMVA Summary'!N$54:N$80)+SUM('1.  LRAMVA Summary'!N$81:N$82)*(MONTH($E153)-1)/12)*$H153</f>
        <v>0</v>
      </c>
      <c r="T153" s="197">
        <f>(SUM('1.  LRAMVA Summary'!O$54:O$80)+SUM('1.  LRAMVA Summary'!O$81:O$82)*(MONTH($E153)-1)/12)*$H153</f>
        <v>0</v>
      </c>
      <c r="U153" s="197">
        <f>(SUM('1.  LRAMVA Summary'!P$54:P$80)+SUM('1.  LRAMVA Summary'!P$81:P$82)*(MONTH($E153)-1)/12)*$H153</f>
        <v>0</v>
      </c>
      <c r="V153" s="197">
        <f>(SUM('1.  LRAMVA Summary'!Q$54:Q$80)+SUM('1.  LRAMVA Summary'!Q$81:Q$82)*(MONTH($E153)-1)/12)*$H153</f>
        <v>0</v>
      </c>
      <c r="W153" s="198">
        <f t="shared" si="90"/>
        <v>160.48263748479326</v>
      </c>
    </row>
    <row r="154" spans="4:23">
      <c r="E154" s="181">
        <v>43952</v>
      </c>
      <c r="F154" s="181" t="s">
        <v>187</v>
      </c>
      <c r="G154" s="182" t="s">
        <v>66</v>
      </c>
      <c r="H154" s="207">
        <f t="shared" ref="H154:H155" si="91">$C$52/12</f>
        <v>1.8166666666666667E-3</v>
      </c>
      <c r="I154" s="197">
        <f>(SUM('1.  LRAMVA Summary'!D$54:D$80)+SUM('1.  LRAMVA Summary'!D$81:D$82)*(MONTH($E154)-1)/12)*$H154</f>
        <v>18.738058996596763</v>
      </c>
      <c r="J154" s="197">
        <f>(SUM('1.  LRAMVA Summary'!E$54:E$80)+SUM('1.  LRAMVA Summary'!E$81:E$82)*(MONTH($E154)-1)/12)*$H154</f>
        <v>85.707628566901633</v>
      </c>
      <c r="K154" s="197">
        <f>(SUM('1.  LRAMVA Summary'!F$54:F$80)+SUM('1.  LRAMVA Summary'!F$81:F$82)*(MONTH($E154)-1)/12)*$H154</f>
        <v>41.0076600696475</v>
      </c>
      <c r="L154" s="197">
        <f>(SUM('1.  LRAMVA Summary'!G$54:G$80)+SUM('1.  LRAMVA Summary'!G$81:G$82)*(MONTH($E154)-1)/12)*$H154</f>
        <v>22.847332957474521</v>
      </c>
      <c r="M154" s="197">
        <f>(SUM('1.  LRAMVA Summary'!H$54:H$80)+SUM('1.  LRAMVA Summary'!H$81:H$82)*(MONTH($E154)-1)/12)*$H154</f>
        <v>0</v>
      </c>
      <c r="N154" s="197">
        <f>(SUM('1.  LRAMVA Summary'!I$54:I$80)+SUM('1.  LRAMVA Summary'!I$81:I$82)*(MONTH($E154)-1)/12)*$H154</f>
        <v>0</v>
      </c>
      <c r="O154" s="197">
        <f>(SUM('1.  LRAMVA Summary'!J$54:J$80)+SUM('1.  LRAMVA Summary'!J$81:J$82)*(MONTH($E154)-1)/12)*$H154</f>
        <v>1.5448581859200019</v>
      </c>
      <c r="P154" s="197">
        <f>(SUM('1.  LRAMVA Summary'!K$54:K$80)+SUM('1.  LRAMVA Summary'!K$81:K$82)*(MONTH($E154)-1)/12)*$H154</f>
        <v>0</v>
      </c>
      <c r="Q154" s="197">
        <f>(SUM('1.  LRAMVA Summary'!L$54:L$80)+SUM('1.  LRAMVA Summary'!L$81:L$82)*(MONTH($E154)-1)/12)*$H154</f>
        <v>0</v>
      </c>
      <c r="R154" s="197">
        <f>(SUM('1.  LRAMVA Summary'!M$54:M$80)+SUM('1.  LRAMVA Summary'!M$81:M$82)*(MONTH($E154)-1)/12)*$H154</f>
        <v>0</v>
      </c>
      <c r="S154" s="197">
        <f>(SUM('1.  LRAMVA Summary'!N$54:N$80)+SUM('1.  LRAMVA Summary'!N$81:N$82)*(MONTH($E154)-1)/12)*$H154</f>
        <v>0</v>
      </c>
      <c r="T154" s="197">
        <f>(SUM('1.  LRAMVA Summary'!O$54:O$80)+SUM('1.  LRAMVA Summary'!O$81:O$82)*(MONTH($E154)-1)/12)*$H154</f>
        <v>0</v>
      </c>
      <c r="U154" s="197">
        <f>(SUM('1.  LRAMVA Summary'!P$54:P$80)+SUM('1.  LRAMVA Summary'!P$81:P$82)*(MONTH($E154)-1)/12)*$H154</f>
        <v>0</v>
      </c>
      <c r="V154" s="197">
        <f>(SUM('1.  LRAMVA Summary'!Q$54:Q$80)+SUM('1.  LRAMVA Summary'!Q$81:Q$82)*(MONTH($E154)-1)/12)*$H154</f>
        <v>0</v>
      </c>
      <c r="W154" s="198">
        <f t="shared" si="90"/>
        <v>169.84553877654039</v>
      </c>
    </row>
    <row r="155" spans="4:23">
      <c r="E155" s="181">
        <v>43983</v>
      </c>
      <c r="F155" s="181" t="s">
        <v>187</v>
      </c>
      <c r="G155" s="182" t="s">
        <v>66</v>
      </c>
      <c r="H155" s="207">
        <f t="shared" si="91"/>
        <v>1.8166666666666667E-3</v>
      </c>
      <c r="I155" s="197">
        <f>(SUM('1.  LRAMVA Summary'!D$54:D$80)+SUM('1.  LRAMVA Summary'!D$81:D$82)*(MONTH($E155)-1)/12)*$H155</f>
        <v>18.738058996596763</v>
      </c>
      <c r="J155" s="197">
        <f>(SUM('1.  LRAMVA Summary'!E$54:E$80)+SUM('1.  LRAMVA Summary'!E$81:E$82)*(MONTH($E155)-1)/12)*$H155</f>
        <v>91.051078267822035</v>
      </c>
      <c r="K155" s="197">
        <f>(SUM('1.  LRAMVA Summary'!F$54:F$80)+SUM('1.  LRAMVA Summary'!F$81:F$82)*(MONTH($E155)-1)/12)*$H155</f>
        <v>43.597596137318952</v>
      </c>
      <c r="L155" s="197">
        <f>(SUM('1.  LRAMVA Summary'!G$54:G$80)+SUM('1.  LRAMVA Summary'!G$81:G$82)*(MONTH($E155)-1)/12)*$H155</f>
        <v>24.17897067985048</v>
      </c>
      <c r="M155" s="197">
        <f>(SUM('1.  LRAMVA Summary'!H$54:H$80)+SUM('1.  LRAMVA Summary'!H$81:H$82)*(MONTH($E155)-1)/12)*$H155</f>
        <v>0</v>
      </c>
      <c r="N155" s="197">
        <f>(SUM('1.  LRAMVA Summary'!I$54:I$80)+SUM('1.  LRAMVA Summary'!I$81:I$82)*(MONTH($E155)-1)/12)*$H155</f>
        <v>0</v>
      </c>
      <c r="O155" s="197">
        <f>(SUM('1.  LRAMVA Summary'!J$54:J$80)+SUM('1.  LRAMVA Summary'!J$81:J$82)*(MONTH($E155)-1)/12)*$H155</f>
        <v>1.642735986699362</v>
      </c>
      <c r="P155" s="197">
        <f>(SUM('1.  LRAMVA Summary'!K$54:K$80)+SUM('1.  LRAMVA Summary'!K$81:K$82)*(MONTH($E155)-1)/12)*$H155</f>
        <v>0</v>
      </c>
      <c r="Q155" s="197">
        <f>(SUM('1.  LRAMVA Summary'!L$54:L$80)+SUM('1.  LRAMVA Summary'!L$81:L$82)*(MONTH($E155)-1)/12)*$H155</f>
        <v>0</v>
      </c>
      <c r="R155" s="197">
        <f>(SUM('1.  LRAMVA Summary'!M$54:M$80)+SUM('1.  LRAMVA Summary'!M$81:M$82)*(MONTH($E155)-1)/12)*$H155</f>
        <v>0</v>
      </c>
      <c r="S155" s="197">
        <f>(SUM('1.  LRAMVA Summary'!N$54:N$80)+SUM('1.  LRAMVA Summary'!N$81:N$82)*(MONTH($E155)-1)/12)*$H155</f>
        <v>0</v>
      </c>
      <c r="T155" s="197">
        <f>(SUM('1.  LRAMVA Summary'!O$54:O$80)+SUM('1.  LRAMVA Summary'!O$81:O$82)*(MONTH($E155)-1)/12)*$H155</f>
        <v>0</v>
      </c>
      <c r="U155" s="197">
        <f>(SUM('1.  LRAMVA Summary'!P$54:P$80)+SUM('1.  LRAMVA Summary'!P$81:P$82)*(MONTH($E155)-1)/12)*$H155</f>
        <v>0</v>
      </c>
      <c r="V155" s="197">
        <f>(SUM('1.  LRAMVA Summary'!Q$54:Q$80)+SUM('1.  LRAMVA Summary'!Q$81:Q$82)*(MONTH($E155)-1)/12)*$H155</f>
        <v>0</v>
      </c>
      <c r="W155" s="198">
        <f t="shared" si="90"/>
        <v>179.20844006828762</v>
      </c>
    </row>
    <row r="156" spans="4:23">
      <c r="E156" s="181">
        <v>44013</v>
      </c>
      <c r="F156" s="181" t="s">
        <v>187</v>
      </c>
      <c r="G156" s="182" t="s">
        <v>68</v>
      </c>
      <c r="H156" s="207">
        <f>$C$53/12</f>
        <v>4.75E-4</v>
      </c>
      <c r="I156" s="197">
        <f>(SUM('1.  LRAMVA Summary'!D$54:D$80)+SUM('1.  LRAMVA Summary'!D$81:D$82)*(MONTH($E156)-1)/12)*$H156</f>
        <v>4.8994007468165846</v>
      </c>
      <c r="J156" s="197">
        <f>(SUM('1.  LRAMVA Summary'!E$54:E$80)+SUM('1.  LRAMVA Summary'!E$81:E$82)*(MONTH($E156)-1)/12)*$H156</f>
        <v>25.204073826689534</v>
      </c>
      <c r="K156" s="197">
        <f>(SUM('1.  LRAMVA Summary'!F$54:F$80)+SUM('1.  LRAMVA Summary'!F$81:F$82)*(MONTH($E156)-1)/12)*$H156</f>
        <v>12.0765565857085</v>
      </c>
      <c r="L156" s="197">
        <f>(SUM('1.  LRAMVA Summary'!G$54:G$80)+SUM('1.  LRAMVA Summary'!G$81:G$82)*(MONTH($E156)-1)/12)*$H156</f>
        <v>6.6702049492059956</v>
      </c>
      <c r="M156" s="197">
        <f>(SUM('1.  LRAMVA Summary'!H$54:H$80)+SUM('1.  LRAMVA Summary'!H$81:H$82)*(MONTH($E156)-1)/12)*$H156</f>
        <v>0</v>
      </c>
      <c r="N156" s="197">
        <f>(SUM('1.  LRAMVA Summary'!I$54:I$80)+SUM('1.  LRAMVA Summary'!I$81:I$82)*(MONTH($E156)-1)/12)*$H156</f>
        <v>0</v>
      </c>
      <c r="O156" s="197">
        <f>(SUM('1.  LRAMVA Summary'!J$54:J$80)+SUM('1.  LRAMVA Summary'!J$81:J$82)*(MONTH($E156)-1)/12)*$H156</f>
        <v>0.45511461415728055</v>
      </c>
      <c r="P156" s="197">
        <f>(SUM('1.  LRAMVA Summary'!K$54:K$80)+SUM('1.  LRAMVA Summary'!K$81:K$82)*(MONTH($E156)-1)/12)*$H156</f>
        <v>0</v>
      </c>
      <c r="Q156" s="197">
        <f>(SUM('1.  LRAMVA Summary'!L$54:L$80)+SUM('1.  LRAMVA Summary'!L$81:L$82)*(MONTH($E156)-1)/12)*$H156</f>
        <v>0</v>
      </c>
      <c r="R156" s="197">
        <f>(SUM('1.  LRAMVA Summary'!M$54:M$80)+SUM('1.  LRAMVA Summary'!M$81:M$82)*(MONTH($E156)-1)/12)*$H156</f>
        <v>0</v>
      </c>
      <c r="S156" s="197">
        <f>(SUM('1.  LRAMVA Summary'!N$54:N$80)+SUM('1.  LRAMVA Summary'!N$81:N$82)*(MONTH($E156)-1)/12)*$H156</f>
        <v>0</v>
      </c>
      <c r="T156" s="197">
        <f>(SUM('1.  LRAMVA Summary'!O$54:O$80)+SUM('1.  LRAMVA Summary'!O$81:O$82)*(MONTH($E156)-1)/12)*$H156</f>
        <v>0</v>
      </c>
      <c r="U156" s="197">
        <f>(SUM('1.  LRAMVA Summary'!P$54:P$80)+SUM('1.  LRAMVA Summary'!P$81:P$82)*(MONTH($E156)-1)/12)*$H156</f>
        <v>0</v>
      </c>
      <c r="V156" s="197">
        <f>(SUM('1.  LRAMVA Summary'!Q$54:Q$80)+SUM('1.  LRAMVA Summary'!Q$81:Q$82)*(MONTH($E156)-1)/12)*$H156</f>
        <v>0</v>
      </c>
      <c r="W156" s="198">
        <f t="shared" si="90"/>
        <v>49.305350722577899</v>
      </c>
    </row>
    <row r="157" spans="4:23">
      <c r="D157" s="708"/>
      <c r="E157" s="181">
        <v>44044</v>
      </c>
      <c r="F157" s="181" t="s">
        <v>187</v>
      </c>
      <c r="G157" s="182" t="s">
        <v>68</v>
      </c>
      <c r="H157" s="207">
        <f t="shared" ref="H157:H158" si="92">$C$53/12</f>
        <v>4.75E-4</v>
      </c>
      <c r="I157" s="197">
        <f>(SUM('1.  LRAMVA Summary'!D$54:D$80)+SUM('1.  LRAMVA Summary'!D$81:D$82)*(MONTH($E157)-1)/12)*$H157</f>
        <v>4.8994007468165846</v>
      </c>
      <c r="J157" s="197">
        <f>(SUM('1.  LRAMVA Summary'!E$54:E$80)+SUM('1.  LRAMVA Summary'!E$81:E$82)*(MONTH($E157)-1)/12)*$H157</f>
        <v>26.601214344820097</v>
      </c>
      <c r="K157" s="197">
        <f>(SUM('1.  LRAMVA Summary'!F$54:F$80)+SUM('1.  LRAMVA Summary'!F$81:F$82)*(MONTH($E157)-1)/12)*$H157</f>
        <v>12.753741704319841</v>
      </c>
      <c r="L157" s="197">
        <f>(SUM('1.  LRAMVA Summary'!G$54:G$80)+SUM('1.  LRAMVA Summary'!G$81:G$82)*(MONTH($E157)-1)/12)*$H157</f>
        <v>7.0183854545978734</v>
      </c>
      <c r="M157" s="197">
        <f>(SUM('1.  LRAMVA Summary'!H$54:H$80)+SUM('1.  LRAMVA Summary'!H$81:H$82)*(MONTH($E157)-1)/12)*$H157</f>
        <v>0</v>
      </c>
      <c r="N157" s="197">
        <f>(SUM('1.  LRAMVA Summary'!I$54:I$80)+SUM('1.  LRAMVA Summary'!I$81:I$82)*(MONTH($E157)-1)/12)*$H157</f>
        <v>0</v>
      </c>
      <c r="O157" s="197">
        <f>(SUM('1.  LRAMVA Summary'!J$54:J$80)+SUM('1.  LRAMVA Summary'!J$81:J$82)*(MONTH($E157)-1)/12)*$H157</f>
        <v>0.48070651619592064</v>
      </c>
      <c r="P157" s="197">
        <f>(SUM('1.  LRAMVA Summary'!K$54:K$80)+SUM('1.  LRAMVA Summary'!K$81:K$82)*(MONTH($E157)-1)/12)*$H157</f>
        <v>0</v>
      </c>
      <c r="Q157" s="197">
        <f>(SUM('1.  LRAMVA Summary'!L$54:L$80)+SUM('1.  LRAMVA Summary'!L$81:L$82)*(MONTH($E157)-1)/12)*$H157</f>
        <v>0</v>
      </c>
      <c r="R157" s="197">
        <f>(SUM('1.  LRAMVA Summary'!M$54:M$80)+SUM('1.  LRAMVA Summary'!M$81:M$82)*(MONTH($E157)-1)/12)*$H157</f>
        <v>0</v>
      </c>
      <c r="S157" s="197">
        <f>(SUM('1.  LRAMVA Summary'!N$54:N$80)+SUM('1.  LRAMVA Summary'!N$81:N$82)*(MONTH($E157)-1)/12)*$H157</f>
        <v>0</v>
      </c>
      <c r="T157" s="197">
        <f>(SUM('1.  LRAMVA Summary'!O$54:O$80)+SUM('1.  LRAMVA Summary'!O$81:O$82)*(MONTH($E157)-1)/12)*$H157</f>
        <v>0</v>
      </c>
      <c r="U157" s="197">
        <f>(SUM('1.  LRAMVA Summary'!P$54:P$80)+SUM('1.  LRAMVA Summary'!P$81:P$82)*(MONTH($E157)-1)/12)*$H157</f>
        <v>0</v>
      </c>
      <c r="V157" s="197">
        <f>(SUM('1.  LRAMVA Summary'!Q$54:Q$80)+SUM('1.  LRAMVA Summary'!Q$81:Q$82)*(MONTH($E157)-1)/12)*$H157</f>
        <v>0</v>
      </c>
      <c r="W157" s="198">
        <f t="shared" si="90"/>
        <v>51.753448766750324</v>
      </c>
    </row>
    <row r="158" spans="4:23">
      <c r="E158" s="181">
        <v>44075</v>
      </c>
      <c r="F158" s="181" t="s">
        <v>187</v>
      </c>
      <c r="G158" s="182" t="s">
        <v>68</v>
      </c>
      <c r="H158" s="207">
        <f t="shared" si="92"/>
        <v>4.75E-4</v>
      </c>
      <c r="I158" s="197">
        <f>(SUM('1.  LRAMVA Summary'!D$54:D$80)+SUM('1.  LRAMVA Summary'!D$81:D$82)*(MONTH($E158)-1)/12)*$H158</f>
        <v>4.8994007468165846</v>
      </c>
      <c r="J158" s="197">
        <f>(SUM('1.  LRAMVA Summary'!E$54:E$80)+SUM('1.  LRAMVA Summary'!E$81:E$82)*(MONTH($E158)-1)/12)*$H158</f>
        <v>27.998354862950659</v>
      </c>
      <c r="K158" s="197">
        <f>(SUM('1.  LRAMVA Summary'!F$54:F$80)+SUM('1.  LRAMVA Summary'!F$81:F$82)*(MONTH($E158)-1)/12)*$H158</f>
        <v>13.430926822931184</v>
      </c>
      <c r="L158" s="197">
        <f>(SUM('1.  LRAMVA Summary'!G$54:G$80)+SUM('1.  LRAMVA Summary'!G$81:G$82)*(MONTH($E158)-1)/12)*$H158</f>
        <v>7.3665659599897539</v>
      </c>
      <c r="M158" s="197">
        <f>(SUM('1.  LRAMVA Summary'!H$54:H$80)+SUM('1.  LRAMVA Summary'!H$81:H$82)*(MONTH($E158)-1)/12)*$H158</f>
        <v>0</v>
      </c>
      <c r="N158" s="197">
        <f>(SUM('1.  LRAMVA Summary'!I$54:I$80)+SUM('1.  LRAMVA Summary'!I$81:I$82)*(MONTH($E158)-1)/12)*$H158</f>
        <v>0</v>
      </c>
      <c r="O158" s="197">
        <f>(SUM('1.  LRAMVA Summary'!J$54:J$80)+SUM('1.  LRAMVA Summary'!J$81:J$82)*(MONTH($E158)-1)/12)*$H158</f>
        <v>0.50629841823456057</v>
      </c>
      <c r="P158" s="197">
        <f>(SUM('1.  LRAMVA Summary'!K$54:K$80)+SUM('1.  LRAMVA Summary'!K$81:K$82)*(MONTH($E158)-1)/12)*$H158</f>
        <v>0</v>
      </c>
      <c r="Q158" s="197">
        <f>(SUM('1.  LRAMVA Summary'!L$54:L$80)+SUM('1.  LRAMVA Summary'!L$81:L$82)*(MONTH($E158)-1)/12)*$H158</f>
        <v>0</v>
      </c>
      <c r="R158" s="197">
        <f>(SUM('1.  LRAMVA Summary'!M$54:M$80)+SUM('1.  LRAMVA Summary'!M$81:M$82)*(MONTH($E158)-1)/12)*$H158</f>
        <v>0</v>
      </c>
      <c r="S158" s="197">
        <f>(SUM('1.  LRAMVA Summary'!N$54:N$80)+SUM('1.  LRAMVA Summary'!N$81:N$82)*(MONTH($E158)-1)/12)*$H158</f>
        <v>0</v>
      </c>
      <c r="T158" s="197">
        <f>(SUM('1.  LRAMVA Summary'!O$54:O$80)+SUM('1.  LRAMVA Summary'!O$81:O$82)*(MONTH($E158)-1)/12)*$H158</f>
        <v>0</v>
      </c>
      <c r="U158" s="197">
        <f>(SUM('1.  LRAMVA Summary'!P$54:P$80)+SUM('1.  LRAMVA Summary'!P$81:P$82)*(MONTH($E158)-1)/12)*$H158</f>
        <v>0</v>
      </c>
      <c r="V158" s="197">
        <f>(SUM('1.  LRAMVA Summary'!Q$54:Q$80)+SUM('1.  LRAMVA Summary'!Q$81:Q$82)*(MONTH($E158)-1)/12)*$H158</f>
        <v>0</v>
      </c>
      <c r="W158" s="198">
        <f t="shared" si="90"/>
        <v>54.201546810922743</v>
      </c>
    </row>
    <row r="159" spans="4:23">
      <c r="E159" s="181">
        <v>44105</v>
      </c>
      <c r="F159" s="181" t="s">
        <v>187</v>
      </c>
      <c r="G159" s="182" t="s">
        <v>69</v>
      </c>
      <c r="H159" s="207">
        <f>$C$54/12</f>
        <v>4.75E-4</v>
      </c>
      <c r="I159" s="197">
        <f>(SUM('1.  LRAMVA Summary'!D$54:D$80)+SUM('1.  LRAMVA Summary'!D$81:D$82)*(MONTH($E159)-1)/12)*$H159</f>
        <v>4.8994007468165846</v>
      </c>
      <c r="J159" s="197">
        <f>(SUM('1.  LRAMVA Summary'!E$54:E$80)+SUM('1.  LRAMVA Summary'!E$81:E$82)*(MONTH($E159)-1)/12)*$H159</f>
        <v>29.395495381081222</v>
      </c>
      <c r="K159" s="197">
        <f>(SUM('1.  LRAMVA Summary'!F$54:F$80)+SUM('1.  LRAMVA Summary'!F$81:F$82)*(MONTH($E159)-1)/12)*$H159</f>
        <v>14.108111941542528</v>
      </c>
      <c r="L159" s="197">
        <f>(SUM('1.  LRAMVA Summary'!G$54:G$80)+SUM('1.  LRAMVA Summary'!G$81:G$82)*(MONTH($E159)-1)/12)*$H159</f>
        <v>7.7147464653816327</v>
      </c>
      <c r="M159" s="197">
        <f>(SUM('1.  LRAMVA Summary'!H$54:H$80)+SUM('1.  LRAMVA Summary'!H$81:H$82)*(MONTH($E159)-1)/12)*$H159</f>
        <v>0</v>
      </c>
      <c r="N159" s="197">
        <f>(SUM('1.  LRAMVA Summary'!I$54:I$80)+SUM('1.  LRAMVA Summary'!I$81:I$82)*(MONTH($E159)-1)/12)*$H159</f>
        <v>0</v>
      </c>
      <c r="O159" s="197">
        <f>(SUM('1.  LRAMVA Summary'!J$54:J$80)+SUM('1.  LRAMVA Summary'!J$81:J$82)*(MONTH($E159)-1)/12)*$H159</f>
        <v>0.5318903202732006</v>
      </c>
      <c r="P159" s="197">
        <f>(SUM('1.  LRAMVA Summary'!K$54:K$80)+SUM('1.  LRAMVA Summary'!K$81:K$82)*(MONTH($E159)-1)/12)*$H159</f>
        <v>0</v>
      </c>
      <c r="Q159" s="197">
        <f>(SUM('1.  LRAMVA Summary'!L$54:L$80)+SUM('1.  LRAMVA Summary'!L$81:L$82)*(MONTH($E159)-1)/12)*$H159</f>
        <v>0</v>
      </c>
      <c r="R159" s="197">
        <f>(SUM('1.  LRAMVA Summary'!M$54:M$80)+SUM('1.  LRAMVA Summary'!M$81:M$82)*(MONTH($E159)-1)/12)*$H159</f>
        <v>0</v>
      </c>
      <c r="S159" s="197">
        <f>(SUM('1.  LRAMVA Summary'!N$54:N$80)+SUM('1.  LRAMVA Summary'!N$81:N$82)*(MONTH($E159)-1)/12)*$H159</f>
        <v>0</v>
      </c>
      <c r="T159" s="197">
        <f>(SUM('1.  LRAMVA Summary'!O$54:O$80)+SUM('1.  LRAMVA Summary'!O$81:O$82)*(MONTH($E159)-1)/12)*$H159</f>
        <v>0</v>
      </c>
      <c r="U159" s="197">
        <f>(SUM('1.  LRAMVA Summary'!P$54:P$80)+SUM('1.  LRAMVA Summary'!P$81:P$82)*(MONTH($E159)-1)/12)*$H159</f>
        <v>0</v>
      </c>
      <c r="V159" s="197">
        <f>(SUM('1.  LRAMVA Summary'!Q$54:Q$80)+SUM('1.  LRAMVA Summary'!Q$81:Q$82)*(MONTH($E159)-1)/12)*$H159</f>
        <v>0</v>
      </c>
      <c r="W159" s="198">
        <f t="shared" si="90"/>
        <v>56.649644855095161</v>
      </c>
    </row>
    <row r="160" spans="4:23">
      <c r="E160" s="181">
        <v>44136</v>
      </c>
      <c r="F160" s="181" t="s">
        <v>187</v>
      </c>
      <c r="G160" s="182" t="s">
        <v>69</v>
      </c>
      <c r="H160" s="207">
        <f t="shared" ref="H160:H161" si="93">$C$54/12</f>
        <v>4.75E-4</v>
      </c>
      <c r="I160" s="197">
        <f>(SUM('1.  LRAMVA Summary'!D$54:D$80)+SUM('1.  LRAMVA Summary'!D$81:D$82)*(MONTH($E160)-1)/12)*$H160</f>
        <v>4.8994007468165846</v>
      </c>
      <c r="J160" s="197">
        <f>(SUM('1.  LRAMVA Summary'!E$54:E$80)+SUM('1.  LRAMVA Summary'!E$81:E$82)*(MONTH($E160)-1)/12)*$H160</f>
        <v>30.792635899211785</v>
      </c>
      <c r="K160" s="197">
        <f>(SUM('1.  LRAMVA Summary'!F$54:F$80)+SUM('1.  LRAMVA Summary'!F$81:F$82)*(MONTH($E160)-1)/12)*$H160</f>
        <v>14.785297060153871</v>
      </c>
      <c r="L160" s="197">
        <f>(SUM('1.  LRAMVA Summary'!G$54:G$80)+SUM('1.  LRAMVA Summary'!G$81:G$82)*(MONTH($E160)-1)/12)*$H160</f>
        <v>8.0629269707735123</v>
      </c>
      <c r="M160" s="197">
        <f>(SUM('1.  LRAMVA Summary'!H$54:H$80)+SUM('1.  LRAMVA Summary'!H$81:H$82)*(MONTH($E160)-1)/12)*$H160</f>
        <v>0</v>
      </c>
      <c r="N160" s="197">
        <f>(SUM('1.  LRAMVA Summary'!I$54:I$80)+SUM('1.  LRAMVA Summary'!I$81:I$82)*(MONTH($E160)-1)/12)*$H160</f>
        <v>0</v>
      </c>
      <c r="O160" s="197">
        <f>(SUM('1.  LRAMVA Summary'!J$54:J$80)+SUM('1.  LRAMVA Summary'!J$81:J$82)*(MONTH($E160)-1)/12)*$H160</f>
        <v>0.55748222231184064</v>
      </c>
      <c r="P160" s="197">
        <f>(SUM('1.  LRAMVA Summary'!K$54:K$80)+SUM('1.  LRAMVA Summary'!K$81:K$82)*(MONTH($E160)-1)/12)*$H160</f>
        <v>0</v>
      </c>
      <c r="Q160" s="197">
        <f>(SUM('1.  LRAMVA Summary'!L$54:L$80)+SUM('1.  LRAMVA Summary'!L$81:L$82)*(MONTH($E160)-1)/12)*$H160</f>
        <v>0</v>
      </c>
      <c r="R160" s="197">
        <f>(SUM('1.  LRAMVA Summary'!M$54:M$80)+SUM('1.  LRAMVA Summary'!M$81:M$82)*(MONTH($E160)-1)/12)*$H160</f>
        <v>0</v>
      </c>
      <c r="S160" s="197">
        <f>(SUM('1.  LRAMVA Summary'!N$54:N$80)+SUM('1.  LRAMVA Summary'!N$81:N$82)*(MONTH($E160)-1)/12)*$H160</f>
        <v>0</v>
      </c>
      <c r="T160" s="197">
        <f>(SUM('1.  LRAMVA Summary'!O$54:O$80)+SUM('1.  LRAMVA Summary'!O$81:O$82)*(MONTH($E160)-1)/12)*$H160</f>
        <v>0</v>
      </c>
      <c r="U160" s="197">
        <f>(SUM('1.  LRAMVA Summary'!P$54:P$80)+SUM('1.  LRAMVA Summary'!P$81:P$82)*(MONTH($E160)-1)/12)*$H160</f>
        <v>0</v>
      </c>
      <c r="V160" s="197">
        <f>(SUM('1.  LRAMVA Summary'!Q$54:Q$80)+SUM('1.  LRAMVA Summary'!Q$81:Q$82)*(MONTH($E160)-1)/12)*$H160</f>
        <v>0</v>
      </c>
      <c r="W160" s="198">
        <f t="shared" si="90"/>
        <v>59.097742899267594</v>
      </c>
    </row>
    <row r="161" spans="5:23">
      <c r="E161" s="181">
        <v>44166</v>
      </c>
      <c r="F161" s="181" t="s">
        <v>187</v>
      </c>
      <c r="G161" s="182" t="s">
        <v>69</v>
      </c>
      <c r="H161" s="207">
        <f t="shared" si="93"/>
        <v>4.75E-4</v>
      </c>
      <c r="I161" s="197">
        <f>(SUM('1.  LRAMVA Summary'!D$54:D$80)+SUM('1.  LRAMVA Summary'!D$81:D$82)*(MONTH($E161)-1)/12)*$H161</f>
        <v>4.8994007468165846</v>
      </c>
      <c r="J161" s="197">
        <f>(SUM('1.  LRAMVA Summary'!E$54:E$80)+SUM('1.  LRAMVA Summary'!E$81:E$82)*(MONTH($E161)-1)/12)*$H161</f>
        <v>32.189776417342358</v>
      </c>
      <c r="K161" s="197">
        <f>(SUM('1.  LRAMVA Summary'!F$54:F$80)+SUM('1.  LRAMVA Summary'!F$81:F$82)*(MONTH($E161)-1)/12)*$H161</f>
        <v>15.462482178765214</v>
      </c>
      <c r="L161" s="197">
        <f>(SUM('1.  LRAMVA Summary'!G$54:G$80)+SUM('1.  LRAMVA Summary'!G$81:G$82)*(MONTH($E161)-1)/12)*$H161</f>
        <v>8.4111074761653892</v>
      </c>
      <c r="M161" s="197">
        <f>(SUM('1.  LRAMVA Summary'!H$54:H$80)+SUM('1.  LRAMVA Summary'!H$81:H$82)*(MONTH($E161)-1)/12)*$H161</f>
        <v>0</v>
      </c>
      <c r="N161" s="197">
        <f>(SUM('1.  LRAMVA Summary'!I$54:I$80)+SUM('1.  LRAMVA Summary'!I$81:I$82)*(MONTH($E161)-1)/12)*$H161</f>
        <v>0</v>
      </c>
      <c r="O161" s="197">
        <f>(SUM('1.  LRAMVA Summary'!J$54:J$80)+SUM('1.  LRAMVA Summary'!J$81:J$82)*(MONTH($E161)-1)/12)*$H161</f>
        <v>0.58307412435048078</v>
      </c>
      <c r="P161" s="197">
        <f>(SUM('1.  LRAMVA Summary'!K$54:K$80)+SUM('1.  LRAMVA Summary'!K$81:K$82)*(MONTH($E161)-1)/12)*$H161</f>
        <v>0</v>
      </c>
      <c r="Q161" s="197">
        <f>(SUM('1.  LRAMVA Summary'!L$54:L$80)+SUM('1.  LRAMVA Summary'!L$81:L$82)*(MONTH($E161)-1)/12)*$H161</f>
        <v>0</v>
      </c>
      <c r="R161" s="197">
        <f>(SUM('1.  LRAMVA Summary'!M$54:M$80)+SUM('1.  LRAMVA Summary'!M$81:M$82)*(MONTH($E161)-1)/12)*$H161</f>
        <v>0</v>
      </c>
      <c r="S161" s="197">
        <f>(SUM('1.  LRAMVA Summary'!N$54:N$80)+SUM('1.  LRAMVA Summary'!N$81:N$82)*(MONTH($E161)-1)/12)*$H161</f>
        <v>0</v>
      </c>
      <c r="T161" s="197">
        <f>(SUM('1.  LRAMVA Summary'!O$54:O$80)+SUM('1.  LRAMVA Summary'!O$81:O$82)*(MONTH($E161)-1)/12)*$H161</f>
        <v>0</v>
      </c>
      <c r="U161" s="197">
        <f>(SUM('1.  LRAMVA Summary'!P$54:P$80)+SUM('1.  LRAMVA Summary'!P$81:P$82)*(MONTH($E161)-1)/12)*$H161</f>
        <v>0</v>
      </c>
      <c r="V161" s="197">
        <f>(SUM('1.  LRAMVA Summary'!Q$54:Q$80)+SUM('1.  LRAMVA Summary'!Q$81:Q$82)*(MONTH($E161)-1)/12)*$H161</f>
        <v>0</v>
      </c>
      <c r="W161" s="198">
        <f>SUM(I161:V161)</f>
        <v>61.545840943440027</v>
      </c>
    </row>
    <row r="162" spans="5:23" ht="15" thickBot="1">
      <c r="E162" s="183" t="s">
        <v>469</v>
      </c>
      <c r="F162" s="183"/>
      <c r="G162" s="184"/>
      <c r="H162" s="185"/>
      <c r="I162" s="186">
        <f>SUM(I149:I161)</f>
        <v>245.46427513546416</v>
      </c>
      <c r="J162" s="186">
        <f>SUM(J149:J161)</f>
        <v>994.16432637110495</v>
      </c>
      <c r="K162" s="186">
        <f t="shared" ref="K162:O162" si="94">SUM(K149:K161)</f>
        <v>474.86614969216248</v>
      </c>
      <c r="L162" s="186">
        <f t="shared" si="94"/>
        <v>267.24999817304393</v>
      </c>
      <c r="M162" s="186">
        <f t="shared" si="94"/>
        <v>0</v>
      </c>
      <c r="N162" s="186">
        <f t="shared" si="94"/>
        <v>0</v>
      </c>
      <c r="O162" s="186">
        <f t="shared" si="94"/>
        <v>17.881934961250103</v>
      </c>
      <c r="P162" s="186">
        <f t="shared" ref="P162:V162" si="95">SUM(P149:P161)</f>
        <v>0</v>
      </c>
      <c r="Q162" s="186">
        <f t="shared" si="95"/>
        <v>0</v>
      </c>
      <c r="R162" s="186">
        <f t="shared" si="95"/>
        <v>0</v>
      </c>
      <c r="S162" s="186">
        <f t="shared" si="95"/>
        <v>0</v>
      </c>
      <c r="T162" s="186">
        <f t="shared" si="95"/>
        <v>0</v>
      </c>
      <c r="U162" s="186">
        <f t="shared" si="95"/>
        <v>0</v>
      </c>
      <c r="V162" s="186">
        <f t="shared" si="95"/>
        <v>0</v>
      </c>
      <c r="W162" s="186">
        <f>SUM(W149:W161)</f>
        <v>1999.6266843330261</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712</v>
      </c>
      <c r="F164" s="192"/>
      <c r="G164" s="193"/>
      <c r="H164" s="194"/>
      <c r="I164" s="195">
        <f>I162+I163</f>
        <v>245.46427513546416</v>
      </c>
      <c r="J164" s="195">
        <f t="shared" ref="J164:U164" si="96">J162+J163</f>
        <v>994.16432637110495</v>
      </c>
      <c r="K164" s="195">
        <f t="shared" si="96"/>
        <v>474.86614969216248</v>
      </c>
      <c r="L164" s="195">
        <f t="shared" si="96"/>
        <v>267.24999817304393</v>
      </c>
      <c r="M164" s="195">
        <f t="shared" si="96"/>
        <v>0</v>
      </c>
      <c r="N164" s="195">
        <f t="shared" si="96"/>
        <v>0</v>
      </c>
      <c r="O164" s="195">
        <f t="shared" si="96"/>
        <v>17.881934961250103</v>
      </c>
      <c r="P164" s="195">
        <f t="shared" si="96"/>
        <v>0</v>
      </c>
      <c r="Q164" s="195">
        <f t="shared" si="96"/>
        <v>0</v>
      </c>
      <c r="R164" s="195">
        <f t="shared" si="96"/>
        <v>0</v>
      </c>
      <c r="S164" s="195">
        <f t="shared" si="96"/>
        <v>0</v>
      </c>
      <c r="T164" s="195">
        <f t="shared" si="96"/>
        <v>0</v>
      </c>
      <c r="U164" s="195">
        <f t="shared" si="96"/>
        <v>0</v>
      </c>
      <c r="V164" s="195">
        <f>V162+V163</f>
        <v>0</v>
      </c>
      <c r="W164" s="195">
        <f>W162+W163</f>
        <v>1999.6266843330261</v>
      </c>
    </row>
    <row r="165" spans="5:23">
      <c r="E165" s="181">
        <v>44197</v>
      </c>
      <c r="F165" s="181" t="s">
        <v>718</v>
      </c>
      <c r="G165" s="182" t="s">
        <v>65</v>
      </c>
      <c r="H165" s="207">
        <f>$C$55/12</f>
        <v>4.75E-4</v>
      </c>
      <c r="I165" s="197">
        <f>(SUM('1.  LRAMVA Summary'!D$54:D$80)+SUM('1.  LRAMVA Summary'!D$81:D$82)*(MONTH($E165)-1)/12)*$H165</f>
        <v>4.8994007468165846</v>
      </c>
      <c r="J165" s="197">
        <f>(SUM('1.  LRAMVA Summary'!E$54:E$80)+SUM('1.  LRAMVA Summary'!E$81:E$82)*(MONTH($E165)-1)/12)*$H165</f>
        <v>16.821230717906154</v>
      </c>
      <c r="K165" s="197">
        <f>(SUM('1.  LRAMVA Summary'!F$54:F$80)+SUM('1.  LRAMVA Summary'!F$81:F$82)*(MONTH($E165)-1)/12)*$H165</f>
        <v>8.0134458740404426</v>
      </c>
      <c r="L165" s="197">
        <f>(SUM('1.  LRAMVA Summary'!G$54:G$80)+SUM('1.  LRAMVA Summary'!G$81:G$82)*(MONTH($E165)-1)/12)*$H165</f>
        <v>4.5811219168547206</v>
      </c>
      <c r="M165" s="197">
        <f>(SUM('1.  LRAMVA Summary'!H$54:H$80)+SUM('1.  LRAMVA Summary'!H$81:H$82)*(MONTH($E165)-1)/12)*$H165</f>
        <v>0</v>
      </c>
      <c r="N165" s="197">
        <f>(SUM('1.  LRAMVA Summary'!I$54:I$80)+SUM('1.  LRAMVA Summary'!I$81:I$82)*(MONTH($E165)-1)/12)*$H165</f>
        <v>0</v>
      </c>
      <c r="O165" s="197">
        <f>(SUM('1.  LRAMVA Summary'!J$54:J$80)+SUM('1.  LRAMVA Summary'!J$81:J$82)*(MONTH($E165)-1)/12)*$H165</f>
        <v>0.30156320192544039</v>
      </c>
      <c r="P165" s="197">
        <f>(SUM('1.  LRAMVA Summary'!K$54:K$80)+SUM('1.  LRAMVA Summary'!K$81:K$82)*(MONTH($E165)-1)/12)*$H165</f>
        <v>0</v>
      </c>
      <c r="Q165" s="197">
        <f>(SUM('1.  LRAMVA Summary'!L$54:L$80)+SUM('1.  LRAMVA Summary'!L$81:L$82)*(MONTH($E165)-1)/12)*$H165</f>
        <v>0</v>
      </c>
      <c r="R165" s="197">
        <f>(SUM('1.  LRAMVA Summary'!M$54:M$80)+SUM('1.  LRAMVA Summary'!M$81:M$82)*(MONTH($E165)-1)/12)*$H165</f>
        <v>0</v>
      </c>
      <c r="S165" s="197">
        <f>(SUM('1.  LRAMVA Summary'!N$54:N$80)+SUM('1.  LRAMVA Summary'!N$81:N$82)*(MONTH($E165)-1)/12)*$H165</f>
        <v>0</v>
      </c>
      <c r="T165" s="197">
        <f>(SUM('1.  LRAMVA Summary'!O$54:O$80)+SUM('1.  LRAMVA Summary'!O$81:O$82)*(MONTH($E165)-1)/12)*$H165</f>
        <v>0</v>
      </c>
      <c r="U165" s="197">
        <f>(SUM('1.  LRAMVA Summary'!P$54:P$80)+SUM('1.  LRAMVA Summary'!P$81:P$82)*(MONTH($E165)-1)/12)*$H165</f>
        <v>0</v>
      </c>
      <c r="V165" s="197">
        <f>(SUM('1.  LRAMVA Summary'!Q$54:Q$80)+SUM('1.  LRAMVA Summary'!Q$81:Q$82)*(MONTH($E165)-1)/12)*$H165</f>
        <v>0</v>
      </c>
      <c r="W165" s="198">
        <f>SUM(I165:V165)</f>
        <v>34.616762457543345</v>
      </c>
    </row>
    <row r="166" spans="5:23">
      <c r="E166" s="181">
        <v>44228</v>
      </c>
      <c r="F166" s="181" t="s">
        <v>718</v>
      </c>
      <c r="G166" s="182" t="s">
        <v>65</v>
      </c>
      <c r="H166" s="207">
        <f t="shared" ref="H166:H167" si="97">$C$55/12</f>
        <v>4.75E-4</v>
      </c>
      <c r="I166" s="197">
        <f>(SUM('1.  LRAMVA Summary'!D$54:D$80)+SUM('1.  LRAMVA Summary'!D$81:D$82)*(MONTH($E166)-1)/12)*$H166</f>
        <v>4.8994007468165846</v>
      </c>
      <c r="J166" s="197">
        <f>(SUM('1.  LRAMVA Summary'!E$54:E$80)+SUM('1.  LRAMVA Summary'!E$81:E$82)*(MONTH($E166)-1)/12)*$H166</f>
        <v>18.218371236036717</v>
      </c>
      <c r="K166" s="197">
        <f>(SUM('1.  LRAMVA Summary'!F$54:F$80)+SUM('1.  LRAMVA Summary'!F$81:F$82)*(MONTH($E166)-1)/12)*$H166</f>
        <v>8.6906309926517853</v>
      </c>
      <c r="L166" s="197">
        <f>(SUM('1.  LRAMVA Summary'!G$54:G$80)+SUM('1.  LRAMVA Summary'!G$81:G$82)*(MONTH($E166)-1)/12)*$H166</f>
        <v>4.9293024222465993</v>
      </c>
      <c r="M166" s="197">
        <f>(SUM('1.  LRAMVA Summary'!H$54:H$80)+SUM('1.  LRAMVA Summary'!H$81:H$82)*(MONTH($E166)-1)/12)*$H166</f>
        <v>0</v>
      </c>
      <c r="N166" s="197">
        <f>(SUM('1.  LRAMVA Summary'!I$54:I$80)+SUM('1.  LRAMVA Summary'!I$81:I$82)*(MONTH($E166)-1)/12)*$H166</f>
        <v>0</v>
      </c>
      <c r="O166" s="197">
        <f>(SUM('1.  LRAMVA Summary'!J$54:J$80)+SUM('1.  LRAMVA Summary'!J$81:J$82)*(MONTH($E166)-1)/12)*$H166</f>
        <v>0.32715510396408043</v>
      </c>
      <c r="P166" s="197">
        <f>(SUM('1.  LRAMVA Summary'!K$54:K$80)+SUM('1.  LRAMVA Summary'!K$81:K$82)*(MONTH($E166)-1)/12)*$H166</f>
        <v>0</v>
      </c>
      <c r="Q166" s="197">
        <f>(SUM('1.  LRAMVA Summary'!L$54:L$80)+SUM('1.  LRAMVA Summary'!L$81:L$82)*(MONTH($E166)-1)/12)*$H166</f>
        <v>0</v>
      </c>
      <c r="R166" s="197">
        <f>(SUM('1.  LRAMVA Summary'!M$54:M$80)+SUM('1.  LRAMVA Summary'!M$81:M$82)*(MONTH($E166)-1)/12)*$H166</f>
        <v>0</v>
      </c>
      <c r="S166" s="197">
        <f>(SUM('1.  LRAMVA Summary'!N$54:N$80)+SUM('1.  LRAMVA Summary'!N$81:N$82)*(MONTH($E166)-1)/12)*$H166</f>
        <v>0</v>
      </c>
      <c r="T166" s="197">
        <f>(SUM('1.  LRAMVA Summary'!O$54:O$80)+SUM('1.  LRAMVA Summary'!O$81:O$82)*(MONTH($E166)-1)/12)*$H166</f>
        <v>0</v>
      </c>
      <c r="U166" s="197">
        <f>(SUM('1.  LRAMVA Summary'!P$54:P$80)+SUM('1.  LRAMVA Summary'!P$81:P$82)*(MONTH($E166)-1)/12)*$H166</f>
        <v>0</v>
      </c>
      <c r="V166" s="197">
        <f>(SUM('1.  LRAMVA Summary'!Q$54:Q$80)+SUM('1.  LRAMVA Summary'!Q$81:Q$82)*(MONTH($E166)-1)/12)*$H166</f>
        <v>0</v>
      </c>
      <c r="W166" s="198">
        <f t="shared" ref="W166:W175" si="98">SUM(I166:V166)</f>
        <v>37.064860501715771</v>
      </c>
    </row>
    <row r="167" spans="5:23">
      <c r="E167" s="181">
        <v>44256</v>
      </c>
      <c r="F167" s="181" t="s">
        <v>718</v>
      </c>
      <c r="G167" s="182" t="s">
        <v>65</v>
      </c>
      <c r="H167" s="207">
        <f t="shared" si="97"/>
        <v>4.75E-4</v>
      </c>
      <c r="I167" s="197">
        <f>(SUM('1.  LRAMVA Summary'!D$54:D$80)+SUM('1.  LRAMVA Summary'!D$81:D$82)*(MONTH($E167)-1)/12)*$H167</f>
        <v>4.8994007468165846</v>
      </c>
      <c r="J167" s="197">
        <f>(SUM('1.  LRAMVA Summary'!E$54:E$80)+SUM('1.  LRAMVA Summary'!E$81:E$82)*(MONTH($E167)-1)/12)*$H167</f>
        <v>19.615511754167279</v>
      </c>
      <c r="K167" s="197">
        <f>(SUM('1.  LRAMVA Summary'!F$54:F$80)+SUM('1.  LRAMVA Summary'!F$81:F$82)*(MONTH($E167)-1)/12)*$H167</f>
        <v>9.367816111263128</v>
      </c>
      <c r="L167" s="197">
        <f>(SUM('1.  LRAMVA Summary'!G$54:G$80)+SUM('1.  LRAMVA Summary'!G$81:G$82)*(MONTH($E167)-1)/12)*$H167</f>
        <v>5.2774829276384789</v>
      </c>
      <c r="M167" s="197">
        <f>(SUM('1.  LRAMVA Summary'!H$54:H$80)+SUM('1.  LRAMVA Summary'!H$81:H$82)*(MONTH($E167)-1)/12)*$H167</f>
        <v>0</v>
      </c>
      <c r="N167" s="197">
        <f>(SUM('1.  LRAMVA Summary'!I$54:I$80)+SUM('1.  LRAMVA Summary'!I$81:I$82)*(MONTH($E167)-1)/12)*$H167</f>
        <v>0</v>
      </c>
      <c r="O167" s="197">
        <f>(SUM('1.  LRAMVA Summary'!J$54:J$80)+SUM('1.  LRAMVA Summary'!J$81:J$82)*(MONTH($E167)-1)/12)*$H167</f>
        <v>0.35274700600272046</v>
      </c>
      <c r="P167" s="197">
        <f>(SUM('1.  LRAMVA Summary'!K$54:K$80)+SUM('1.  LRAMVA Summary'!K$81:K$82)*(MONTH($E167)-1)/12)*$H167</f>
        <v>0</v>
      </c>
      <c r="Q167" s="197">
        <f>(SUM('1.  LRAMVA Summary'!L$54:L$80)+SUM('1.  LRAMVA Summary'!L$81:L$82)*(MONTH($E167)-1)/12)*$H167</f>
        <v>0</v>
      </c>
      <c r="R167" s="197">
        <f>(SUM('1.  LRAMVA Summary'!M$54:M$80)+SUM('1.  LRAMVA Summary'!M$81:M$82)*(MONTH($E167)-1)/12)*$H167</f>
        <v>0</v>
      </c>
      <c r="S167" s="197">
        <f>(SUM('1.  LRAMVA Summary'!N$54:N$80)+SUM('1.  LRAMVA Summary'!N$81:N$82)*(MONTH($E167)-1)/12)*$H167</f>
        <v>0</v>
      </c>
      <c r="T167" s="197">
        <f>(SUM('1.  LRAMVA Summary'!O$54:O$80)+SUM('1.  LRAMVA Summary'!O$81:O$82)*(MONTH($E167)-1)/12)*$H167</f>
        <v>0</v>
      </c>
      <c r="U167" s="197">
        <f>(SUM('1.  LRAMVA Summary'!P$54:P$80)+SUM('1.  LRAMVA Summary'!P$81:P$82)*(MONTH($E167)-1)/12)*$H167</f>
        <v>0</v>
      </c>
      <c r="V167" s="197">
        <f>(SUM('1.  LRAMVA Summary'!Q$54:Q$80)+SUM('1.  LRAMVA Summary'!Q$81:Q$82)*(MONTH($E167)-1)/12)*$H167</f>
        <v>0</v>
      </c>
      <c r="W167" s="198">
        <f t="shared" si="98"/>
        <v>39.512958545888196</v>
      </c>
    </row>
    <row r="168" spans="5:23">
      <c r="E168" s="181">
        <v>44287</v>
      </c>
      <c r="F168" s="181" t="s">
        <v>718</v>
      </c>
      <c r="G168" s="182" t="s">
        <v>66</v>
      </c>
      <c r="H168" s="207">
        <f>$C$56/12</f>
        <v>4.75E-4</v>
      </c>
      <c r="I168" s="197">
        <f>(SUM('1.  LRAMVA Summary'!D$54:D$80)+SUM('1.  LRAMVA Summary'!D$81:D$82)*(MONTH($E168)-1)/12)*$H168</f>
        <v>4.8994007468165846</v>
      </c>
      <c r="J168" s="197">
        <f>(SUM('1.  LRAMVA Summary'!E$54:E$80)+SUM('1.  LRAMVA Summary'!E$81:E$82)*(MONTH($E168)-1)/12)*$H168</f>
        <v>21.012652272297846</v>
      </c>
      <c r="K168" s="197">
        <f>(SUM('1.  LRAMVA Summary'!F$54:F$80)+SUM('1.  LRAMVA Summary'!F$81:F$82)*(MONTH($E168)-1)/12)*$H168</f>
        <v>10.045001229874472</v>
      </c>
      <c r="L168" s="197">
        <f>(SUM('1.  LRAMVA Summary'!G$54:G$80)+SUM('1.  LRAMVA Summary'!G$81:G$82)*(MONTH($E168)-1)/12)*$H168</f>
        <v>5.6256634330303577</v>
      </c>
      <c r="M168" s="197">
        <f>(SUM('1.  LRAMVA Summary'!H$54:H$80)+SUM('1.  LRAMVA Summary'!H$81:H$82)*(MONTH($E168)-1)/12)*$H168</f>
        <v>0</v>
      </c>
      <c r="N168" s="197">
        <f>(SUM('1.  LRAMVA Summary'!I$54:I$80)+SUM('1.  LRAMVA Summary'!I$81:I$82)*(MONTH($E168)-1)/12)*$H168</f>
        <v>0</v>
      </c>
      <c r="O168" s="197">
        <f>(SUM('1.  LRAMVA Summary'!J$54:J$80)+SUM('1.  LRAMVA Summary'!J$81:J$82)*(MONTH($E168)-1)/12)*$H168</f>
        <v>0.3783389080413605</v>
      </c>
      <c r="P168" s="197">
        <f>(SUM('1.  LRAMVA Summary'!K$54:K$80)+SUM('1.  LRAMVA Summary'!K$81:K$82)*(MONTH($E168)-1)/12)*$H168</f>
        <v>0</v>
      </c>
      <c r="Q168" s="197">
        <f>(SUM('1.  LRAMVA Summary'!L$54:L$80)+SUM('1.  LRAMVA Summary'!L$81:L$82)*(MONTH($E168)-1)/12)*$H168</f>
        <v>0</v>
      </c>
      <c r="R168" s="197">
        <f>(SUM('1.  LRAMVA Summary'!M$54:M$80)+SUM('1.  LRAMVA Summary'!M$81:M$82)*(MONTH($E168)-1)/12)*$H168</f>
        <v>0</v>
      </c>
      <c r="S168" s="197">
        <f>(SUM('1.  LRAMVA Summary'!N$54:N$80)+SUM('1.  LRAMVA Summary'!N$81:N$82)*(MONTH($E168)-1)/12)*$H168</f>
        <v>0</v>
      </c>
      <c r="T168" s="197">
        <f>(SUM('1.  LRAMVA Summary'!O$54:O$80)+SUM('1.  LRAMVA Summary'!O$81:O$82)*(MONTH($E168)-1)/12)*$H168</f>
        <v>0</v>
      </c>
      <c r="U168" s="197">
        <f>(SUM('1.  LRAMVA Summary'!P$54:P$80)+SUM('1.  LRAMVA Summary'!P$81:P$82)*(MONTH($E168)-1)/12)*$H168</f>
        <v>0</v>
      </c>
      <c r="V168" s="197">
        <f>(SUM('1.  LRAMVA Summary'!Q$54:Q$80)+SUM('1.  LRAMVA Summary'!Q$81:Q$82)*(MONTH($E168)-1)/12)*$H168</f>
        <v>0</v>
      </c>
      <c r="W168" s="198">
        <f t="shared" si="98"/>
        <v>41.961056590060622</v>
      </c>
    </row>
    <row r="169" spans="5:23">
      <c r="E169" s="181">
        <v>44317</v>
      </c>
      <c r="F169" s="181" t="s">
        <v>718</v>
      </c>
      <c r="G169" s="182" t="s">
        <v>66</v>
      </c>
      <c r="H169" s="207">
        <f t="shared" ref="H169:H170" si="99">$C$56/12</f>
        <v>4.75E-4</v>
      </c>
      <c r="I169" s="197">
        <f>(SUM('1.  LRAMVA Summary'!D$54:D$80)+SUM('1.  LRAMVA Summary'!D$81:D$82)*(MONTH($E169)-1)/12)*$H169</f>
        <v>4.8994007468165846</v>
      </c>
      <c r="J169" s="197">
        <f>(SUM('1.  LRAMVA Summary'!E$54:E$80)+SUM('1.  LRAMVA Summary'!E$81:E$82)*(MONTH($E169)-1)/12)*$H169</f>
        <v>22.409792790428408</v>
      </c>
      <c r="K169" s="197">
        <f>(SUM('1.  LRAMVA Summary'!F$54:F$80)+SUM('1.  LRAMVA Summary'!F$81:F$82)*(MONTH($E169)-1)/12)*$H169</f>
        <v>10.722186348485813</v>
      </c>
      <c r="L169" s="197">
        <f>(SUM('1.  LRAMVA Summary'!G$54:G$80)+SUM('1.  LRAMVA Summary'!G$81:G$82)*(MONTH($E169)-1)/12)*$H169</f>
        <v>5.9738439384222364</v>
      </c>
      <c r="M169" s="197">
        <f>(SUM('1.  LRAMVA Summary'!H$54:H$80)+SUM('1.  LRAMVA Summary'!H$81:H$82)*(MONTH($E169)-1)/12)*$H169</f>
        <v>0</v>
      </c>
      <c r="N169" s="197">
        <f>(SUM('1.  LRAMVA Summary'!I$54:I$80)+SUM('1.  LRAMVA Summary'!I$81:I$82)*(MONTH($E169)-1)/12)*$H169</f>
        <v>0</v>
      </c>
      <c r="O169" s="197">
        <f>(SUM('1.  LRAMVA Summary'!J$54:J$80)+SUM('1.  LRAMVA Summary'!J$81:J$82)*(MONTH($E169)-1)/12)*$H169</f>
        <v>0.40393081008000048</v>
      </c>
      <c r="P169" s="197">
        <f>(SUM('1.  LRAMVA Summary'!K$54:K$80)+SUM('1.  LRAMVA Summary'!K$81:K$82)*(MONTH($E169)-1)/12)*$H169</f>
        <v>0</v>
      </c>
      <c r="Q169" s="197">
        <f>(SUM('1.  LRAMVA Summary'!L$54:L$80)+SUM('1.  LRAMVA Summary'!L$81:L$82)*(MONTH($E169)-1)/12)*$H169</f>
        <v>0</v>
      </c>
      <c r="R169" s="197">
        <f>(SUM('1.  LRAMVA Summary'!M$54:M$80)+SUM('1.  LRAMVA Summary'!M$81:M$82)*(MONTH($E169)-1)/12)*$H169</f>
        <v>0</v>
      </c>
      <c r="S169" s="197">
        <f>(SUM('1.  LRAMVA Summary'!N$54:N$80)+SUM('1.  LRAMVA Summary'!N$81:N$82)*(MONTH($E169)-1)/12)*$H169</f>
        <v>0</v>
      </c>
      <c r="T169" s="197">
        <f>(SUM('1.  LRAMVA Summary'!O$54:O$80)+SUM('1.  LRAMVA Summary'!O$81:O$82)*(MONTH($E169)-1)/12)*$H169</f>
        <v>0</v>
      </c>
      <c r="U169" s="197">
        <f>(SUM('1.  LRAMVA Summary'!P$54:P$80)+SUM('1.  LRAMVA Summary'!P$81:P$82)*(MONTH($E169)-1)/12)*$H169</f>
        <v>0</v>
      </c>
      <c r="V169" s="197">
        <f>(SUM('1.  LRAMVA Summary'!Q$54:Q$80)+SUM('1.  LRAMVA Summary'!Q$81:Q$82)*(MONTH($E169)-1)/12)*$H169</f>
        <v>0</v>
      </c>
      <c r="W169" s="198">
        <f t="shared" si="98"/>
        <v>44.40915463423304</v>
      </c>
    </row>
    <row r="170" spans="5:23">
      <c r="E170" s="181">
        <v>44348</v>
      </c>
      <c r="F170" s="181" t="s">
        <v>718</v>
      </c>
      <c r="G170" s="182" t="s">
        <v>66</v>
      </c>
      <c r="H170" s="207">
        <f t="shared" si="99"/>
        <v>4.75E-4</v>
      </c>
      <c r="I170" s="197">
        <f>(SUM('1.  LRAMVA Summary'!D$54:D$80)+SUM('1.  LRAMVA Summary'!D$81:D$82)*(MONTH($E170)-1)/12)*$H170</f>
        <v>4.8994007468165846</v>
      </c>
      <c r="J170" s="197">
        <f>(SUM('1.  LRAMVA Summary'!E$54:E$80)+SUM('1.  LRAMVA Summary'!E$81:E$82)*(MONTH($E170)-1)/12)*$H170</f>
        <v>23.806933308558971</v>
      </c>
      <c r="K170" s="197">
        <f>(SUM('1.  LRAMVA Summary'!F$54:F$80)+SUM('1.  LRAMVA Summary'!F$81:F$82)*(MONTH($E170)-1)/12)*$H170</f>
        <v>11.399371467097156</v>
      </c>
      <c r="L170" s="197">
        <f>(SUM('1.  LRAMVA Summary'!G$54:G$80)+SUM('1.  LRAMVA Summary'!G$81:G$82)*(MONTH($E170)-1)/12)*$H170</f>
        <v>6.322024443814116</v>
      </c>
      <c r="M170" s="197">
        <f>(SUM('1.  LRAMVA Summary'!H$54:H$80)+SUM('1.  LRAMVA Summary'!H$81:H$82)*(MONTH($E170)-1)/12)*$H170</f>
        <v>0</v>
      </c>
      <c r="N170" s="197">
        <f>(SUM('1.  LRAMVA Summary'!I$54:I$80)+SUM('1.  LRAMVA Summary'!I$81:I$82)*(MONTH($E170)-1)/12)*$H170</f>
        <v>0</v>
      </c>
      <c r="O170" s="197">
        <f>(SUM('1.  LRAMVA Summary'!J$54:J$80)+SUM('1.  LRAMVA Summary'!J$81:J$82)*(MONTH($E170)-1)/12)*$H170</f>
        <v>0.42952271211864052</v>
      </c>
      <c r="P170" s="197">
        <f>(SUM('1.  LRAMVA Summary'!K$54:K$80)+SUM('1.  LRAMVA Summary'!K$81:K$82)*(MONTH($E170)-1)/12)*$H170</f>
        <v>0</v>
      </c>
      <c r="Q170" s="197">
        <f>(SUM('1.  LRAMVA Summary'!L$54:L$80)+SUM('1.  LRAMVA Summary'!L$81:L$82)*(MONTH($E170)-1)/12)*$H170</f>
        <v>0</v>
      </c>
      <c r="R170" s="197">
        <f>(SUM('1.  LRAMVA Summary'!M$54:M$80)+SUM('1.  LRAMVA Summary'!M$81:M$82)*(MONTH($E170)-1)/12)*$H170</f>
        <v>0</v>
      </c>
      <c r="S170" s="197">
        <f>(SUM('1.  LRAMVA Summary'!N$54:N$80)+SUM('1.  LRAMVA Summary'!N$81:N$82)*(MONTH($E170)-1)/12)*$H170</f>
        <v>0</v>
      </c>
      <c r="T170" s="197">
        <f>(SUM('1.  LRAMVA Summary'!O$54:O$80)+SUM('1.  LRAMVA Summary'!O$81:O$82)*(MONTH($E170)-1)/12)*$H170</f>
        <v>0</v>
      </c>
      <c r="U170" s="197">
        <f>(SUM('1.  LRAMVA Summary'!P$54:P$80)+SUM('1.  LRAMVA Summary'!P$81:P$82)*(MONTH($E170)-1)/12)*$H170</f>
        <v>0</v>
      </c>
      <c r="V170" s="197">
        <f>(SUM('1.  LRAMVA Summary'!Q$54:Q$80)+SUM('1.  LRAMVA Summary'!Q$81:Q$82)*(MONTH($E170)-1)/12)*$H170</f>
        <v>0</v>
      </c>
      <c r="W170" s="198">
        <f t="shared" si="98"/>
        <v>46.857252678405466</v>
      </c>
    </row>
    <row r="171" spans="5:23">
      <c r="E171" s="181">
        <v>44378</v>
      </c>
      <c r="F171" s="181" t="s">
        <v>718</v>
      </c>
      <c r="G171" s="182" t="s">
        <v>68</v>
      </c>
      <c r="H171" s="207">
        <f>$C$57/12</f>
        <v>4.75E-4</v>
      </c>
      <c r="I171" s="197">
        <f>(SUM('1.  LRAMVA Summary'!D$54:D$80)+SUM('1.  LRAMVA Summary'!D$81:D$82)*(MONTH($E171)-1)/12)*$H171</f>
        <v>4.8994007468165846</v>
      </c>
      <c r="J171" s="197">
        <f>(SUM('1.  LRAMVA Summary'!E$54:E$80)+SUM('1.  LRAMVA Summary'!E$81:E$82)*(MONTH($E171)-1)/12)*$H171</f>
        <v>25.204073826689534</v>
      </c>
      <c r="K171" s="197">
        <f>(SUM('1.  LRAMVA Summary'!F$54:F$80)+SUM('1.  LRAMVA Summary'!F$81:F$82)*(MONTH($E171)-1)/12)*$H171</f>
        <v>12.0765565857085</v>
      </c>
      <c r="L171" s="197">
        <f>(SUM('1.  LRAMVA Summary'!G$54:G$80)+SUM('1.  LRAMVA Summary'!G$81:G$82)*(MONTH($E171)-1)/12)*$H171</f>
        <v>6.6702049492059956</v>
      </c>
      <c r="M171" s="197">
        <f>(SUM('1.  LRAMVA Summary'!H$54:H$80)+SUM('1.  LRAMVA Summary'!H$81:H$82)*(MONTH($E171)-1)/12)*$H171</f>
        <v>0</v>
      </c>
      <c r="N171" s="197">
        <f>(SUM('1.  LRAMVA Summary'!I$54:I$80)+SUM('1.  LRAMVA Summary'!I$81:I$82)*(MONTH($E171)-1)/12)*$H171</f>
        <v>0</v>
      </c>
      <c r="O171" s="197">
        <f>(SUM('1.  LRAMVA Summary'!J$54:J$80)+SUM('1.  LRAMVA Summary'!J$81:J$82)*(MONTH($E171)-1)/12)*$H171</f>
        <v>0.45511461415728055</v>
      </c>
      <c r="P171" s="197">
        <f>(SUM('1.  LRAMVA Summary'!K$54:K$80)+SUM('1.  LRAMVA Summary'!K$81:K$82)*(MONTH($E171)-1)/12)*$H171</f>
        <v>0</v>
      </c>
      <c r="Q171" s="197">
        <f>(SUM('1.  LRAMVA Summary'!L$54:L$80)+SUM('1.  LRAMVA Summary'!L$81:L$82)*(MONTH($E171)-1)/12)*$H171</f>
        <v>0</v>
      </c>
      <c r="R171" s="197">
        <f>(SUM('1.  LRAMVA Summary'!M$54:M$80)+SUM('1.  LRAMVA Summary'!M$81:M$82)*(MONTH($E171)-1)/12)*$H171</f>
        <v>0</v>
      </c>
      <c r="S171" s="197">
        <f>(SUM('1.  LRAMVA Summary'!N$54:N$80)+SUM('1.  LRAMVA Summary'!N$81:N$82)*(MONTH($E171)-1)/12)*$H171</f>
        <v>0</v>
      </c>
      <c r="T171" s="197">
        <f>(SUM('1.  LRAMVA Summary'!O$54:O$80)+SUM('1.  LRAMVA Summary'!O$81:O$82)*(MONTH($E171)-1)/12)*$H171</f>
        <v>0</v>
      </c>
      <c r="U171" s="197">
        <f>(SUM('1.  LRAMVA Summary'!P$54:P$80)+SUM('1.  LRAMVA Summary'!P$81:P$82)*(MONTH($E171)-1)/12)*$H171</f>
        <v>0</v>
      </c>
      <c r="V171" s="197">
        <f>(SUM('1.  LRAMVA Summary'!Q$54:Q$80)+SUM('1.  LRAMVA Summary'!Q$81:Q$82)*(MONTH($E171)-1)/12)*$H171</f>
        <v>0</v>
      </c>
      <c r="W171" s="198">
        <f t="shared" si="98"/>
        <v>49.305350722577899</v>
      </c>
    </row>
    <row r="172" spans="5:23">
      <c r="E172" s="181">
        <v>44409</v>
      </c>
      <c r="F172" s="181" t="s">
        <v>718</v>
      </c>
      <c r="G172" s="182" t="s">
        <v>68</v>
      </c>
      <c r="H172" s="207">
        <f t="shared" ref="H172:H173" si="100">$C$57/12</f>
        <v>4.75E-4</v>
      </c>
      <c r="I172" s="197">
        <f>(SUM('1.  LRAMVA Summary'!D$54:D$80)+SUM('1.  LRAMVA Summary'!D$81:D$82)*(MONTH($E172)-1)/12)*$H172</f>
        <v>4.8994007468165846</v>
      </c>
      <c r="J172" s="197">
        <f>(SUM('1.  LRAMVA Summary'!E$54:E$80)+SUM('1.  LRAMVA Summary'!E$81:E$82)*(MONTH($E172)-1)/12)*$H172</f>
        <v>26.601214344820097</v>
      </c>
      <c r="K172" s="197">
        <f>(SUM('1.  LRAMVA Summary'!F$54:F$80)+SUM('1.  LRAMVA Summary'!F$81:F$82)*(MONTH($E172)-1)/12)*$H172</f>
        <v>12.753741704319841</v>
      </c>
      <c r="L172" s="197">
        <f>(SUM('1.  LRAMVA Summary'!G$54:G$80)+SUM('1.  LRAMVA Summary'!G$81:G$82)*(MONTH($E172)-1)/12)*$H172</f>
        <v>7.0183854545978734</v>
      </c>
      <c r="M172" s="197">
        <f>(SUM('1.  LRAMVA Summary'!H$54:H$80)+SUM('1.  LRAMVA Summary'!H$81:H$82)*(MONTH($E172)-1)/12)*$H172</f>
        <v>0</v>
      </c>
      <c r="N172" s="197">
        <f>(SUM('1.  LRAMVA Summary'!I$54:I$80)+SUM('1.  LRAMVA Summary'!I$81:I$82)*(MONTH($E172)-1)/12)*$H172</f>
        <v>0</v>
      </c>
      <c r="O172" s="197">
        <f>(SUM('1.  LRAMVA Summary'!J$54:J$80)+SUM('1.  LRAMVA Summary'!J$81:J$82)*(MONTH($E172)-1)/12)*$H172</f>
        <v>0.48070651619592064</v>
      </c>
      <c r="P172" s="197">
        <f>(SUM('1.  LRAMVA Summary'!K$54:K$80)+SUM('1.  LRAMVA Summary'!K$81:K$82)*(MONTH($E172)-1)/12)*$H172</f>
        <v>0</v>
      </c>
      <c r="Q172" s="197">
        <f>(SUM('1.  LRAMVA Summary'!L$54:L$80)+SUM('1.  LRAMVA Summary'!L$81:L$82)*(MONTH($E172)-1)/12)*$H172</f>
        <v>0</v>
      </c>
      <c r="R172" s="197">
        <f>(SUM('1.  LRAMVA Summary'!M$54:M$80)+SUM('1.  LRAMVA Summary'!M$81:M$82)*(MONTH($E172)-1)/12)*$H172</f>
        <v>0</v>
      </c>
      <c r="S172" s="197">
        <f>(SUM('1.  LRAMVA Summary'!N$54:N$80)+SUM('1.  LRAMVA Summary'!N$81:N$82)*(MONTH($E172)-1)/12)*$H172</f>
        <v>0</v>
      </c>
      <c r="T172" s="197">
        <f>(SUM('1.  LRAMVA Summary'!O$54:O$80)+SUM('1.  LRAMVA Summary'!O$81:O$82)*(MONTH($E172)-1)/12)*$H172</f>
        <v>0</v>
      </c>
      <c r="U172" s="197">
        <f>(SUM('1.  LRAMVA Summary'!P$54:P$80)+SUM('1.  LRAMVA Summary'!P$81:P$82)*(MONTH($E172)-1)/12)*$H172</f>
        <v>0</v>
      </c>
      <c r="V172" s="197">
        <f>(SUM('1.  LRAMVA Summary'!Q$54:Q$80)+SUM('1.  LRAMVA Summary'!Q$81:Q$82)*(MONTH($E172)-1)/12)*$H172</f>
        <v>0</v>
      </c>
      <c r="W172" s="198">
        <f t="shared" si="98"/>
        <v>51.753448766750324</v>
      </c>
    </row>
    <row r="173" spans="5:23">
      <c r="E173" s="181">
        <v>44440</v>
      </c>
      <c r="F173" s="181" t="s">
        <v>718</v>
      </c>
      <c r="G173" s="182" t="s">
        <v>68</v>
      </c>
      <c r="H173" s="207">
        <f t="shared" si="100"/>
        <v>4.75E-4</v>
      </c>
      <c r="I173" s="197">
        <f>(SUM('1.  LRAMVA Summary'!D$54:D$80)+SUM('1.  LRAMVA Summary'!D$81:D$82)*(MONTH($E173)-1)/12)*$H173</f>
        <v>4.8994007468165846</v>
      </c>
      <c r="J173" s="197">
        <f>(SUM('1.  LRAMVA Summary'!E$54:E$80)+SUM('1.  LRAMVA Summary'!E$81:E$82)*(MONTH($E173)-1)/12)*$H173</f>
        <v>27.998354862950659</v>
      </c>
      <c r="K173" s="197">
        <f>(SUM('1.  LRAMVA Summary'!F$54:F$80)+SUM('1.  LRAMVA Summary'!F$81:F$82)*(MONTH($E173)-1)/12)*$H173</f>
        <v>13.430926822931184</v>
      </c>
      <c r="L173" s="197">
        <f>(SUM('1.  LRAMVA Summary'!G$54:G$80)+SUM('1.  LRAMVA Summary'!G$81:G$82)*(MONTH($E173)-1)/12)*$H173</f>
        <v>7.3665659599897539</v>
      </c>
      <c r="M173" s="197">
        <f>(SUM('1.  LRAMVA Summary'!H$54:H$80)+SUM('1.  LRAMVA Summary'!H$81:H$82)*(MONTH($E173)-1)/12)*$H173</f>
        <v>0</v>
      </c>
      <c r="N173" s="197">
        <f>(SUM('1.  LRAMVA Summary'!I$54:I$80)+SUM('1.  LRAMVA Summary'!I$81:I$82)*(MONTH($E173)-1)/12)*$H173</f>
        <v>0</v>
      </c>
      <c r="O173" s="197">
        <f>(SUM('1.  LRAMVA Summary'!J$54:J$80)+SUM('1.  LRAMVA Summary'!J$81:J$82)*(MONTH($E173)-1)/12)*$H173</f>
        <v>0.50629841823456057</v>
      </c>
      <c r="P173" s="197">
        <f>(SUM('1.  LRAMVA Summary'!K$54:K$80)+SUM('1.  LRAMVA Summary'!K$81:K$82)*(MONTH($E173)-1)/12)*$H173</f>
        <v>0</v>
      </c>
      <c r="Q173" s="197">
        <f>(SUM('1.  LRAMVA Summary'!L$54:L$80)+SUM('1.  LRAMVA Summary'!L$81:L$82)*(MONTH($E173)-1)/12)*$H173</f>
        <v>0</v>
      </c>
      <c r="R173" s="197">
        <f>(SUM('1.  LRAMVA Summary'!M$54:M$80)+SUM('1.  LRAMVA Summary'!M$81:M$82)*(MONTH($E173)-1)/12)*$H173</f>
        <v>0</v>
      </c>
      <c r="S173" s="197">
        <f>(SUM('1.  LRAMVA Summary'!N$54:N$80)+SUM('1.  LRAMVA Summary'!N$81:N$82)*(MONTH($E173)-1)/12)*$H173</f>
        <v>0</v>
      </c>
      <c r="T173" s="197">
        <f>(SUM('1.  LRAMVA Summary'!O$54:O$80)+SUM('1.  LRAMVA Summary'!O$81:O$82)*(MONTH($E173)-1)/12)*$H173</f>
        <v>0</v>
      </c>
      <c r="U173" s="197">
        <f>(SUM('1.  LRAMVA Summary'!P$54:P$80)+SUM('1.  LRAMVA Summary'!P$81:P$82)*(MONTH($E173)-1)/12)*$H173</f>
        <v>0</v>
      </c>
      <c r="V173" s="197">
        <f>(SUM('1.  LRAMVA Summary'!Q$54:Q$80)+SUM('1.  LRAMVA Summary'!Q$81:Q$82)*(MONTH($E173)-1)/12)*$H173</f>
        <v>0</v>
      </c>
      <c r="W173" s="198">
        <f t="shared" si="98"/>
        <v>54.201546810922743</v>
      </c>
    </row>
    <row r="174" spans="5:23">
      <c r="E174" s="181">
        <v>44470</v>
      </c>
      <c r="F174" s="181" t="s">
        <v>718</v>
      </c>
      <c r="G174" s="182" t="s">
        <v>69</v>
      </c>
      <c r="H174" s="207">
        <f>$C$58/12</f>
        <v>4.75E-4</v>
      </c>
      <c r="I174" s="197">
        <f>(SUM('1.  LRAMVA Summary'!D$54:D$80)+SUM('1.  LRAMVA Summary'!D$81:D$82)*(MONTH($E174)-1)/12)*$H174</f>
        <v>4.8994007468165846</v>
      </c>
      <c r="J174" s="197">
        <f>(SUM('1.  LRAMVA Summary'!E$54:E$80)+SUM('1.  LRAMVA Summary'!E$81:E$82)*(MONTH($E174)-1)/12)*$H174</f>
        <v>29.395495381081222</v>
      </c>
      <c r="K174" s="197">
        <f>(SUM('1.  LRAMVA Summary'!F$54:F$80)+SUM('1.  LRAMVA Summary'!F$81:F$82)*(MONTH($E174)-1)/12)*$H174</f>
        <v>14.108111941542528</v>
      </c>
      <c r="L174" s="197">
        <f>(SUM('1.  LRAMVA Summary'!G$54:G$80)+SUM('1.  LRAMVA Summary'!G$81:G$82)*(MONTH($E174)-1)/12)*$H174</f>
        <v>7.7147464653816327</v>
      </c>
      <c r="M174" s="197">
        <f>(SUM('1.  LRAMVA Summary'!H$54:H$80)+SUM('1.  LRAMVA Summary'!H$81:H$82)*(MONTH($E174)-1)/12)*$H174</f>
        <v>0</v>
      </c>
      <c r="N174" s="197">
        <f>(SUM('1.  LRAMVA Summary'!I$54:I$80)+SUM('1.  LRAMVA Summary'!I$81:I$82)*(MONTH($E174)-1)/12)*$H174</f>
        <v>0</v>
      </c>
      <c r="O174" s="197">
        <f>(SUM('1.  LRAMVA Summary'!J$54:J$80)+SUM('1.  LRAMVA Summary'!J$81:J$82)*(MONTH($E174)-1)/12)*$H174</f>
        <v>0.5318903202732006</v>
      </c>
      <c r="P174" s="197">
        <f>(SUM('1.  LRAMVA Summary'!K$54:K$80)+SUM('1.  LRAMVA Summary'!K$81:K$82)*(MONTH($E174)-1)/12)*$H174</f>
        <v>0</v>
      </c>
      <c r="Q174" s="197">
        <f>(SUM('1.  LRAMVA Summary'!L$54:L$80)+SUM('1.  LRAMVA Summary'!L$81:L$82)*(MONTH($E174)-1)/12)*$H174</f>
        <v>0</v>
      </c>
      <c r="R174" s="197">
        <f>(SUM('1.  LRAMVA Summary'!M$54:M$80)+SUM('1.  LRAMVA Summary'!M$81:M$82)*(MONTH($E174)-1)/12)*$H174</f>
        <v>0</v>
      </c>
      <c r="S174" s="197">
        <f>(SUM('1.  LRAMVA Summary'!N$54:N$80)+SUM('1.  LRAMVA Summary'!N$81:N$82)*(MONTH($E174)-1)/12)*$H174</f>
        <v>0</v>
      </c>
      <c r="T174" s="197">
        <f>(SUM('1.  LRAMVA Summary'!O$54:O$80)+SUM('1.  LRAMVA Summary'!O$81:O$82)*(MONTH($E174)-1)/12)*$H174</f>
        <v>0</v>
      </c>
      <c r="U174" s="197">
        <f>(SUM('1.  LRAMVA Summary'!P$54:P$80)+SUM('1.  LRAMVA Summary'!P$81:P$82)*(MONTH($E174)-1)/12)*$H174</f>
        <v>0</v>
      </c>
      <c r="V174" s="197">
        <f>(SUM('1.  LRAMVA Summary'!Q$54:Q$80)+SUM('1.  LRAMVA Summary'!Q$81:Q$82)*(MONTH($E174)-1)/12)*$H174</f>
        <v>0</v>
      </c>
      <c r="W174" s="198">
        <f t="shared" si="98"/>
        <v>56.649644855095161</v>
      </c>
    </row>
    <row r="175" spans="5:23">
      <c r="E175" s="181">
        <v>44501</v>
      </c>
      <c r="F175" s="181" t="s">
        <v>718</v>
      </c>
      <c r="G175" s="182" t="s">
        <v>69</v>
      </c>
      <c r="H175" s="207">
        <f t="shared" ref="H175:H176" si="101">$C$58/12</f>
        <v>4.75E-4</v>
      </c>
      <c r="I175" s="197">
        <f>(SUM('1.  LRAMVA Summary'!D$54:D$80)+SUM('1.  LRAMVA Summary'!D$81:D$82)*(MONTH($E175)-1)/12)*$H175</f>
        <v>4.8994007468165846</v>
      </c>
      <c r="J175" s="197">
        <f>(SUM('1.  LRAMVA Summary'!E$54:E$80)+SUM('1.  LRAMVA Summary'!E$81:E$82)*(MONTH($E175)-1)/12)*$H175</f>
        <v>30.792635899211785</v>
      </c>
      <c r="K175" s="197">
        <f>(SUM('1.  LRAMVA Summary'!F$54:F$80)+SUM('1.  LRAMVA Summary'!F$81:F$82)*(MONTH($E175)-1)/12)*$H175</f>
        <v>14.785297060153871</v>
      </c>
      <c r="L175" s="197">
        <f>(SUM('1.  LRAMVA Summary'!G$54:G$80)+SUM('1.  LRAMVA Summary'!G$81:G$82)*(MONTH($E175)-1)/12)*$H175</f>
        <v>8.0629269707735123</v>
      </c>
      <c r="M175" s="197">
        <f>(SUM('1.  LRAMVA Summary'!H$54:H$80)+SUM('1.  LRAMVA Summary'!H$81:H$82)*(MONTH($E175)-1)/12)*$H175</f>
        <v>0</v>
      </c>
      <c r="N175" s="197">
        <f>(SUM('1.  LRAMVA Summary'!I$54:I$80)+SUM('1.  LRAMVA Summary'!I$81:I$82)*(MONTH($E175)-1)/12)*$H175</f>
        <v>0</v>
      </c>
      <c r="O175" s="197">
        <f>(SUM('1.  LRAMVA Summary'!J$54:J$80)+SUM('1.  LRAMVA Summary'!J$81:J$82)*(MONTH($E175)-1)/12)*$H175</f>
        <v>0.55748222231184064</v>
      </c>
      <c r="P175" s="197">
        <f>(SUM('1.  LRAMVA Summary'!K$54:K$80)+SUM('1.  LRAMVA Summary'!K$81:K$82)*(MONTH($E175)-1)/12)*$H175</f>
        <v>0</v>
      </c>
      <c r="Q175" s="197">
        <f>(SUM('1.  LRAMVA Summary'!L$54:L$80)+SUM('1.  LRAMVA Summary'!L$81:L$82)*(MONTH($E175)-1)/12)*$H175</f>
        <v>0</v>
      </c>
      <c r="R175" s="197">
        <f>(SUM('1.  LRAMVA Summary'!M$54:M$80)+SUM('1.  LRAMVA Summary'!M$81:M$82)*(MONTH($E175)-1)/12)*$H175</f>
        <v>0</v>
      </c>
      <c r="S175" s="197">
        <f>(SUM('1.  LRAMVA Summary'!N$54:N$80)+SUM('1.  LRAMVA Summary'!N$81:N$82)*(MONTH($E175)-1)/12)*$H175</f>
        <v>0</v>
      </c>
      <c r="T175" s="197">
        <f>(SUM('1.  LRAMVA Summary'!O$54:O$80)+SUM('1.  LRAMVA Summary'!O$81:O$82)*(MONTH($E175)-1)/12)*$H175</f>
        <v>0</v>
      </c>
      <c r="U175" s="197">
        <f>(SUM('1.  LRAMVA Summary'!P$54:P$80)+SUM('1.  LRAMVA Summary'!P$81:P$82)*(MONTH($E175)-1)/12)*$H175</f>
        <v>0</v>
      </c>
      <c r="V175" s="197">
        <f>(SUM('1.  LRAMVA Summary'!Q$54:Q$80)+SUM('1.  LRAMVA Summary'!Q$81:Q$82)*(MONTH($E175)-1)/12)*$H175</f>
        <v>0</v>
      </c>
      <c r="W175" s="198">
        <f t="shared" si="98"/>
        <v>59.097742899267594</v>
      </c>
    </row>
    <row r="176" spans="5:23">
      <c r="E176" s="181">
        <v>44531</v>
      </c>
      <c r="F176" s="181" t="s">
        <v>718</v>
      </c>
      <c r="G176" s="182" t="s">
        <v>69</v>
      </c>
      <c r="H176" s="207">
        <f t="shared" si="101"/>
        <v>4.75E-4</v>
      </c>
      <c r="I176" s="197">
        <f>(SUM('1.  LRAMVA Summary'!D$54:D$80)+SUM('1.  LRAMVA Summary'!D$81:D$82)*(MONTH($E176)-1)/12)*$H176</f>
        <v>4.8994007468165846</v>
      </c>
      <c r="J176" s="197">
        <f>(SUM('1.  LRAMVA Summary'!E$54:E$80)+SUM('1.  LRAMVA Summary'!E$81:E$82)*(MONTH($E176)-1)/12)*$H176</f>
        <v>32.189776417342358</v>
      </c>
      <c r="K176" s="197">
        <f>(SUM('1.  LRAMVA Summary'!F$54:F$80)+SUM('1.  LRAMVA Summary'!F$81:F$82)*(MONTH($E176)-1)/12)*$H176</f>
        <v>15.462482178765214</v>
      </c>
      <c r="L176" s="197">
        <f>(SUM('1.  LRAMVA Summary'!G$54:G$80)+SUM('1.  LRAMVA Summary'!G$81:G$82)*(MONTH($E176)-1)/12)*$H176</f>
        <v>8.4111074761653892</v>
      </c>
      <c r="M176" s="197">
        <f>(SUM('1.  LRAMVA Summary'!H$54:H$80)+SUM('1.  LRAMVA Summary'!H$81:H$82)*(MONTH($E176)-1)/12)*$H176</f>
        <v>0</v>
      </c>
      <c r="N176" s="197">
        <f>(SUM('1.  LRAMVA Summary'!I$54:I$80)+SUM('1.  LRAMVA Summary'!I$81:I$82)*(MONTH($E176)-1)/12)*$H176</f>
        <v>0</v>
      </c>
      <c r="O176" s="197">
        <f>(SUM('1.  LRAMVA Summary'!J$54:J$80)+SUM('1.  LRAMVA Summary'!J$81:J$82)*(MONTH($E176)-1)/12)*$H176</f>
        <v>0.58307412435048078</v>
      </c>
      <c r="P176" s="197">
        <f>(SUM('1.  LRAMVA Summary'!K$54:K$80)+SUM('1.  LRAMVA Summary'!K$81:K$82)*(MONTH($E176)-1)/12)*$H176</f>
        <v>0</v>
      </c>
      <c r="Q176" s="197">
        <f>(SUM('1.  LRAMVA Summary'!L$54:L$80)+SUM('1.  LRAMVA Summary'!L$81:L$82)*(MONTH($E176)-1)/12)*$H176</f>
        <v>0</v>
      </c>
      <c r="R176" s="197">
        <f>(SUM('1.  LRAMVA Summary'!M$54:M$80)+SUM('1.  LRAMVA Summary'!M$81:M$82)*(MONTH($E176)-1)/12)*$H176</f>
        <v>0</v>
      </c>
      <c r="S176" s="197">
        <f>(SUM('1.  LRAMVA Summary'!N$54:N$80)+SUM('1.  LRAMVA Summary'!N$81:N$82)*(MONTH($E176)-1)/12)*$H176</f>
        <v>0</v>
      </c>
      <c r="T176" s="197">
        <f>(SUM('1.  LRAMVA Summary'!O$54:O$80)+SUM('1.  LRAMVA Summary'!O$81:O$82)*(MONTH($E176)-1)/12)*$H176</f>
        <v>0</v>
      </c>
      <c r="U176" s="197">
        <f>(SUM('1.  LRAMVA Summary'!P$54:P$80)+SUM('1.  LRAMVA Summary'!P$81:P$82)*(MONTH($E176)-1)/12)*$H176</f>
        <v>0</v>
      </c>
      <c r="V176" s="197">
        <f>(SUM('1.  LRAMVA Summary'!Q$54:Q$80)+SUM('1.  LRAMVA Summary'!Q$81:Q$82)*(MONTH($E176)-1)/12)*$H176</f>
        <v>0</v>
      </c>
      <c r="W176" s="198">
        <f>SUM(I176:V176)</f>
        <v>61.545840943440027</v>
      </c>
    </row>
    <row r="177" spans="5:23" ht="15" thickBot="1">
      <c r="E177" s="183" t="s">
        <v>713</v>
      </c>
      <c r="F177" s="183"/>
      <c r="G177" s="184"/>
      <c r="H177" s="185"/>
      <c r="I177" s="186">
        <f>SUM(I164:I176)</f>
        <v>304.25708409726315</v>
      </c>
      <c r="J177" s="186">
        <f>SUM(J164:J176)</f>
        <v>1288.230369182596</v>
      </c>
      <c r="K177" s="186">
        <f t="shared" ref="K177:V177" si="102">SUM(K164:K176)</f>
        <v>615.72171800899639</v>
      </c>
      <c r="L177" s="186">
        <f t="shared" si="102"/>
        <v>345.20337453116463</v>
      </c>
      <c r="M177" s="186">
        <f t="shared" si="102"/>
        <v>0</v>
      </c>
      <c r="N177" s="186">
        <f t="shared" si="102"/>
        <v>0</v>
      </c>
      <c r="O177" s="186">
        <f t="shared" si="102"/>
        <v>23.189758918905632</v>
      </c>
      <c r="P177" s="186">
        <f t="shared" si="102"/>
        <v>0</v>
      </c>
      <c r="Q177" s="186">
        <f t="shared" si="102"/>
        <v>0</v>
      </c>
      <c r="R177" s="186">
        <f t="shared" si="102"/>
        <v>0</v>
      </c>
      <c r="S177" s="186">
        <f t="shared" si="102"/>
        <v>0</v>
      </c>
      <c r="T177" s="186">
        <f t="shared" si="102"/>
        <v>0</v>
      </c>
      <c r="U177" s="186">
        <f t="shared" si="102"/>
        <v>0</v>
      </c>
      <c r="V177" s="186">
        <f t="shared" si="102"/>
        <v>0</v>
      </c>
      <c r="W177" s="186">
        <f>SUM(W164:W176)</f>
        <v>2576.6023047389258</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714</v>
      </c>
      <c r="F179" s="192"/>
      <c r="G179" s="193"/>
      <c r="H179" s="194"/>
      <c r="I179" s="195">
        <f>I177+I178</f>
        <v>304.25708409726315</v>
      </c>
      <c r="J179" s="195">
        <f t="shared" ref="J179:U179" si="103">J177+J178</f>
        <v>1288.230369182596</v>
      </c>
      <c r="K179" s="195">
        <f t="shared" si="103"/>
        <v>615.72171800899639</v>
      </c>
      <c r="L179" s="195">
        <f t="shared" si="103"/>
        <v>345.20337453116463</v>
      </c>
      <c r="M179" s="195">
        <f t="shared" si="103"/>
        <v>0</v>
      </c>
      <c r="N179" s="195">
        <f t="shared" si="103"/>
        <v>0</v>
      </c>
      <c r="O179" s="195">
        <f t="shared" si="103"/>
        <v>23.189758918905632</v>
      </c>
      <c r="P179" s="195">
        <f t="shared" si="103"/>
        <v>0</v>
      </c>
      <c r="Q179" s="195">
        <f t="shared" si="103"/>
        <v>0</v>
      </c>
      <c r="R179" s="195">
        <f t="shared" si="103"/>
        <v>0</v>
      </c>
      <c r="S179" s="195">
        <f t="shared" si="103"/>
        <v>0</v>
      </c>
      <c r="T179" s="195">
        <f t="shared" si="103"/>
        <v>0</v>
      </c>
      <c r="U179" s="195">
        <f t="shared" si="103"/>
        <v>0</v>
      </c>
      <c r="V179" s="195">
        <f>V177+V178</f>
        <v>0</v>
      </c>
      <c r="W179" s="195">
        <f>W177+W178</f>
        <v>2576.6023047389258</v>
      </c>
    </row>
    <row r="180" spans="5:23">
      <c r="E180" s="181">
        <v>44562</v>
      </c>
      <c r="F180" s="181" t="s">
        <v>719</v>
      </c>
      <c r="G180" s="182" t="s">
        <v>65</v>
      </c>
      <c r="H180" s="207">
        <f>$C$59/12</f>
        <v>4.75E-4</v>
      </c>
      <c r="I180" s="197">
        <f>(SUM('1.  LRAMVA Summary'!D$54:D$80)+SUM('1.  LRAMVA Summary'!D$81:D$82)*(MONTH($E180)-1)/12)*$H180</f>
        <v>4.8994007468165846</v>
      </c>
      <c r="J180" s="197">
        <f>(SUM('1.  LRAMVA Summary'!E$54:E$80)+SUM('1.  LRAMVA Summary'!E$81:E$82)*(MONTH($E180)-1)/12)*$H180</f>
        <v>16.821230717906154</v>
      </c>
      <c r="K180" s="197">
        <f>(SUM('1.  LRAMVA Summary'!F$54:F$80)+SUM('1.  LRAMVA Summary'!F$81:F$82)*(MONTH($E180)-1)/12)*$H180</f>
        <v>8.0134458740404426</v>
      </c>
      <c r="L180" s="197">
        <f>(SUM('1.  LRAMVA Summary'!G$54:G$80)+SUM('1.  LRAMVA Summary'!G$81:G$82)*(MONTH($E180)-1)/12)*$H180</f>
        <v>4.5811219168547206</v>
      </c>
      <c r="M180" s="197">
        <f>(SUM('1.  LRAMVA Summary'!H$54:H$80)+SUM('1.  LRAMVA Summary'!H$81:H$82)*(MONTH($E180)-1)/12)*$H180</f>
        <v>0</v>
      </c>
      <c r="N180" s="197">
        <f>(SUM('1.  LRAMVA Summary'!I$54:I$80)+SUM('1.  LRAMVA Summary'!I$81:I$82)*(MONTH($E180)-1)/12)*$H180</f>
        <v>0</v>
      </c>
      <c r="O180" s="197">
        <f>(SUM('1.  LRAMVA Summary'!J$54:J$80)+SUM('1.  LRAMVA Summary'!J$81:J$82)*(MONTH($E180)-1)/12)*$H180</f>
        <v>0.30156320192544039</v>
      </c>
      <c r="P180" s="197">
        <f>(SUM('1.  LRAMVA Summary'!K$54:K$80)+SUM('1.  LRAMVA Summary'!K$81:K$82)*(MONTH($E180)-1)/12)*$H180</f>
        <v>0</v>
      </c>
      <c r="Q180" s="197">
        <f>(SUM('1.  LRAMVA Summary'!L$54:L$80)+SUM('1.  LRAMVA Summary'!L$81:L$82)*(MONTH($E180)-1)/12)*$H180</f>
        <v>0</v>
      </c>
      <c r="R180" s="197">
        <f>(SUM('1.  LRAMVA Summary'!M$54:M$80)+SUM('1.  LRAMVA Summary'!M$81:M$82)*(MONTH($E180)-1)/12)*$H180</f>
        <v>0</v>
      </c>
      <c r="S180" s="197">
        <f>(SUM('1.  LRAMVA Summary'!N$54:N$80)+SUM('1.  LRAMVA Summary'!N$81:N$82)*(MONTH($E180)-1)/12)*$H180</f>
        <v>0</v>
      </c>
      <c r="T180" s="197">
        <f>(SUM('1.  LRAMVA Summary'!O$54:O$80)+SUM('1.  LRAMVA Summary'!O$81:O$82)*(MONTH($E180)-1)/12)*$H180</f>
        <v>0</v>
      </c>
      <c r="U180" s="197">
        <f>(SUM('1.  LRAMVA Summary'!P$54:P$80)+SUM('1.  LRAMVA Summary'!P$81:P$82)*(MONTH($E180)-1)/12)*$H180</f>
        <v>0</v>
      </c>
      <c r="V180" s="197">
        <f>(SUM('1.  LRAMVA Summary'!Q$54:Q$80)+SUM('1.  LRAMVA Summary'!Q$81:Q$82)*(MONTH($E180)-1)/12)*$H180</f>
        <v>0</v>
      </c>
      <c r="W180" s="198">
        <f>SUM(I180:V180)</f>
        <v>34.616762457543345</v>
      </c>
    </row>
    <row r="181" spans="5:23">
      <c r="E181" s="181">
        <v>44593</v>
      </c>
      <c r="F181" s="181" t="s">
        <v>719</v>
      </c>
      <c r="G181" s="182" t="s">
        <v>65</v>
      </c>
      <c r="H181" s="207">
        <f t="shared" ref="H181:H182" si="104">$C$59/12</f>
        <v>4.75E-4</v>
      </c>
      <c r="I181" s="197">
        <f>(SUM('1.  LRAMVA Summary'!D$54:D$80)+SUM('1.  LRAMVA Summary'!D$81:D$82)*(MONTH($E181)-1)/12)*$H181</f>
        <v>4.8994007468165846</v>
      </c>
      <c r="J181" s="197">
        <f>(SUM('1.  LRAMVA Summary'!E$54:E$80)+SUM('1.  LRAMVA Summary'!E$81:E$82)*(MONTH($E181)-1)/12)*$H181</f>
        <v>18.218371236036717</v>
      </c>
      <c r="K181" s="197">
        <f>(SUM('1.  LRAMVA Summary'!F$54:F$80)+SUM('1.  LRAMVA Summary'!F$81:F$82)*(MONTH($E181)-1)/12)*$H181</f>
        <v>8.6906309926517853</v>
      </c>
      <c r="L181" s="197">
        <f>(SUM('1.  LRAMVA Summary'!G$54:G$80)+SUM('1.  LRAMVA Summary'!G$81:G$82)*(MONTH($E181)-1)/12)*$H181</f>
        <v>4.9293024222465993</v>
      </c>
      <c r="M181" s="197">
        <f>(SUM('1.  LRAMVA Summary'!H$54:H$80)+SUM('1.  LRAMVA Summary'!H$81:H$82)*(MONTH($E181)-1)/12)*$H181</f>
        <v>0</v>
      </c>
      <c r="N181" s="197">
        <f>(SUM('1.  LRAMVA Summary'!I$54:I$80)+SUM('1.  LRAMVA Summary'!I$81:I$82)*(MONTH($E181)-1)/12)*$H181</f>
        <v>0</v>
      </c>
      <c r="O181" s="197">
        <f>(SUM('1.  LRAMVA Summary'!J$54:J$80)+SUM('1.  LRAMVA Summary'!J$81:J$82)*(MONTH($E181)-1)/12)*$H181</f>
        <v>0.32715510396408043</v>
      </c>
      <c r="P181" s="197">
        <f>(SUM('1.  LRAMVA Summary'!K$54:K$80)+SUM('1.  LRAMVA Summary'!K$81:K$82)*(MONTH($E181)-1)/12)*$H181</f>
        <v>0</v>
      </c>
      <c r="Q181" s="197">
        <f>(SUM('1.  LRAMVA Summary'!L$54:L$80)+SUM('1.  LRAMVA Summary'!L$81:L$82)*(MONTH($E181)-1)/12)*$H181</f>
        <v>0</v>
      </c>
      <c r="R181" s="197">
        <f>(SUM('1.  LRAMVA Summary'!M$54:M$80)+SUM('1.  LRAMVA Summary'!M$81:M$82)*(MONTH($E181)-1)/12)*$H181</f>
        <v>0</v>
      </c>
      <c r="S181" s="197">
        <f>(SUM('1.  LRAMVA Summary'!N$54:N$80)+SUM('1.  LRAMVA Summary'!N$81:N$82)*(MONTH($E181)-1)/12)*$H181</f>
        <v>0</v>
      </c>
      <c r="T181" s="197">
        <f>(SUM('1.  LRAMVA Summary'!O$54:O$80)+SUM('1.  LRAMVA Summary'!O$81:O$82)*(MONTH($E181)-1)/12)*$H181</f>
        <v>0</v>
      </c>
      <c r="U181" s="197">
        <f>(SUM('1.  LRAMVA Summary'!P$54:P$80)+SUM('1.  LRAMVA Summary'!P$81:P$82)*(MONTH($E181)-1)/12)*$H181</f>
        <v>0</v>
      </c>
      <c r="V181" s="197">
        <f>(SUM('1.  LRAMVA Summary'!Q$54:Q$80)+SUM('1.  LRAMVA Summary'!Q$81:Q$82)*(MONTH($E181)-1)/12)*$H181</f>
        <v>0</v>
      </c>
      <c r="W181" s="198">
        <f t="shared" ref="W181:W190" si="105">SUM(I181:V181)</f>
        <v>37.064860501715771</v>
      </c>
    </row>
    <row r="182" spans="5:23">
      <c r="E182" s="181">
        <v>44621</v>
      </c>
      <c r="F182" s="181" t="s">
        <v>719</v>
      </c>
      <c r="G182" s="182" t="s">
        <v>65</v>
      </c>
      <c r="H182" s="207">
        <f t="shared" si="104"/>
        <v>4.75E-4</v>
      </c>
      <c r="I182" s="197">
        <f>(SUM('1.  LRAMVA Summary'!D$54:D$80)+SUM('1.  LRAMVA Summary'!D$81:D$82)*(MONTH($E182)-1)/12)*$H182</f>
        <v>4.8994007468165846</v>
      </c>
      <c r="J182" s="197">
        <f>(SUM('1.  LRAMVA Summary'!E$54:E$80)+SUM('1.  LRAMVA Summary'!E$81:E$82)*(MONTH($E182)-1)/12)*$H182</f>
        <v>19.615511754167279</v>
      </c>
      <c r="K182" s="197">
        <f>(SUM('1.  LRAMVA Summary'!F$54:F$80)+SUM('1.  LRAMVA Summary'!F$81:F$82)*(MONTH($E182)-1)/12)*$H182</f>
        <v>9.367816111263128</v>
      </c>
      <c r="L182" s="197">
        <f>(SUM('1.  LRAMVA Summary'!G$54:G$80)+SUM('1.  LRAMVA Summary'!G$81:G$82)*(MONTH($E182)-1)/12)*$H182</f>
        <v>5.2774829276384789</v>
      </c>
      <c r="M182" s="197">
        <f>(SUM('1.  LRAMVA Summary'!H$54:H$80)+SUM('1.  LRAMVA Summary'!H$81:H$82)*(MONTH($E182)-1)/12)*$H182</f>
        <v>0</v>
      </c>
      <c r="N182" s="197">
        <f>(SUM('1.  LRAMVA Summary'!I$54:I$80)+SUM('1.  LRAMVA Summary'!I$81:I$82)*(MONTH($E182)-1)/12)*$H182</f>
        <v>0</v>
      </c>
      <c r="O182" s="197">
        <f>(SUM('1.  LRAMVA Summary'!J$54:J$80)+SUM('1.  LRAMVA Summary'!J$81:J$82)*(MONTH($E182)-1)/12)*$H182</f>
        <v>0.35274700600272046</v>
      </c>
      <c r="P182" s="197">
        <f>(SUM('1.  LRAMVA Summary'!K$54:K$80)+SUM('1.  LRAMVA Summary'!K$81:K$82)*(MONTH($E182)-1)/12)*$H182</f>
        <v>0</v>
      </c>
      <c r="Q182" s="197">
        <f>(SUM('1.  LRAMVA Summary'!L$54:L$80)+SUM('1.  LRAMVA Summary'!L$81:L$82)*(MONTH($E182)-1)/12)*$H182</f>
        <v>0</v>
      </c>
      <c r="R182" s="197">
        <f>(SUM('1.  LRAMVA Summary'!M$54:M$80)+SUM('1.  LRAMVA Summary'!M$81:M$82)*(MONTH($E182)-1)/12)*$H182</f>
        <v>0</v>
      </c>
      <c r="S182" s="197">
        <f>(SUM('1.  LRAMVA Summary'!N$54:N$80)+SUM('1.  LRAMVA Summary'!N$81:N$82)*(MONTH($E182)-1)/12)*$H182</f>
        <v>0</v>
      </c>
      <c r="T182" s="197">
        <f>(SUM('1.  LRAMVA Summary'!O$54:O$80)+SUM('1.  LRAMVA Summary'!O$81:O$82)*(MONTH($E182)-1)/12)*$H182</f>
        <v>0</v>
      </c>
      <c r="U182" s="197">
        <f>(SUM('1.  LRAMVA Summary'!P$54:P$80)+SUM('1.  LRAMVA Summary'!P$81:P$82)*(MONTH($E182)-1)/12)*$H182</f>
        <v>0</v>
      </c>
      <c r="V182" s="197">
        <f>(SUM('1.  LRAMVA Summary'!Q$54:Q$80)+SUM('1.  LRAMVA Summary'!Q$81:Q$82)*(MONTH($E182)-1)/12)*$H182</f>
        <v>0</v>
      </c>
      <c r="W182" s="198">
        <f t="shared" si="105"/>
        <v>39.512958545888196</v>
      </c>
    </row>
    <row r="183" spans="5:23">
      <c r="E183" s="181">
        <v>44652</v>
      </c>
      <c r="F183" s="181" t="s">
        <v>719</v>
      </c>
      <c r="G183" s="182" t="s">
        <v>66</v>
      </c>
      <c r="H183" s="207">
        <f>$C$60/12</f>
        <v>8.5000000000000006E-4</v>
      </c>
      <c r="I183" s="197">
        <f>(SUM('1.  LRAMVA Summary'!D$54:D$80)+SUM('1.  LRAMVA Summary'!D$81:D$82)*(MONTH($E183)-1)/12)*$H183</f>
        <v>8.7673487048296774</v>
      </c>
      <c r="J183" s="197">
        <f>(SUM('1.  LRAMVA Summary'!E$54:E$80)+SUM('1.  LRAMVA Summary'!E$81:E$82)*(MONTH($E183)-1)/12)*$H183</f>
        <v>37.60158827674352</v>
      </c>
      <c r="K183" s="197">
        <f>(SUM('1.  LRAMVA Summary'!F$54:F$80)+SUM('1.  LRAMVA Summary'!F$81:F$82)*(MONTH($E183)-1)/12)*$H183</f>
        <v>17.975265358722741</v>
      </c>
      <c r="L183" s="197">
        <f>(SUM('1.  LRAMVA Summary'!G$54:G$80)+SUM('1.  LRAMVA Summary'!G$81:G$82)*(MONTH($E183)-1)/12)*$H183</f>
        <v>10.066976669633272</v>
      </c>
      <c r="M183" s="197">
        <f>(SUM('1.  LRAMVA Summary'!H$54:H$80)+SUM('1.  LRAMVA Summary'!H$81:H$82)*(MONTH($E183)-1)/12)*$H183</f>
        <v>0</v>
      </c>
      <c r="N183" s="197">
        <f>(SUM('1.  LRAMVA Summary'!I$54:I$80)+SUM('1.  LRAMVA Summary'!I$81:I$82)*(MONTH($E183)-1)/12)*$H183</f>
        <v>0</v>
      </c>
      <c r="O183" s="197">
        <f>(SUM('1.  LRAMVA Summary'!J$54:J$80)+SUM('1.  LRAMVA Summary'!J$81:J$82)*(MONTH($E183)-1)/12)*$H183</f>
        <v>0.67702751965296093</v>
      </c>
      <c r="P183" s="197">
        <f>(SUM('1.  LRAMVA Summary'!K$54:K$80)+SUM('1.  LRAMVA Summary'!K$81:K$82)*(MONTH($E183)-1)/12)*$H183</f>
        <v>0</v>
      </c>
      <c r="Q183" s="197">
        <f>(SUM('1.  LRAMVA Summary'!L$54:L$80)+SUM('1.  LRAMVA Summary'!L$81:L$82)*(MONTH($E183)-1)/12)*$H183</f>
        <v>0</v>
      </c>
      <c r="R183" s="197">
        <f>(SUM('1.  LRAMVA Summary'!M$54:M$80)+SUM('1.  LRAMVA Summary'!M$81:M$82)*(MONTH($E183)-1)/12)*$H183</f>
        <v>0</v>
      </c>
      <c r="S183" s="197">
        <f>(SUM('1.  LRAMVA Summary'!N$54:N$80)+SUM('1.  LRAMVA Summary'!N$81:N$82)*(MONTH($E183)-1)/12)*$H183</f>
        <v>0</v>
      </c>
      <c r="T183" s="197">
        <f>(SUM('1.  LRAMVA Summary'!O$54:O$80)+SUM('1.  LRAMVA Summary'!O$81:O$82)*(MONTH($E183)-1)/12)*$H183</f>
        <v>0</v>
      </c>
      <c r="U183" s="197">
        <f>(SUM('1.  LRAMVA Summary'!P$54:P$80)+SUM('1.  LRAMVA Summary'!P$81:P$82)*(MONTH($E183)-1)/12)*$H183</f>
        <v>0</v>
      </c>
      <c r="V183" s="197">
        <f>(SUM('1.  LRAMVA Summary'!Q$54:Q$80)+SUM('1.  LRAMVA Summary'!Q$81:Q$82)*(MONTH($E183)-1)/12)*$H183</f>
        <v>0</v>
      </c>
      <c r="W183" s="198">
        <f t="shared" si="105"/>
        <v>75.08820652958218</v>
      </c>
    </row>
    <row r="184" spans="5:23">
      <c r="E184" s="181">
        <v>44682</v>
      </c>
      <c r="F184" s="181" t="s">
        <v>719</v>
      </c>
      <c r="G184" s="182" t="s">
        <v>66</v>
      </c>
      <c r="H184" s="207">
        <f t="shared" ref="H184:H185" si="106">$C$60/12</f>
        <v>8.5000000000000006E-4</v>
      </c>
      <c r="I184" s="197">
        <f>(SUM('1.  LRAMVA Summary'!D$54:D$80)+SUM('1.  LRAMVA Summary'!D$81:D$82)*(MONTH($E184)-1)/12)*$H184</f>
        <v>8.7673487048296774</v>
      </c>
      <c r="J184" s="197">
        <f>(SUM('1.  LRAMVA Summary'!E$54:E$80)+SUM('1.  LRAMVA Summary'!E$81:E$82)*(MONTH($E184)-1)/12)*$H184</f>
        <v>40.101734467082416</v>
      </c>
      <c r="K184" s="197">
        <f>(SUM('1.  LRAMVA Summary'!F$54:F$80)+SUM('1.  LRAMVA Summary'!F$81:F$82)*(MONTH($E184)-1)/12)*$H184</f>
        <v>19.187070307816722</v>
      </c>
      <c r="L184" s="197">
        <f>(SUM('1.  LRAMVA Summary'!G$54:G$80)+SUM('1.  LRAMVA Summary'!G$81:G$82)*(MONTH($E184)-1)/12)*$H184</f>
        <v>10.690036521387162</v>
      </c>
      <c r="M184" s="197">
        <f>(SUM('1.  LRAMVA Summary'!H$54:H$80)+SUM('1.  LRAMVA Summary'!H$81:H$82)*(MONTH($E184)-1)/12)*$H184</f>
        <v>0</v>
      </c>
      <c r="N184" s="197">
        <f>(SUM('1.  LRAMVA Summary'!I$54:I$80)+SUM('1.  LRAMVA Summary'!I$81:I$82)*(MONTH($E184)-1)/12)*$H184</f>
        <v>0</v>
      </c>
      <c r="O184" s="197">
        <f>(SUM('1.  LRAMVA Summary'!J$54:J$80)+SUM('1.  LRAMVA Summary'!J$81:J$82)*(MONTH($E184)-1)/12)*$H184</f>
        <v>0.72282355488000094</v>
      </c>
      <c r="P184" s="197">
        <f>(SUM('1.  LRAMVA Summary'!K$54:K$80)+SUM('1.  LRAMVA Summary'!K$81:K$82)*(MONTH($E184)-1)/12)*$H184</f>
        <v>0</v>
      </c>
      <c r="Q184" s="197">
        <f>(SUM('1.  LRAMVA Summary'!L$54:L$80)+SUM('1.  LRAMVA Summary'!L$81:L$82)*(MONTH($E184)-1)/12)*$H184</f>
        <v>0</v>
      </c>
      <c r="R184" s="197">
        <f>(SUM('1.  LRAMVA Summary'!M$54:M$80)+SUM('1.  LRAMVA Summary'!M$81:M$82)*(MONTH($E184)-1)/12)*$H184</f>
        <v>0</v>
      </c>
      <c r="S184" s="197">
        <f>(SUM('1.  LRAMVA Summary'!N$54:N$80)+SUM('1.  LRAMVA Summary'!N$81:N$82)*(MONTH($E184)-1)/12)*$H184</f>
        <v>0</v>
      </c>
      <c r="T184" s="197">
        <f>(SUM('1.  LRAMVA Summary'!O$54:O$80)+SUM('1.  LRAMVA Summary'!O$81:O$82)*(MONTH($E184)-1)/12)*$H184</f>
        <v>0</v>
      </c>
      <c r="U184" s="197">
        <f>(SUM('1.  LRAMVA Summary'!P$54:P$80)+SUM('1.  LRAMVA Summary'!P$81:P$82)*(MONTH($E184)-1)/12)*$H184</f>
        <v>0</v>
      </c>
      <c r="V184" s="197">
        <f>(SUM('1.  LRAMVA Summary'!Q$54:Q$80)+SUM('1.  LRAMVA Summary'!Q$81:Q$82)*(MONTH($E184)-1)/12)*$H184</f>
        <v>0</v>
      </c>
      <c r="W184" s="198">
        <f t="shared" si="105"/>
        <v>79.469013555995971</v>
      </c>
    </row>
    <row r="185" spans="5:23">
      <c r="E185" s="181">
        <v>44713</v>
      </c>
      <c r="F185" s="181" t="s">
        <v>719</v>
      </c>
      <c r="G185" s="182" t="s">
        <v>66</v>
      </c>
      <c r="H185" s="207">
        <f t="shared" si="106"/>
        <v>8.5000000000000006E-4</v>
      </c>
      <c r="I185" s="197">
        <f>(SUM('1.  LRAMVA Summary'!D$54:D$80)+SUM('1.  LRAMVA Summary'!D$81:D$82)*(MONTH($E185)-1)/12)*$H185</f>
        <v>8.7673487048296774</v>
      </c>
      <c r="J185" s="197">
        <f>(SUM('1.  LRAMVA Summary'!E$54:E$80)+SUM('1.  LRAMVA Summary'!E$81:E$82)*(MONTH($E185)-1)/12)*$H185</f>
        <v>42.601880657421319</v>
      </c>
      <c r="K185" s="197">
        <f>(SUM('1.  LRAMVA Summary'!F$54:F$80)+SUM('1.  LRAMVA Summary'!F$81:F$82)*(MONTH($E185)-1)/12)*$H185</f>
        <v>20.398875256910703</v>
      </c>
      <c r="L185" s="197">
        <f>(SUM('1.  LRAMVA Summary'!G$54:G$80)+SUM('1.  LRAMVA Summary'!G$81:G$82)*(MONTH($E185)-1)/12)*$H185</f>
        <v>11.31309637314105</v>
      </c>
      <c r="M185" s="197">
        <f>(SUM('1.  LRAMVA Summary'!H$54:H$80)+SUM('1.  LRAMVA Summary'!H$81:H$82)*(MONTH($E185)-1)/12)*$H185</f>
        <v>0</v>
      </c>
      <c r="N185" s="197">
        <f>(SUM('1.  LRAMVA Summary'!I$54:I$80)+SUM('1.  LRAMVA Summary'!I$81:I$82)*(MONTH($E185)-1)/12)*$H185</f>
        <v>0</v>
      </c>
      <c r="O185" s="197">
        <f>(SUM('1.  LRAMVA Summary'!J$54:J$80)+SUM('1.  LRAMVA Summary'!J$81:J$82)*(MONTH($E185)-1)/12)*$H185</f>
        <v>0.76861959010704095</v>
      </c>
      <c r="P185" s="197">
        <f>(SUM('1.  LRAMVA Summary'!K$54:K$80)+SUM('1.  LRAMVA Summary'!K$81:K$82)*(MONTH($E185)-1)/12)*$H185</f>
        <v>0</v>
      </c>
      <c r="Q185" s="197">
        <f>(SUM('1.  LRAMVA Summary'!L$54:L$80)+SUM('1.  LRAMVA Summary'!L$81:L$82)*(MONTH($E185)-1)/12)*$H185</f>
        <v>0</v>
      </c>
      <c r="R185" s="197">
        <f>(SUM('1.  LRAMVA Summary'!M$54:M$80)+SUM('1.  LRAMVA Summary'!M$81:M$82)*(MONTH($E185)-1)/12)*$H185</f>
        <v>0</v>
      </c>
      <c r="S185" s="197">
        <f>(SUM('1.  LRAMVA Summary'!N$54:N$80)+SUM('1.  LRAMVA Summary'!N$81:N$82)*(MONTH($E185)-1)/12)*$H185</f>
        <v>0</v>
      </c>
      <c r="T185" s="197">
        <f>(SUM('1.  LRAMVA Summary'!O$54:O$80)+SUM('1.  LRAMVA Summary'!O$81:O$82)*(MONTH($E185)-1)/12)*$H185</f>
        <v>0</v>
      </c>
      <c r="U185" s="197">
        <f>(SUM('1.  LRAMVA Summary'!P$54:P$80)+SUM('1.  LRAMVA Summary'!P$81:P$82)*(MONTH($E185)-1)/12)*$H185</f>
        <v>0</v>
      </c>
      <c r="V185" s="197">
        <f>(SUM('1.  LRAMVA Summary'!Q$54:Q$80)+SUM('1.  LRAMVA Summary'!Q$81:Q$82)*(MONTH($E185)-1)/12)*$H185</f>
        <v>0</v>
      </c>
      <c r="W185" s="198">
        <f t="shared" si="105"/>
        <v>83.849820582409791</v>
      </c>
    </row>
    <row r="186" spans="5:23">
      <c r="E186" s="181">
        <v>44743</v>
      </c>
      <c r="F186" s="181" t="s">
        <v>719</v>
      </c>
      <c r="G186" s="182" t="s">
        <v>68</v>
      </c>
      <c r="H186" s="207">
        <f>$C$61/12</f>
        <v>1.8333333333333333E-3</v>
      </c>
      <c r="I186" s="197">
        <f>(SUM('1.  LRAMVA Summary'!D$54:D$80)+SUM('1.  LRAMVA Summary'!D$81:D$82)*(MONTH($E186)-1)/12)*$H186</f>
        <v>18.909967794730676</v>
      </c>
      <c r="J186" s="197">
        <f>(SUM('1.  LRAMVA Summary'!E$54:E$80)+SUM('1.  LRAMVA Summary'!E$81:E$82)*(MONTH($E186)-1)/12)*$H186</f>
        <v>97.278881436345571</v>
      </c>
      <c r="K186" s="197">
        <f>(SUM('1.  LRAMVA Summary'!F$54:F$80)+SUM('1.  LRAMVA Summary'!F$81:F$82)*(MONTH($E186)-1)/12)*$H186</f>
        <v>46.611271032559124</v>
      </c>
      <c r="L186" s="197">
        <f>(SUM('1.  LRAMVA Summary'!G$54:G$80)+SUM('1.  LRAMVA Summary'!G$81:G$82)*(MONTH($E186)-1)/12)*$H186</f>
        <v>25.744650681145949</v>
      </c>
      <c r="M186" s="197">
        <f>(SUM('1.  LRAMVA Summary'!H$54:H$80)+SUM('1.  LRAMVA Summary'!H$81:H$82)*(MONTH($E186)-1)/12)*$H186</f>
        <v>0</v>
      </c>
      <c r="N186" s="197">
        <f>(SUM('1.  LRAMVA Summary'!I$54:I$80)+SUM('1.  LRAMVA Summary'!I$81:I$82)*(MONTH($E186)-1)/12)*$H186</f>
        <v>0</v>
      </c>
      <c r="O186" s="197">
        <f>(SUM('1.  LRAMVA Summary'!J$54:J$80)+SUM('1.  LRAMVA Summary'!J$81:J$82)*(MONTH($E186)-1)/12)*$H186</f>
        <v>1.7565827213088021</v>
      </c>
      <c r="P186" s="197">
        <f>(SUM('1.  LRAMVA Summary'!K$54:K$80)+SUM('1.  LRAMVA Summary'!K$81:K$82)*(MONTH($E186)-1)/12)*$H186</f>
        <v>0</v>
      </c>
      <c r="Q186" s="197">
        <f>(SUM('1.  LRAMVA Summary'!L$54:L$80)+SUM('1.  LRAMVA Summary'!L$81:L$82)*(MONTH($E186)-1)/12)*$H186</f>
        <v>0</v>
      </c>
      <c r="R186" s="197">
        <f>(SUM('1.  LRAMVA Summary'!M$54:M$80)+SUM('1.  LRAMVA Summary'!M$81:M$82)*(MONTH($E186)-1)/12)*$H186</f>
        <v>0</v>
      </c>
      <c r="S186" s="197">
        <f>(SUM('1.  LRAMVA Summary'!N$54:N$80)+SUM('1.  LRAMVA Summary'!N$81:N$82)*(MONTH($E186)-1)/12)*$H186</f>
        <v>0</v>
      </c>
      <c r="T186" s="197">
        <f>(SUM('1.  LRAMVA Summary'!O$54:O$80)+SUM('1.  LRAMVA Summary'!O$81:O$82)*(MONTH($E186)-1)/12)*$H186</f>
        <v>0</v>
      </c>
      <c r="U186" s="197">
        <f>(SUM('1.  LRAMVA Summary'!P$54:P$80)+SUM('1.  LRAMVA Summary'!P$81:P$82)*(MONTH($E186)-1)/12)*$H186</f>
        <v>0</v>
      </c>
      <c r="V186" s="197">
        <f>(SUM('1.  LRAMVA Summary'!Q$54:Q$80)+SUM('1.  LRAMVA Summary'!Q$81:Q$82)*(MONTH($E186)-1)/12)*$H186</f>
        <v>0</v>
      </c>
      <c r="W186" s="198">
        <f t="shared" si="105"/>
        <v>190.30135366609011</v>
      </c>
    </row>
    <row r="187" spans="5:23">
      <c r="E187" s="181">
        <v>44774</v>
      </c>
      <c r="F187" s="181" t="s">
        <v>719</v>
      </c>
      <c r="G187" s="182" t="s">
        <v>68</v>
      </c>
      <c r="H187" s="207">
        <f t="shared" ref="H187:H188" si="107">$C$61/12</f>
        <v>1.8333333333333333E-3</v>
      </c>
      <c r="I187" s="197">
        <f>(SUM('1.  LRAMVA Summary'!D$54:D$80)+SUM('1.  LRAMVA Summary'!D$81:D$82)*(MONTH($E187)-1)/12)*$H187</f>
        <v>18.909967794730676</v>
      </c>
      <c r="J187" s="197">
        <f>(SUM('1.  LRAMVA Summary'!E$54:E$80)+SUM('1.  LRAMVA Summary'!E$81:E$82)*(MONTH($E187)-1)/12)*$H187</f>
        <v>102.67135361158634</v>
      </c>
      <c r="K187" s="197">
        <f>(SUM('1.  LRAMVA Summary'!F$54:F$80)+SUM('1.  LRAMVA Summary'!F$81:F$82)*(MONTH($E187)-1)/12)*$H187</f>
        <v>49.224967981585351</v>
      </c>
      <c r="L187" s="197">
        <f>(SUM('1.  LRAMVA Summary'!G$54:G$80)+SUM('1.  LRAMVA Summary'!G$81:G$82)*(MONTH($E187)-1)/12)*$H187</f>
        <v>27.088505263360215</v>
      </c>
      <c r="M187" s="197">
        <f>(SUM('1.  LRAMVA Summary'!H$54:H$80)+SUM('1.  LRAMVA Summary'!H$81:H$82)*(MONTH($E187)-1)/12)*$H187</f>
        <v>0</v>
      </c>
      <c r="N187" s="197">
        <f>(SUM('1.  LRAMVA Summary'!I$54:I$80)+SUM('1.  LRAMVA Summary'!I$81:I$82)*(MONTH($E187)-1)/12)*$H187</f>
        <v>0</v>
      </c>
      <c r="O187" s="197">
        <f>(SUM('1.  LRAMVA Summary'!J$54:J$80)+SUM('1.  LRAMVA Summary'!J$81:J$82)*(MONTH($E187)-1)/12)*$H187</f>
        <v>1.8553584835632024</v>
      </c>
      <c r="P187" s="197">
        <f>(SUM('1.  LRAMVA Summary'!K$54:K$80)+SUM('1.  LRAMVA Summary'!K$81:K$82)*(MONTH($E187)-1)/12)*$H187</f>
        <v>0</v>
      </c>
      <c r="Q187" s="197">
        <f>(SUM('1.  LRAMVA Summary'!L$54:L$80)+SUM('1.  LRAMVA Summary'!L$81:L$82)*(MONTH($E187)-1)/12)*$H187</f>
        <v>0</v>
      </c>
      <c r="R187" s="197">
        <f>(SUM('1.  LRAMVA Summary'!M$54:M$80)+SUM('1.  LRAMVA Summary'!M$81:M$82)*(MONTH($E187)-1)/12)*$H187</f>
        <v>0</v>
      </c>
      <c r="S187" s="197">
        <f>(SUM('1.  LRAMVA Summary'!N$54:N$80)+SUM('1.  LRAMVA Summary'!N$81:N$82)*(MONTH($E187)-1)/12)*$H187</f>
        <v>0</v>
      </c>
      <c r="T187" s="197">
        <f>(SUM('1.  LRAMVA Summary'!O$54:O$80)+SUM('1.  LRAMVA Summary'!O$81:O$82)*(MONTH($E187)-1)/12)*$H187</f>
        <v>0</v>
      </c>
      <c r="U187" s="197">
        <f>(SUM('1.  LRAMVA Summary'!P$54:P$80)+SUM('1.  LRAMVA Summary'!P$81:P$82)*(MONTH($E187)-1)/12)*$H187</f>
        <v>0</v>
      </c>
      <c r="V187" s="197">
        <f>(SUM('1.  LRAMVA Summary'!Q$54:Q$80)+SUM('1.  LRAMVA Summary'!Q$81:Q$82)*(MONTH($E187)-1)/12)*$H187</f>
        <v>0</v>
      </c>
      <c r="W187" s="198">
        <f t="shared" si="105"/>
        <v>199.75015313482581</v>
      </c>
    </row>
    <row r="188" spans="5:23">
      <c r="E188" s="181">
        <v>44805</v>
      </c>
      <c r="F188" s="181" t="s">
        <v>719</v>
      </c>
      <c r="G188" s="182" t="s">
        <v>68</v>
      </c>
      <c r="H188" s="207">
        <f t="shared" si="107"/>
        <v>1.8333333333333333E-3</v>
      </c>
      <c r="I188" s="197">
        <f>(SUM('1.  LRAMVA Summary'!D$54:D$80)+SUM('1.  LRAMVA Summary'!D$81:D$82)*(MONTH($E188)-1)/12)*$H188</f>
        <v>18.909967794730676</v>
      </c>
      <c r="J188" s="197">
        <f>(SUM('1.  LRAMVA Summary'!E$54:E$80)+SUM('1.  LRAMVA Summary'!E$81:E$82)*(MONTH($E188)-1)/12)*$H188</f>
        <v>108.06382578682711</v>
      </c>
      <c r="K188" s="197">
        <f>(SUM('1.  LRAMVA Summary'!F$54:F$80)+SUM('1.  LRAMVA Summary'!F$81:F$82)*(MONTH($E188)-1)/12)*$H188</f>
        <v>51.838664930611586</v>
      </c>
      <c r="L188" s="197">
        <f>(SUM('1.  LRAMVA Summary'!G$54:G$80)+SUM('1.  LRAMVA Summary'!G$81:G$82)*(MONTH($E188)-1)/12)*$H188</f>
        <v>28.432359845574489</v>
      </c>
      <c r="M188" s="197">
        <f>(SUM('1.  LRAMVA Summary'!H$54:H$80)+SUM('1.  LRAMVA Summary'!H$81:H$82)*(MONTH($E188)-1)/12)*$H188</f>
        <v>0</v>
      </c>
      <c r="N188" s="197">
        <f>(SUM('1.  LRAMVA Summary'!I$54:I$80)+SUM('1.  LRAMVA Summary'!I$81:I$82)*(MONTH($E188)-1)/12)*$H188</f>
        <v>0</v>
      </c>
      <c r="O188" s="197">
        <f>(SUM('1.  LRAMVA Summary'!J$54:J$80)+SUM('1.  LRAMVA Summary'!J$81:J$82)*(MONTH($E188)-1)/12)*$H188</f>
        <v>1.9541342458176023</v>
      </c>
      <c r="P188" s="197">
        <f>(SUM('1.  LRAMVA Summary'!K$54:K$80)+SUM('1.  LRAMVA Summary'!K$81:K$82)*(MONTH($E188)-1)/12)*$H188</f>
        <v>0</v>
      </c>
      <c r="Q188" s="197">
        <f>(SUM('1.  LRAMVA Summary'!L$54:L$80)+SUM('1.  LRAMVA Summary'!L$81:L$82)*(MONTH($E188)-1)/12)*$H188</f>
        <v>0</v>
      </c>
      <c r="R188" s="197">
        <f>(SUM('1.  LRAMVA Summary'!M$54:M$80)+SUM('1.  LRAMVA Summary'!M$81:M$82)*(MONTH($E188)-1)/12)*$H188</f>
        <v>0</v>
      </c>
      <c r="S188" s="197">
        <f>(SUM('1.  LRAMVA Summary'!N$54:N$80)+SUM('1.  LRAMVA Summary'!N$81:N$82)*(MONTH($E188)-1)/12)*$H188</f>
        <v>0</v>
      </c>
      <c r="T188" s="197">
        <f>(SUM('1.  LRAMVA Summary'!O$54:O$80)+SUM('1.  LRAMVA Summary'!O$81:O$82)*(MONTH($E188)-1)/12)*$H188</f>
        <v>0</v>
      </c>
      <c r="U188" s="197">
        <f>(SUM('1.  LRAMVA Summary'!P$54:P$80)+SUM('1.  LRAMVA Summary'!P$81:P$82)*(MONTH($E188)-1)/12)*$H188</f>
        <v>0</v>
      </c>
      <c r="V188" s="197">
        <f>(SUM('1.  LRAMVA Summary'!Q$54:Q$80)+SUM('1.  LRAMVA Summary'!Q$81:Q$82)*(MONTH($E188)-1)/12)*$H188</f>
        <v>0</v>
      </c>
      <c r="W188" s="198">
        <f t="shared" si="105"/>
        <v>209.19895260356148</v>
      </c>
    </row>
    <row r="189" spans="5:23">
      <c r="E189" s="181">
        <v>44835</v>
      </c>
      <c r="F189" s="181" t="s">
        <v>719</v>
      </c>
      <c r="G189" s="182" t="s">
        <v>69</v>
      </c>
      <c r="H189" s="207">
        <f>$C$62/12</f>
        <v>3.225E-3</v>
      </c>
      <c r="I189" s="197">
        <f>(SUM('1.  LRAMVA Summary'!D$54:D$80)+SUM('1.  LRAMVA Summary'!D$81:D$82)*(MONTH($E189)-1)/12)*$H189</f>
        <v>33.264352438912596</v>
      </c>
      <c r="J189" s="197">
        <f>(SUM('1.  LRAMVA Summary'!E$54:E$80)+SUM('1.  LRAMVA Summary'!E$81:E$82)*(MONTH($E189)-1)/12)*$H189</f>
        <v>199.57994232418304</v>
      </c>
      <c r="K189" s="197">
        <f>(SUM('1.  LRAMVA Summary'!F$54:F$80)+SUM('1.  LRAMVA Summary'!F$81:F$82)*(MONTH($E189)-1)/12)*$H189</f>
        <v>95.786654760999269</v>
      </c>
      <c r="L189" s="197">
        <f>(SUM('1.  LRAMVA Summary'!G$54:G$80)+SUM('1.  LRAMVA Summary'!G$81:G$82)*(MONTH($E189)-1)/12)*$H189</f>
        <v>52.379068107064768</v>
      </c>
      <c r="M189" s="197">
        <f>(SUM('1.  LRAMVA Summary'!H$54:H$80)+SUM('1.  LRAMVA Summary'!H$81:H$82)*(MONTH($E189)-1)/12)*$H189</f>
        <v>0</v>
      </c>
      <c r="N189" s="197">
        <f>(SUM('1.  LRAMVA Summary'!I$54:I$80)+SUM('1.  LRAMVA Summary'!I$81:I$82)*(MONTH($E189)-1)/12)*$H189</f>
        <v>0</v>
      </c>
      <c r="O189" s="197">
        <f>(SUM('1.  LRAMVA Summary'!J$54:J$80)+SUM('1.  LRAMVA Summary'!J$81:J$82)*(MONTH($E189)-1)/12)*$H189</f>
        <v>3.6112553323812042</v>
      </c>
      <c r="P189" s="197">
        <f>(SUM('1.  LRAMVA Summary'!K$54:K$80)+SUM('1.  LRAMVA Summary'!K$81:K$82)*(MONTH($E189)-1)/12)*$H189</f>
        <v>0</v>
      </c>
      <c r="Q189" s="197">
        <f>(SUM('1.  LRAMVA Summary'!L$54:L$80)+SUM('1.  LRAMVA Summary'!L$81:L$82)*(MONTH($E189)-1)/12)*$H189</f>
        <v>0</v>
      </c>
      <c r="R189" s="197">
        <f>(SUM('1.  LRAMVA Summary'!M$54:M$80)+SUM('1.  LRAMVA Summary'!M$81:M$82)*(MONTH($E189)-1)/12)*$H189</f>
        <v>0</v>
      </c>
      <c r="S189" s="197">
        <f>(SUM('1.  LRAMVA Summary'!N$54:N$80)+SUM('1.  LRAMVA Summary'!N$81:N$82)*(MONTH($E189)-1)/12)*$H189</f>
        <v>0</v>
      </c>
      <c r="T189" s="197">
        <f>(SUM('1.  LRAMVA Summary'!O$54:O$80)+SUM('1.  LRAMVA Summary'!O$81:O$82)*(MONTH($E189)-1)/12)*$H189</f>
        <v>0</v>
      </c>
      <c r="U189" s="197">
        <f>(SUM('1.  LRAMVA Summary'!P$54:P$80)+SUM('1.  LRAMVA Summary'!P$81:P$82)*(MONTH($E189)-1)/12)*$H189</f>
        <v>0</v>
      </c>
      <c r="V189" s="197">
        <f>(SUM('1.  LRAMVA Summary'!Q$54:Q$80)+SUM('1.  LRAMVA Summary'!Q$81:Q$82)*(MONTH($E189)-1)/12)*$H189</f>
        <v>0</v>
      </c>
      <c r="W189" s="198">
        <f t="shared" si="105"/>
        <v>384.62127296354083</v>
      </c>
    </row>
    <row r="190" spans="5:23">
      <c r="E190" s="181">
        <v>44866</v>
      </c>
      <c r="F190" s="181" t="s">
        <v>719</v>
      </c>
      <c r="G190" s="182" t="s">
        <v>69</v>
      </c>
      <c r="H190" s="207">
        <f t="shared" ref="H190:H191" si="108">$C$62/12</f>
        <v>3.225E-3</v>
      </c>
      <c r="I190" s="197">
        <f>(SUM('1.  LRAMVA Summary'!D$54:D$80)+SUM('1.  LRAMVA Summary'!D$81:D$82)*(MONTH($E190)-1)/12)*$H190</f>
        <v>33.264352438912596</v>
      </c>
      <c r="J190" s="197">
        <f>(SUM('1.  LRAMVA Summary'!E$54:E$80)+SUM('1.  LRAMVA Summary'!E$81:E$82)*(MONTH($E190)-1)/12)*$H190</f>
        <v>209.06579110517475</v>
      </c>
      <c r="K190" s="197">
        <f>(SUM('1.  LRAMVA Summary'!F$54:F$80)+SUM('1.  LRAMVA Summary'!F$81:F$82)*(MONTH($E190)-1)/12)*$H190</f>
        <v>100.38438530314997</v>
      </c>
      <c r="L190" s="197">
        <f>(SUM('1.  LRAMVA Summary'!G$54:G$80)+SUM('1.  LRAMVA Summary'!G$81:G$82)*(MONTH($E190)-1)/12)*$H190</f>
        <v>54.743030485778057</v>
      </c>
      <c r="M190" s="197">
        <f>(SUM('1.  LRAMVA Summary'!H$54:H$80)+SUM('1.  LRAMVA Summary'!H$81:H$82)*(MONTH($E190)-1)/12)*$H190</f>
        <v>0</v>
      </c>
      <c r="N190" s="197">
        <f>(SUM('1.  LRAMVA Summary'!I$54:I$80)+SUM('1.  LRAMVA Summary'!I$81:I$82)*(MONTH($E190)-1)/12)*$H190</f>
        <v>0</v>
      </c>
      <c r="O190" s="197">
        <f>(SUM('1.  LRAMVA Summary'!J$54:J$80)+SUM('1.  LRAMVA Summary'!J$81:J$82)*(MONTH($E190)-1)/12)*$H190</f>
        <v>3.7850108778014442</v>
      </c>
      <c r="P190" s="197">
        <f>(SUM('1.  LRAMVA Summary'!K$54:K$80)+SUM('1.  LRAMVA Summary'!K$81:K$82)*(MONTH($E190)-1)/12)*$H190</f>
        <v>0</v>
      </c>
      <c r="Q190" s="197">
        <f>(SUM('1.  LRAMVA Summary'!L$54:L$80)+SUM('1.  LRAMVA Summary'!L$81:L$82)*(MONTH($E190)-1)/12)*$H190</f>
        <v>0</v>
      </c>
      <c r="R190" s="197">
        <f>(SUM('1.  LRAMVA Summary'!M$54:M$80)+SUM('1.  LRAMVA Summary'!M$81:M$82)*(MONTH($E190)-1)/12)*$H190</f>
        <v>0</v>
      </c>
      <c r="S190" s="197">
        <f>(SUM('1.  LRAMVA Summary'!N$54:N$80)+SUM('1.  LRAMVA Summary'!N$81:N$82)*(MONTH($E190)-1)/12)*$H190</f>
        <v>0</v>
      </c>
      <c r="T190" s="197">
        <f>(SUM('1.  LRAMVA Summary'!O$54:O$80)+SUM('1.  LRAMVA Summary'!O$81:O$82)*(MONTH($E190)-1)/12)*$H190</f>
        <v>0</v>
      </c>
      <c r="U190" s="197">
        <f>(SUM('1.  LRAMVA Summary'!P$54:P$80)+SUM('1.  LRAMVA Summary'!P$81:P$82)*(MONTH($E190)-1)/12)*$H190</f>
        <v>0</v>
      </c>
      <c r="V190" s="197">
        <f>(SUM('1.  LRAMVA Summary'!Q$54:Q$80)+SUM('1.  LRAMVA Summary'!Q$81:Q$82)*(MONTH($E190)-1)/12)*$H190</f>
        <v>0</v>
      </c>
      <c r="W190" s="198">
        <f t="shared" si="105"/>
        <v>401.24257021081678</v>
      </c>
    </row>
    <row r="191" spans="5:23">
      <c r="E191" s="181">
        <v>44896</v>
      </c>
      <c r="F191" s="181" t="s">
        <v>719</v>
      </c>
      <c r="G191" s="182" t="s">
        <v>69</v>
      </c>
      <c r="H191" s="207">
        <f t="shared" si="108"/>
        <v>3.225E-3</v>
      </c>
      <c r="I191" s="197">
        <f>(SUM('1.  LRAMVA Summary'!D$54:D$80)+SUM('1.  LRAMVA Summary'!D$81:D$82)*(MONTH($E191)-1)/12)*$H191</f>
        <v>33.264352438912596</v>
      </c>
      <c r="J191" s="197">
        <f>(SUM('1.  LRAMVA Summary'!E$54:E$80)+SUM('1.  LRAMVA Summary'!E$81:E$82)*(MONTH($E191)-1)/12)*$H191</f>
        <v>218.55163988616653</v>
      </c>
      <c r="K191" s="197">
        <f>(SUM('1.  LRAMVA Summary'!F$54:F$80)+SUM('1.  LRAMVA Summary'!F$81:F$82)*(MONTH($E191)-1)/12)*$H191</f>
        <v>104.98211584530067</v>
      </c>
      <c r="L191" s="197">
        <f>(SUM('1.  LRAMVA Summary'!G$54:G$80)+SUM('1.  LRAMVA Summary'!G$81:G$82)*(MONTH($E191)-1)/12)*$H191</f>
        <v>57.106992864491332</v>
      </c>
      <c r="M191" s="197">
        <f>(SUM('1.  LRAMVA Summary'!H$54:H$80)+SUM('1.  LRAMVA Summary'!H$81:H$82)*(MONTH($E191)-1)/12)*$H191</f>
        <v>0</v>
      </c>
      <c r="N191" s="197">
        <f>(SUM('1.  LRAMVA Summary'!I$54:I$80)+SUM('1.  LRAMVA Summary'!I$81:I$82)*(MONTH($E191)-1)/12)*$H191</f>
        <v>0</v>
      </c>
      <c r="O191" s="197">
        <f>(SUM('1.  LRAMVA Summary'!J$54:J$80)+SUM('1.  LRAMVA Summary'!J$81:J$82)*(MONTH($E191)-1)/12)*$H191</f>
        <v>3.958766423221685</v>
      </c>
      <c r="P191" s="197">
        <f>(SUM('1.  LRAMVA Summary'!K$54:K$80)+SUM('1.  LRAMVA Summary'!K$81:K$82)*(MONTH($E191)-1)/12)*$H191</f>
        <v>0</v>
      </c>
      <c r="Q191" s="197">
        <f>(SUM('1.  LRAMVA Summary'!L$54:L$80)+SUM('1.  LRAMVA Summary'!L$81:L$82)*(MONTH($E191)-1)/12)*$H191</f>
        <v>0</v>
      </c>
      <c r="R191" s="197">
        <f>(SUM('1.  LRAMVA Summary'!M$54:M$80)+SUM('1.  LRAMVA Summary'!M$81:M$82)*(MONTH($E191)-1)/12)*$H191</f>
        <v>0</v>
      </c>
      <c r="S191" s="197">
        <f>(SUM('1.  LRAMVA Summary'!N$54:N$80)+SUM('1.  LRAMVA Summary'!N$81:N$82)*(MONTH($E191)-1)/12)*$H191</f>
        <v>0</v>
      </c>
      <c r="T191" s="197">
        <f>(SUM('1.  LRAMVA Summary'!O$54:O$80)+SUM('1.  LRAMVA Summary'!O$81:O$82)*(MONTH($E191)-1)/12)*$H191</f>
        <v>0</v>
      </c>
      <c r="U191" s="197">
        <f>(SUM('1.  LRAMVA Summary'!P$54:P$80)+SUM('1.  LRAMVA Summary'!P$81:P$82)*(MONTH($E191)-1)/12)*$H191</f>
        <v>0</v>
      </c>
      <c r="V191" s="197">
        <f>(SUM('1.  LRAMVA Summary'!Q$54:Q$80)+SUM('1.  LRAMVA Summary'!Q$81:Q$82)*(MONTH($E191)-1)/12)*$H191</f>
        <v>0</v>
      </c>
      <c r="W191" s="198">
        <f>SUM(I191:V191)</f>
        <v>417.86386745809278</v>
      </c>
    </row>
    <row r="192" spans="5:23" ht="15" thickBot="1">
      <c r="E192" s="183" t="s">
        <v>715</v>
      </c>
      <c r="F192" s="183"/>
      <c r="G192" s="184"/>
      <c r="H192" s="185"/>
      <c r="I192" s="186">
        <f>SUM(I179:I191)</f>
        <v>501.78029315313177</v>
      </c>
      <c r="J192" s="186">
        <f>SUM(J179:J191)</f>
        <v>2398.4021204422365</v>
      </c>
      <c r="K192" s="186">
        <f t="shared" ref="K192:V192" si="109">SUM(K179:K191)</f>
        <v>1148.1828817646078</v>
      </c>
      <c r="L192" s="186">
        <f t="shared" si="109"/>
        <v>637.55599860948064</v>
      </c>
      <c r="M192" s="186">
        <f t="shared" si="109"/>
        <v>0</v>
      </c>
      <c r="N192" s="186">
        <f t="shared" si="109"/>
        <v>0</v>
      </c>
      <c r="O192" s="186">
        <f t="shared" si="109"/>
        <v>43.26080297953181</v>
      </c>
      <c r="P192" s="186">
        <f t="shared" si="109"/>
        <v>0</v>
      </c>
      <c r="Q192" s="186">
        <f t="shared" si="109"/>
        <v>0</v>
      </c>
      <c r="R192" s="186">
        <f t="shared" si="109"/>
        <v>0</v>
      </c>
      <c r="S192" s="186">
        <f t="shared" si="109"/>
        <v>0</v>
      </c>
      <c r="T192" s="186">
        <f t="shared" si="109"/>
        <v>0</v>
      </c>
      <c r="U192" s="186">
        <f t="shared" si="109"/>
        <v>0</v>
      </c>
      <c r="V192" s="186">
        <f t="shared" si="109"/>
        <v>0</v>
      </c>
      <c r="W192" s="186">
        <f>SUM(W179:W191)</f>
        <v>4729.1820969489881</v>
      </c>
    </row>
    <row r="193" spans="5:23" ht="15" thickTop="1">
      <c r="E193" s="187" t="s">
        <v>67</v>
      </c>
      <c r="F193" s="187"/>
      <c r="G193" s="188"/>
      <c r="H193" s="189"/>
      <c r="I193" s="190"/>
      <c r="J193" s="190"/>
      <c r="K193" s="190"/>
      <c r="L193" s="190"/>
      <c r="M193" s="190"/>
      <c r="N193" s="190"/>
      <c r="O193" s="190"/>
      <c r="P193" s="190"/>
      <c r="Q193" s="190"/>
      <c r="R193" s="190"/>
      <c r="S193" s="190"/>
      <c r="T193" s="190"/>
      <c r="U193" s="190"/>
      <c r="V193" s="190"/>
      <c r="W193" s="191"/>
    </row>
    <row r="194" spans="5:23">
      <c r="E194" s="192" t="s">
        <v>716</v>
      </c>
      <c r="F194" s="192"/>
      <c r="G194" s="193"/>
      <c r="H194" s="194"/>
      <c r="I194" s="195">
        <f>I192+I193</f>
        <v>501.78029315313177</v>
      </c>
      <c r="J194" s="195">
        <f t="shared" ref="J194:U194" si="110">J192+J193</f>
        <v>2398.4021204422365</v>
      </c>
      <c r="K194" s="195">
        <f t="shared" si="110"/>
        <v>1148.1828817646078</v>
      </c>
      <c r="L194" s="195">
        <f t="shared" si="110"/>
        <v>637.55599860948064</v>
      </c>
      <c r="M194" s="195">
        <f t="shared" si="110"/>
        <v>0</v>
      </c>
      <c r="N194" s="195">
        <f t="shared" si="110"/>
        <v>0</v>
      </c>
      <c r="O194" s="195">
        <f t="shared" si="110"/>
        <v>43.26080297953181</v>
      </c>
      <c r="P194" s="195">
        <f t="shared" si="110"/>
        <v>0</v>
      </c>
      <c r="Q194" s="195">
        <f t="shared" si="110"/>
        <v>0</v>
      </c>
      <c r="R194" s="195">
        <f t="shared" si="110"/>
        <v>0</v>
      </c>
      <c r="S194" s="195">
        <f t="shared" si="110"/>
        <v>0</v>
      </c>
      <c r="T194" s="195">
        <f t="shared" si="110"/>
        <v>0</v>
      </c>
      <c r="U194" s="195">
        <f t="shared" si="110"/>
        <v>0</v>
      </c>
      <c r="V194" s="195">
        <f>V192+V193</f>
        <v>0</v>
      </c>
      <c r="W194" s="195">
        <f>W192+W193</f>
        <v>4729.1820969489881</v>
      </c>
    </row>
    <row r="195" spans="5:23">
      <c r="E195" s="181">
        <v>44927</v>
      </c>
      <c r="F195" s="181" t="s">
        <v>720</v>
      </c>
      <c r="G195" s="182" t="s">
        <v>65</v>
      </c>
      <c r="H195" s="207">
        <f>$C$63/12</f>
        <v>3.225E-3</v>
      </c>
      <c r="I195" s="197">
        <f>(SUM('1.  LRAMVA Summary'!D$54:D$80)+SUM('1.  LRAMVA Summary'!D$81:D$82)*(MONTH($E195)-1)/12)*$H195</f>
        <v>33.264352438912596</v>
      </c>
      <c r="J195" s="197">
        <f>(SUM('1.  LRAMVA Summary'!E$54:E$80)+SUM('1.  LRAMVA Summary'!E$81:E$82)*(MONTH($E195)-1)/12)*$H195</f>
        <v>114.20730329525757</v>
      </c>
      <c r="K195" s="197">
        <f>(SUM('1.  LRAMVA Summary'!F$54:F$80)+SUM('1.  LRAMVA Summary'!F$81:F$82)*(MONTH($E195)-1)/12)*$H195</f>
        <v>54.407079881643</v>
      </c>
      <c r="L195" s="197">
        <f>(SUM('1.  LRAMVA Summary'!G$54:G$80)+SUM('1.  LRAMVA Summary'!G$81:G$82)*(MONTH($E195)-1)/12)*$H195</f>
        <v>31.103406698645209</v>
      </c>
      <c r="M195" s="197">
        <f>(SUM('1.  LRAMVA Summary'!H$54:H$80)+SUM('1.  LRAMVA Summary'!H$81:H$82)*(MONTH($E195)-1)/12)*$H195</f>
        <v>0</v>
      </c>
      <c r="N195" s="197">
        <f>(SUM('1.  LRAMVA Summary'!I$54:I$80)+SUM('1.  LRAMVA Summary'!I$81:I$82)*(MONTH($E195)-1)/12)*$H195</f>
        <v>0</v>
      </c>
      <c r="O195" s="197">
        <f>(SUM('1.  LRAMVA Summary'!J$54:J$80)+SUM('1.  LRAMVA Summary'!J$81:J$82)*(MONTH($E195)-1)/12)*$H195</f>
        <v>2.0474554235990428</v>
      </c>
      <c r="P195" s="197">
        <f>(SUM('1.  LRAMVA Summary'!K$54:K$80)+SUM('1.  LRAMVA Summary'!K$81:K$82)*(MONTH($E195)-1)/12)*$H195</f>
        <v>0</v>
      </c>
      <c r="Q195" s="197">
        <f>(SUM('1.  LRAMVA Summary'!L$54:L$80)+SUM('1.  LRAMVA Summary'!L$81:L$82)*(MONTH($E195)-1)/12)*$H195</f>
        <v>0</v>
      </c>
      <c r="R195" s="197">
        <f>(SUM('1.  LRAMVA Summary'!M$54:M$80)+SUM('1.  LRAMVA Summary'!M$81:M$82)*(MONTH($E195)-1)/12)*$H195</f>
        <v>0</v>
      </c>
      <c r="S195" s="197">
        <f>(SUM('1.  LRAMVA Summary'!N$54:N$80)+SUM('1.  LRAMVA Summary'!N$81:N$82)*(MONTH($E195)-1)/12)*$H195</f>
        <v>0</v>
      </c>
      <c r="T195" s="197">
        <f>(SUM('1.  LRAMVA Summary'!O$54:O$80)+SUM('1.  LRAMVA Summary'!O$81:O$82)*(MONTH($E195)-1)/12)*$H195</f>
        <v>0</v>
      </c>
      <c r="U195" s="197">
        <f>(SUM('1.  LRAMVA Summary'!P$54:P$80)+SUM('1.  LRAMVA Summary'!P$81:P$82)*(MONTH($E195)-1)/12)*$H195</f>
        <v>0</v>
      </c>
      <c r="V195" s="197">
        <f>(SUM('1.  LRAMVA Summary'!Q$54:Q$80)+SUM('1.  LRAMVA Summary'!Q$81:Q$82)*(MONTH($E195)-1)/12)*$H195</f>
        <v>0</v>
      </c>
      <c r="W195" s="198">
        <f>SUM(I195:V195)</f>
        <v>235.02959773805742</v>
      </c>
    </row>
    <row r="196" spans="5:23">
      <c r="E196" s="181">
        <v>44958</v>
      </c>
      <c r="F196" s="181" t="s">
        <v>720</v>
      </c>
      <c r="G196" s="182" t="s">
        <v>65</v>
      </c>
      <c r="H196" s="207">
        <f t="shared" ref="H196:H197" si="111">$C$63/12</f>
        <v>3.225E-3</v>
      </c>
      <c r="I196" s="197">
        <f>(SUM('1.  LRAMVA Summary'!D$54:D$80)+SUM('1.  LRAMVA Summary'!D$81:D$82)*(MONTH($E196)-1)/12)*$H196</f>
        <v>33.264352438912596</v>
      </c>
      <c r="J196" s="197">
        <f>(SUM('1.  LRAMVA Summary'!E$54:E$80)+SUM('1.  LRAMVA Summary'!E$81:E$82)*(MONTH($E196)-1)/12)*$H196</f>
        <v>123.69315207624929</v>
      </c>
      <c r="K196" s="197">
        <f>(SUM('1.  LRAMVA Summary'!F$54:F$80)+SUM('1.  LRAMVA Summary'!F$81:F$82)*(MONTH($E196)-1)/12)*$H196</f>
        <v>59.0048104237937</v>
      </c>
      <c r="L196" s="197">
        <f>(SUM('1.  LRAMVA Summary'!G$54:G$80)+SUM('1.  LRAMVA Summary'!G$81:G$82)*(MONTH($E196)-1)/12)*$H196</f>
        <v>33.467369077358491</v>
      </c>
      <c r="M196" s="197">
        <f>(SUM('1.  LRAMVA Summary'!H$54:H$80)+SUM('1.  LRAMVA Summary'!H$81:H$82)*(MONTH($E196)-1)/12)*$H196</f>
        <v>0</v>
      </c>
      <c r="N196" s="197">
        <f>(SUM('1.  LRAMVA Summary'!I$54:I$80)+SUM('1.  LRAMVA Summary'!I$81:I$82)*(MONTH($E196)-1)/12)*$H196</f>
        <v>0</v>
      </c>
      <c r="O196" s="197">
        <f>(SUM('1.  LRAMVA Summary'!J$54:J$80)+SUM('1.  LRAMVA Summary'!J$81:J$82)*(MONTH($E196)-1)/12)*$H196</f>
        <v>2.2212109690192827</v>
      </c>
      <c r="P196" s="197">
        <f>(SUM('1.  LRAMVA Summary'!K$54:K$80)+SUM('1.  LRAMVA Summary'!K$81:K$82)*(MONTH($E196)-1)/12)*$H196</f>
        <v>0</v>
      </c>
      <c r="Q196" s="197">
        <f>(SUM('1.  LRAMVA Summary'!L$54:L$80)+SUM('1.  LRAMVA Summary'!L$81:L$82)*(MONTH($E196)-1)/12)*$H196</f>
        <v>0</v>
      </c>
      <c r="R196" s="197">
        <f>(SUM('1.  LRAMVA Summary'!M$54:M$80)+SUM('1.  LRAMVA Summary'!M$81:M$82)*(MONTH($E196)-1)/12)*$H196</f>
        <v>0</v>
      </c>
      <c r="S196" s="197">
        <f>(SUM('1.  LRAMVA Summary'!N$54:N$80)+SUM('1.  LRAMVA Summary'!N$81:N$82)*(MONTH($E196)-1)/12)*$H196</f>
        <v>0</v>
      </c>
      <c r="T196" s="197">
        <f>(SUM('1.  LRAMVA Summary'!O$54:O$80)+SUM('1.  LRAMVA Summary'!O$81:O$82)*(MONTH($E196)-1)/12)*$H196</f>
        <v>0</v>
      </c>
      <c r="U196" s="197">
        <f>(SUM('1.  LRAMVA Summary'!P$54:P$80)+SUM('1.  LRAMVA Summary'!P$81:P$82)*(MONTH($E196)-1)/12)*$H196</f>
        <v>0</v>
      </c>
      <c r="V196" s="197">
        <f>(SUM('1.  LRAMVA Summary'!Q$54:Q$80)+SUM('1.  LRAMVA Summary'!Q$81:Q$82)*(MONTH($E196)-1)/12)*$H196</f>
        <v>0</v>
      </c>
      <c r="W196" s="198">
        <f t="shared" ref="W196:W205" si="112">SUM(I196:V196)</f>
        <v>251.65089498533334</v>
      </c>
    </row>
    <row r="197" spans="5:23">
      <c r="E197" s="181">
        <v>44986</v>
      </c>
      <c r="F197" s="181" t="s">
        <v>720</v>
      </c>
      <c r="G197" s="182" t="s">
        <v>65</v>
      </c>
      <c r="H197" s="207">
        <f t="shared" si="111"/>
        <v>3.225E-3</v>
      </c>
      <c r="I197" s="197">
        <f>(SUM('1.  LRAMVA Summary'!D$54:D$80)+SUM('1.  LRAMVA Summary'!D$81:D$82)*(MONTH($E197)-1)/12)*$H197</f>
        <v>33.264352438912596</v>
      </c>
      <c r="J197" s="197">
        <f>(SUM('1.  LRAMVA Summary'!E$54:E$80)+SUM('1.  LRAMVA Summary'!E$81:E$82)*(MONTH($E197)-1)/12)*$H197</f>
        <v>133.17900085724099</v>
      </c>
      <c r="K197" s="197">
        <f>(SUM('1.  LRAMVA Summary'!F$54:F$80)+SUM('1.  LRAMVA Summary'!F$81:F$82)*(MONTH($E197)-1)/12)*$H197</f>
        <v>63.602540965944399</v>
      </c>
      <c r="L197" s="197">
        <f>(SUM('1.  LRAMVA Summary'!G$54:G$80)+SUM('1.  LRAMVA Summary'!G$81:G$82)*(MONTH($E197)-1)/12)*$H197</f>
        <v>35.83133145607178</v>
      </c>
      <c r="M197" s="197">
        <f>(SUM('1.  LRAMVA Summary'!H$54:H$80)+SUM('1.  LRAMVA Summary'!H$81:H$82)*(MONTH($E197)-1)/12)*$H197</f>
        <v>0</v>
      </c>
      <c r="N197" s="197">
        <f>(SUM('1.  LRAMVA Summary'!I$54:I$80)+SUM('1.  LRAMVA Summary'!I$81:I$82)*(MONTH($E197)-1)/12)*$H197</f>
        <v>0</v>
      </c>
      <c r="O197" s="197">
        <f>(SUM('1.  LRAMVA Summary'!J$54:J$80)+SUM('1.  LRAMVA Summary'!J$81:J$82)*(MONTH($E197)-1)/12)*$H197</f>
        <v>2.3949665144395231</v>
      </c>
      <c r="P197" s="197">
        <f>(SUM('1.  LRAMVA Summary'!K$54:K$80)+SUM('1.  LRAMVA Summary'!K$81:K$82)*(MONTH($E197)-1)/12)*$H197</f>
        <v>0</v>
      </c>
      <c r="Q197" s="197">
        <f>(SUM('1.  LRAMVA Summary'!L$54:L$80)+SUM('1.  LRAMVA Summary'!L$81:L$82)*(MONTH($E197)-1)/12)*$H197</f>
        <v>0</v>
      </c>
      <c r="R197" s="197">
        <f>(SUM('1.  LRAMVA Summary'!M$54:M$80)+SUM('1.  LRAMVA Summary'!M$81:M$82)*(MONTH($E197)-1)/12)*$H197</f>
        <v>0</v>
      </c>
      <c r="S197" s="197">
        <f>(SUM('1.  LRAMVA Summary'!N$54:N$80)+SUM('1.  LRAMVA Summary'!N$81:N$82)*(MONTH($E197)-1)/12)*$H197</f>
        <v>0</v>
      </c>
      <c r="T197" s="197">
        <f>(SUM('1.  LRAMVA Summary'!O$54:O$80)+SUM('1.  LRAMVA Summary'!O$81:O$82)*(MONTH($E197)-1)/12)*$H197</f>
        <v>0</v>
      </c>
      <c r="U197" s="197">
        <f>(SUM('1.  LRAMVA Summary'!P$54:P$80)+SUM('1.  LRAMVA Summary'!P$81:P$82)*(MONTH($E197)-1)/12)*$H197</f>
        <v>0</v>
      </c>
      <c r="V197" s="197">
        <f>(SUM('1.  LRAMVA Summary'!Q$54:Q$80)+SUM('1.  LRAMVA Summary'!Q$81:Q$82)*(MONTH($E197)-1)/12)*$H197</f>
        <v>0</v>
      </c>
      <c r="W197" s="198">
        <f t="shared" si="112"/>
        <v>268.27219223260931</v>
      </c>
    </row>
    <row r="198" spans="5:23">
      <c r="E198" s="181">
        <v>45017</v>
      </c>
      <c r="F198" s="181" t="s">
        <v>720</v>
      </c>
      <c r="G198" s="182" t="s">
        <v>66</v>
      </c>
      <c r="H198" s="207">
        <f>$C$64/12</f>
        <v>3.225E-3</v>
      </c>
      <c r="I198" s="197">
        <f>(SUM('1.  LRAMVA Summary'!D$54:D$80)+SUM('1.  LRAMVA Summary'!D$81:D$82)*(MONTH($E198)-1)/12)*$H198</f>
        <v>33.264352438912596</v>
      </c>
      <c r="J198" s="197">
        <f>(SUM('1.  LRAMVA Summary'!E$54:E$80)+SUM('1.  LRAMVA Summary'!E$81:E$82)*(MONTH($E198)-1)/12)*$H198</f>
        <v>142.66484963823274</v>
      </c>
      <c r="K198" s="197">
        <f>(SUM('1.  LRAMVA Summary'!F$54:F$80)+SUM('1.  LRAMVA Summary'!F$81:F$82)*(MONTH($E198)-1)/12)*$H198</f>
        <v>68.200271508095099</v>
      </c>
      <c r="L198" s="197">
        <f>(SUM('1.  LRAMVA Summary'!G$54:G$80)+SUM('1.  LRAMVA Summary'!G$81:G$82)*(MONTH($E198)-1)/12)*$H198</f>
        <v>38.195293834785062</v>
      </c>
      <c r="M198" s="197">
        <f>(SUM('1.  LRAMVA Summary'!H$54:H$80)+SUM('1.  LRAMVA Summary'!H$81:H$82)*(MONTH($E198)-1)/12)*$H198</f>
        <v>0</v>
      </c>
      <c r="N198" s="197">
        <f>(SUM('1.  LRAMVA Summary'!I$54:I$80)+SUM('1.  LRAMVA Summary'!I$81:I$82)*(MONTH($E198)-1)/12)*$H198</f>
        <v>0</v>
      </c>
      <c r="O198" s="197">
        <f>(SUM('1.  LRAMVA Summary'!J$54:J$80)+SUM('1.  LRAMVA Summary'!J$81:J$82)*(MONTH($E198)-1)/12)*$H198</f>
        <v>2.5687220598597631</v>
      </c>
      <c r="P198" s="197">
        <f>(SUM('1.  LRAMVA Summary'!K$54:K$80)+SUM('1.  LRAMVA Summary'!K$81:K$82)*(MONTH($E198)-1)/12)*$H198</f>
        <v>0</v>
      </c>
      <c r="Q198" s="197">
        <f>(SUM('1.  LRAMVA Summary'!L$54:L$80)+SUM('1.  LRAMVA Summary'!L$81:L$82)*(MONTH($E198)-1)/12)*$H198</f>
        <v>0</v>
      </c>
      <c r="R198" s="197">
        <f>(SUM('1.  LRAMVA Summary'!M$54:M$80)+SUM('1.  LRAMVA Summary'!M$81:M$82)*(MONTH($E198)-1)/12)*$H198</f>
        <v>0</v>
      </c>
      <c r="S198" s="197">
        <f>(SUM('1.  LRAMVA Summary'!N$54:N$80)+SUM('1.  LRAMVA Summary'!N$81:N$82)*(MONTH($E198)-1)/12)*$H198</f>
        <v>0</v>
      </c>
      <c r="T198" s="197">
        <f>(SUM('1.  LRAMVA Summary'!O$54:O$80)+SUM('1.  LRAMVA Summary'!O$81:O$82)*(MONTH($E198)-1)/12)*$H198</f>
        <v>0</v>
      </c>
      <c r="U198" s="197">
        <f>(SUM('1.  LRAMVA Summary'!P$54:P$80)+SUM('1.  LRAMVA Summary'!P$81:P$82)*(MONTH($E198)-1)/12)*$H198</f>
        <v>0</v>
      </c>
      <c r="V198" s="197">
        <f>(SUM('1.  LRAMVA Summary'!Q$54:Q$80)+SUM('1.  LRAMVA Summary'!Q$81:Q$82)*(MONTH($E198)-1)/12)*$H198</f>
        <v>0</v>
      </c>
      <c r="W198" s="198">
        <f t="shared" si="112"/>
        <v>284.8934894798852</v>
      </c>
    </row>
    <row r="199" spans="5:23">
      <c r="E199" s="181">
        <v>45047</v>
      </c>
      <c r="F199" s="181" t="s">
        <v>720</v>
      </c>
      <c r="G199" s="182" t="s">
        <v>66</v>
      </c>
      <c r="H199" s="207"/>
      <c r="I199" s="197">
        <f>(SUM('1.  LRAMVA Summary'!D$54:D$80)+SUM('1.  LRAMVA Summary'!D$81:D$82)*(MONTH($E199)-1)/12)*$H199</f>
        <v>0</v>
      </c>
      <c r="J199" s="197">
        <f>(SUM('1.  LRAMVA Summary'!E$54:E$80)+SUM('1.  LRAMVA Summary'!E$81:E$82)*(MONTH($E199)-1)/12)*$H199</f>
        <v>0</v>
      </c>
      <c r="K199" s="197">
        <f>(SUM('1.  LRAMVA Summary'!F$54:F$80)+SUM('1.  LRAMVA Summary'!F$81:F$82)*(MONTH($E199)-1)/12)*$H199</f>
        <v>0</v>
      </c>
      <c r="L199" s="197">
        <f>(SUM('1.  LRAMVA Summary'!G$54:G$80)+SUM('1.  LRAMVA Summary'!G$81:G$82)*(MONTH($E199)-1)/12)*$H199</f>
        <v>0</v>
      </c>
      <c r="M199" s="197">
        <f>(SUM('1.  LRAMVA Summary'!H$54:H$80)+SUM('1.  LRAMVA Summary'!H$81:H$82)*(MONTH($E199)-1)/12)*$H199</f>
        <v>0</v>
      </c>
      <c r="N199" s="197">
        <f>(SUM('1.  LRAMVA Summary'!I$54:I$80)+SUM('1.  LRAMVA Summary'!I$81:I$82)*(MONTH($E199)-1)/12)*$H199</f>
        <v>0</v>
      </c>
      <c r="O199" s="197">
        <f>(SUM('1.  LRAMVA Summary'!J$54:J$80)+SUM('1.  LRAMVA Summary'!J$81:J$82)*(MONTH($E199)-1)/12)*$H199</f>
        <v>0</v>
      </c>
      <c r="P199" s="197">
        <f>(SUM('1.  LRAMVA Summary'!K$54:K$80)+SUM('1.  LRAMVA Summary'!K$81:K$82)*(MONTH($E199)-1)/12)*$H199</f>
        <v>0</v>
      </c>
      <c r="Q199" s="197">
        <f>(SUM('1.  LRAMVA Summary'!L$54:L$80)+SUM('1.  LRAMVA Summary'!L$81:L$82)*(MONTH($E199)-1)/12)*$H199</f>
        <v>0</v>
      </c>
      <c r="R199" s="197">
        <f>(SUM('1.  LRAMVA Summary'!M$54:M$80)+SUM('1.  LRAMVA Summary'!M$81:M$82)*(MONTH($E199)-1)/12)*$H199</f>
        <v>0</v>
      </c>
      <c r="S199" s="197">
        <f>(SUM('1.  LRAMVA Summary'!N$54:N$80)+SUM('1.  LRAMVA Summary'!N$81:N$82)*(MONTH($E199)-1)/12)*$H199</f>
        <v>0</v>
      </c>
      <c r="T199" s="197">
        <f>(SUM('1.  LRAMVA Summary'!O$54:O$80)+SUM('1.  LRAMVA Summary'!O$81:O$82)*(MONTH($E199)-1)/12)*$H199</f>
        <v>0</v>
      </c>
      <c r="U199" s="197">
        <f>(SUM('1.  LRAMVA Summary'!P$54:P$80)+SUM('1.  LRAMVA Summary'!P$81:P$82)*(MONTH($E199)-1)/12)*$H199</f>
        <v>0</v>
      </c>
      <c r="V199" s="197">
        <f>(SUM('1.  LRAMVA Summary'!Q$54:Q$80)+SUM('1.  LRAMVA Summary'!Q$81:Q$82)*(MONTH($E199)-1)/12)*$H199</f>
        <v>0</v>
      </c>
      <c r="W199" s="198">
        <f t="shared" si="112"/>
        <v>0</v>
      </c>
    </row>
    <row r="200" spans="5:23">
      <c r="E200" s="181">
        <v>45078</v>
      </c>
      <c r="F200" s="181" t="s">
        <v>720</v>
      </c>
      <c r="G200" s="182" t="s">
        <v>66</v>
      </c>
      <c r="H200" s="207"/>
      <c r="I200" s="197">
        <f>(SUM('1.  LRAMVA Summary'!D$54:D$80)+SUM('1.  LRAMVA Summary'!D$81:D$82)*(MONTH($E200)-1)/12)*$H200</f>
        <v>0</v>
      </c>
      <c r="J200" s="197">
        <f>(SUM('1.  LRAMVA Summary'!E$54:E$80)+SUM('1.  LRAMVA Summary'!E$81:E$82)*(MONTH($E200)-1)/12)*$H200</f>
        <v>0</v>
      </c>
      <c r="K200" s="197">
        <f>(SUM('1.  LRAMVA Summary'!F$54:F$80)+SUM('1.  LRAMVA Summary'!F$81:F$82)*(MONTH($E200)-1)/12)*$H200</f>
        <v>0</v>
      </c>
      <c r="L200" s="197">
        <f>(SUM('1.  LRAMVA Summary'!G$54:G$80)+SUM('1.  LRAMVA Summary'!G$81:G$82)*(MONTH($E200)-1)/12)*$H200</f>
        <v>0</v>
      </c>
      <c r="M200" s="197">
        <f>(SUM('1.  LRAMVA Summary'!H$54:H$80)+SUM('1.  LRAMVA Summary'!H$81:H$82)*(MONTH($E200)-1)/12)*$H200</f>
        <v>0</v>
      </c>
      <c r="N200" s="197">
        <f>(SUM('1.  LRAMVA Summary'!I$54:I$80)+SUM('1.  LRAMVA Summary'!I$81:I$82)*(MONTH($E200)-1)/12)*$H200</f>
        <v>0</v>
      </c>
      <c r="O200" s="197">
        <f>(SUM('1.  LRAMVA Summary'!J$54:J$80)+SUM('1.  LRAMVA Summary'!J$81:J$82)*(MONTH($E200)-1)/12)*$H200</f>
        <v>0</v>
      </c>
      <c r="P200" s="197">
        <f>(SUM('1.  LRAMVA Summary'!K$54:K$80)+SUM('1.  LRAMVA Summary'!K$81:K$82)*(MONTH($E200)-1)/12)*$H200</f>
        <v>0</v>
      </c>
      <c r="Q200" s="197">
        <f>(SUM('1.  LRAMVA Summary'!L$54:L$80)+SUM('1.  LRAMVA Summary'!L$81:L$82)*(MONTH($E200)-1)/12)*$H200</f>
        <v>0</v>
      </c>
      <c r="R200" s="197">
        <f>(SUM('1.  LRAMVA Summary'!M$54:M$80)+SUM('1.  LRAMVA Summary'!M$81:M$82)*(MONTH($E200)-1)/12)*$H200</f>
        <v>0</v>
      </c>
      <c r="S200" s="197">
        <f>(SUM('1.  LRAMVA Summary'!N$54:N$80)+SUM('1.  LRAMVA Summary'!N$81:N$82)*(MONTH($E200)-1)/12)*$H200</f>
        <v>0</v>
      </c>
      <c r="T200" s="197">
        <f>(SUM('1.  LRAMVA Summary'!O$54:O$80)+SUM('1.  LRAMVA Summary'!O$81:O$82)*(MONTH($E200)-1)/12)*$H200</f>
        <v>0</v>
      </c>
      <c r="U200" s="197">
        <f>(SUM('1.  LRAMVA Summary'!P$54:P$80)+SUM('1.  LRAMVA Summary'!P$81:P$82)*(MONTH($E200)-1)/12)*$H200</f>
        <v>0</v>
      </c>
      <c r="V200" s="197">
        <f>(SUM('1.  LRAMVA Summary'!Q$54:Q$80)+SUM('1.  LRAMVA Summary'!Q$81:Q$82)*(MONTH($E200)-1)/12)*$H200</f>
        <v>0</v>
      </c>
      <c r="W200" s="198">
        <f t="shared" si="112"/>
        <v>0</v>
      </c>
    </row>
    <row r="201" spans="5:23">
      <c r="E201" s="181">
        <v>45108</v>
      </c>
      <c r="F201" s="181" t="s">
        <v>720</v>
      </c>
      <c r="G201" s="182" t="s">
        <v>68</v>
      </c>
      <c r="H201" s="207"/>
      <c r="I201" s="197">
        <f>(SUM('1.  LRAMVA Summary'!D$54:D$80)+SUM('1.  LRAMVA Summary'!D$81:D$82)*(MONTH($E201)-1)/12)*$H201</f>
        <v>0</v>
      </c>
      <c r="J201" s="197">
        <f>(SUM('1.  LRAMVA Summary'!E$54:E$80)+SUM('1.  LRAMVA Summary'!E$81:E$82)*(MONTH($E201)-1)/12)*$H201</f>
        <v>0</v>
      </c>
      <c r="K201" s="197">
        <f>(SUM('1.  LRAMVA Summary'!F$54:F$80)+SUM('1.  LRAMVA Summary'!F$81:F$82)*(MONTH($E201)-1)/12)*$H201</f>
        <v>0</v>
      </c>
      <c r="L201" s="197">
        <f>(SUM('1.  LRAMVA Summary'!G$54:G$80)+SUM('1.  LRAMVA Summary'!G$81:G$82)*(MONTH($E201)-1)/12)*$H201</f>
        <v>0</v>
      </c>
      <c r="M201" s="197">
        <f>(SUM('1.  LRAMVA Summary'!H$54:H$80)+SUM('1.  LRAMVA Summary'!H$81:H$82)*(MONTH($E201)-1)/12)*$H201</f>
        <v>0</v>
      </c>
      <c r="N201" s="197">
        <f>(SUM('1.  LRAMVA Summary'!I$54:I$80)+SUM('1.  LRAMVA Summary'!I$81:I$82)*(MONTH($E201)-1)/12)*$H201</f>
        <v>0</v>
      </c>
      <c r="O201" s="197">
        <f>(SUM('1.  LRAMVA Summary'!J$54:J$80)+SUM('1.  LRAMVA Summary'!J$81:J$82)*(MONTH($E201)-1)/12)*$H201</f>
        <v>0</v>
      </c>
      <c r="P201" s="197">
        <f>(SUM('1.  LRAMVA Summary'!K$54:K$80)+SUM('1.  LRAMVA Summary'!K$81:K$82)*(MONTH($E201)-1)/12)*$H201</f>
        <v>0</v>
      </c>
      <c r="Q201" s="197">
        <f>(SUM('1.  LRAMVA Summary'!L$54:L$80)+SUM('1.  LRAMVA Summary'!L$81:L$82)*(MONTH($E201)-1)/12)*$H201</f>
        <v>0</v>
      </c>
      <c r="R201" s="197">
        <f>(SUM('1.  LRAMVA Summary'!M$54:M$80)+SUM('1.  LRAMVA Summary'!M$81:M$82)*(MONTH($E201)-1)/12)*$H201</f>
        <v>0</v>
      </c>
      <c r="S201" s="197">
        <f>(SUM('1.  LRAMVA Summary'!N$54:N$80)+SUM('1.  LRAMVA Summary'!N$81:N$82)*(MONTH($E201)-1)/12)*$H201</f>
        <v>0</v>
      </c>
      <c r="T201" s="197">
        <f>(SUM('1.  LRAMVA Summary'!O$54:O$80)+SUM('1.  LRAMVA Summary'!O$81:O$82)*(MONTH($E201)-1)/12)*$H201</f>
        <v>0</v>
      </c>
      <c r="U201" s="197">
        <f>(SUM('1.  LRAMVA Summary'!P$54:P$80)+SUM('1.  LRAMVA Summary'!P$81:P$82)*(MONTH($E201)-1)/12)*$H201</f>
        <v>0</v>
      </c>
      <c r="V201" s="197">
        <f>(SUM('1.  LRAMVA Summary'!Q$54:Q$80)+SUM('1.  LRAMVA Summary'!Q$81:Q$82)*(MONTH($E201)-1)/12)*$H201</f>
        <v>0</v>
      </c>
      <c r="W201" s="198">
        <f t="shared" si="112"/>
        <v>0</v>
      </c>
    </row>
    <row r="202" spans="5:23">
      <c r="E202" s="181">
        <v>45139</v>
      </c>
      <c r="F202" s="181" t="s">
        <v>720</v>
      </c>
      <c r="G202" s="182" t="s">
        <v>68</v>
      </c>
      <c r="H202" s="207"/>
      <c r="I202" s="197">
        <f>(SUM('1.  LRAMVA Summary'!D$54:D$80)+SUM('1.  LRAMVA Summary'!D$81:D$82)*(MONTH($E202)-1)/12)*$H202</f>
        <v>0</v>
      </c>
      <c r="J202" s="197">
        <f>(SUM('1.  LRAMVA Summary'!E$54:E$80)+SUM('1.  LRAMVA Summary'!E$81:E$82)*(MONTH($E202)-1)/12)*$H202</f>
        <v>0</v>
      </c>
      <c r="K202" s="197">
        <f>(SUM('1.  LRAMVA Summary'!F$54:F$80)+SUM('1.  LRAMVA Summary'!F$81:F$82)*(MONTH($E202)-1)/12)*$H202</f>
        <v>0</v>
      </c>
      <c r="L202" s="197">
        <f>(SUM('1.  LRAMVA Summary'!G$54:G$80)+SUM('1.  LRAMVA Summary'!G$81:G$82)*(MONTH($E202)-1)/12)*$H202</f>
        <v>0</v>
      </c>
      <c r="M202" s="197">
        <f>(SUM('1.  LRAMVA Summary'!H$54:H$80)+SUM('1.  LRAMVA Summary'!H$81:H$82)*(MONTH($E202)-1)/12)*$H202</f>
        <v>0</v>
      </c>
      <c r="N202" s="197">
        <f>(SUM('1.  LRAMVA Summary'!I$54:I$80)+SUM('1.  LRAMVA Summary'!I$81:I$82)*(MONTH($E202)-1)/12)*$H202</f>
        <v>0</v>
      </c>
      <c r="O202" s="197">
        <f>(SUM('1.  LRAMVA Summary'!J$54:J$80)+SUM('1.  LRAMVA Summary'!J$81:J$82)*(MONTH($E202)-1)/12)*$H202</f>
        <v>0</v>
      </c>
      <c r="P202" s="197">
        <f>(SUM('1.  LRAMVA Summary'!K$54:K$80)+SUM('1.  LRAMVA Summary'!K$81:K$82)*(MONTH($E202)-1)/12)*$H202</f>
        <v>0</v>
      </c>
      <c r="Q202" s="197">
        <f>(SUM('1.  LRAMVA Summary'!L$54:L$80)+SUM('1.  LRAMVA Summary'!L$81:L$82)*(MONTH($E202)-1)/12)*$H202</f>
        <v>0</v>
      </c>
      <c r="R202" s="197">
        <f>(SUM('1.  LRAMVA Summary'!M$54:M$80)+SUM('1.  LRAMVA Summary'!M$81:M$82)*(MONTH($E202)-1)/12)*$H202</f>
        <v>0</v>
      </c>
      <c r="S202" s="197">
        <f>(SUM('1.  LRAMVA Summary'!N$54:N$80)+SUM('1.  LRAMVA Summary'!N$81:N$82)*(MONTH($E202)-1)/12)*$H202</f>
        <v>0</v>
      </c>
      <c r="T202" s="197">
        <f>(SUM('1.  LRAMVA Summary'!O$54:O$80)+SUM('1.  LRAMVA Summary'!O$81:O$82)*(MONTH($E202)-1)/12)*$H202</f>
        <v>0</v>
      </c>
      <c r="U202" s="197">
        <f>(SUM('1.  LRAMVA Summary'!P$54:P$80)+SUM('1.  LRAMVA Summary'!P$81:P$82)*(MONTH($E202)-1)/12)*$H202</f>
        <v>0</v>
      </c>
      <c r="V202" s="197">
        <f>(SUM('1.  LRAMVA Summary'!Q$54:Q$80)+SUM('1.  LRAMVA Summary'!Q$81:Q$82)*(MONTH($E202)-1)/12)*$H202</f>
        <v>0</v>
      </c>
      <c r="W202" s="198">
        <f t="shared" si="112"/>
        <v>0</v>
      </c>
    </row>
    <row r="203" spans="5:23">
      <c r="E203" s="181">
        <v>45170</v>
      </c>
      <c r="F203" s="181" t="s">
        <v>720</v>
      </c>
      <c r="G203" s="182" t="s">
        <v>68</v>
      </c>
      <c r="H203" s="207"/>
      <c r="I203" s="197">
        <f>(SUM('1.  LRAMVA Summary'!D$54:D$80)+SUM('1.  LRAMVA Summary'!D$81:D$82)*(MONTH($E203)-1)/12)*$H203</f>
        <v>0</v>
      </c>
      <c r="J203" s="197">
        <f>(SUM('1.  LRAMVA Summary'!E$54:E$80)+SUM('1.  LRAMVA Summary'!E$81:E$82)*(MONTH($E203)-1)/12)*$H203</f>
        <v>0</v>
      </c>
      <c r="K203" s="197">
        <f>(SUM('1.  LRAMVA Summary'!F$54:F$80)+SUM('1.  LRAMVA Summary'!F$81:F$82)*(MONTH($E203)-1)/12)*$H203</f>
        <v>0</v>
      </c>
      <c r="L203" s="197">
        <f>(SUM('1.  LRAMVA Summary'!G$54:G$80)+SUM('1.  LRAMVA Summary'!G$81:G$82)*(MONTH($E203)-1)/12)*$H203</f>
        <v>0</v>
      </c>
      <c r="M203" s="197">
        <f>(SUM('1.  LRAMVA Summary'!H$54:H$80)+SUM('1.  LRAMVA Summary'!H$81:H$82)*(MONTH($E203)-1)/12)*$H203</f>
        <v>0</v>
      </c>
      <c r="N203" s="197">
        <f>(SUM('1.  LRAMVA Summary'!I$54:I$80)+SUM('1.  LRAMVA Summary'!I$81:I$82)*(MONTH($E203)-1)/12)*$H203</f>
        <v>0</v>
      </c>
      <c r="O203" s="197">
        <f>(SUM('1.  LRAMVA Summary'!J$54:J$80)+SUM('1.  LRAMVA Summary'!J$81:J$82)*(MONTH($E203)-1)/12)*$H203</f>
        <v>0</v>
      </c>
      <c r="P203" s="197">
        <f>(SUM('1.  LRAMVA Summary'!K$54:K$80)+SUM('1.  LRAMVA Summary'!K$81:K$82)*(MONTH($E203)-1)/12)*$H203</f>
        <v>0</v>
      </c>
      <c r="Q203" s="197">
        <f>(SUM('1.  LRAMVA Summary'!L$54:L$80)+SUM('1.  LRAMVA Summary'!L$81:L$82)*(MONTH($E203)-1)/12)*$H203</f>
        <v>0</v>
      </c>
      <c r="R203" s="197">
        <f>(SUM('1.  LRAMVA Summary'!M$54:M$80)+SUM('1.  LRAMVA Summary'!M$81:M$82)*(MONTH($E203)-1)/12)*$H203</f>
        <v>0</v>
      </c>
      <c r="S203" s="197">
        <f>(SUM('1.  LRAMVA Summary'!N$54:N$80)+SUM('1.  LRAMVA Summary'!N$81:N$82)*(MONTH($E203)-1)/12)*$H203</f>
        <v>0</v>
      </c>
      <c r="T203" s="197">
        <f>(SUM('1.  LRAMVA Summary'!O$54:O$80)+SUM('1.  LRAMVA Summary'!O$81:O$82)*(MONTH($E203)-1)/12)*$H203</f>
        <v>0</v>
      </c>
      <c r="U203" s="197">
        <f>(SUM('1.  LRAMVA Summary'!P$54:P$80)+SUM('1.  LRAMVA Summary'!P$81:P$82)*(MONTH($E203)-1)/12)*$H203</f>
        <v>0</v>
      </c>
      <c r="V203" s="197">
        <f>(SUM('1.  LRAMVA Summary'!Q$54:Q$80)+SUM('1.  LRAMVA Summary'!Q$81:Q$82)*(MONTH($E203)-1)/12)*$H203</f>
        <v>0</v>
      </c>
      <c r="W203" s="198">
        <f t="shared" si="112"/>
        <v>0</v>
      </c>
    </row>
    <row r="204" spans="5:23">
      <c r="E204" s="181">
        <v>45200</v>
      </c>
      <c r="F204" s="181" t="s">
        <v>720</v>
      </c>
      <c r="G204" s="182" t="s">
        <v>69</v>
      </c>
      <c r="H204" s="207"/>
      <c r="I204" s="197">
        <f>(SUM('1.  LRAMVA Summary'!D$54:D$80)+SUM('1.  LRAMVA Summary'!D$81:D$82)*(MONTH($E204)-1)/12)*$H204</f>
        <v>0</v>
      </c>
      <c r="J204" s="197">
        <f>(SUM('1.  LRAMVA Summary'!E$54:E$80)+SUM('1.  LRAMVA Summary'!E$81:E$82)*(MONTH($E204)-1)/12)*$H204</f>
        <v>0</v>
      </c>
      <c r="K204" s="197">
        <f>(SUM('1.  LRAMVA Summary'!F$54:F$80)+SUM('1.  LRAMVA Summary'!F$81:F$82)*(MONTH($E204)-1)/12)*$H204</f>
        <v>0</v>
      </c>
      <c r="L204" s="197">
        <f>(SUM('1.  LRAMVA Summary'!G$54:G$80)+SUM('1.  LRAMVA Summary'!G$81:G$82)*(MONTH($E204)-1)/12)*$H204</f>
        <v>0</v>
      </c>
      <c r="M204" s="197">
        <f>(SUM('1.  LRAMVA Summary'!H$54:H$80)+SUM('1.  LRAMVA Summary'!H$81:H$82)*(MONTH($E204)-1)/12)*$H204</f>
        <v>0</v>
      </c>
      <c r="N204" s="197">
        <f>(SUM('1.  LRAMVA Summary'!I$54:I$80)+SUM('1.  LRAMVA Summary'!I$81:I$82)*(MONTH($E204)-1)/12)*$H204</f>
        <v>0</v>
      </c>
      <c r="O204" s="197">
        <f>(SUM('1.  LRAMVA Summary'!J$54:J$80)+SUM('1.  LRAMVA Summary'!J$81:J$82)*(MONTH($E204)-1)/12)*$H204</f>
        <v>0</v>
      </c>
      <c r="P204" s="197">
        <f>(SUM('1.  LRAMVA Summary'!K$54:K$80)+SUM('1.  LRAMVA Summary'!K$81:K$82)*(MONTH($E204)-1)/12)*$H204</f>
        <v>0</v>
      </c>
      <c r="Q204" s="197">
        <f>(SUM('1.  LRAMVA Summary'!L$54:L$80)+SUM('1.  LRAMVA Summary'!L$81:L$82)*(MONTH($E204)-1)/12)*$H204</f>
        <v>0</v>
      </c>
      <c r="R204" s="197">
        <f>(SUM('1.  LRAMVA Summary'!M$54:M$80)+SUM('1.  LRAMVA Summary'!M$81:M$82)*(MONTH($E204)-1)/12)*$H204</f>
        <v>0</v>
      </c>
      <c r="S204" s="197">
        <f>(SUM('1.  LRAMVA Summary'!N$54:N$80)+SUM('1.  LRAMVA Summary'!N$81:N$82)*(MONTH($E204)-1)/12)*$H204</f>
        <v>0</v>
      </c>
      <c r="T204" s="197">
        <f>(SUM('1.  LRAMVA Summary'!O$54:O$80)+SUM('1.  LRAMVA Summary'!O$81:O$82)*(MONTH($E204)-1)/12)*$H204</f>
        <v>0</v>
      </c>
      <c r="U204" s="197">
        <f>(SUM('1.  LRAMVA Summary'!P$54:P$80)+SUM('1.  LRAMVA Summary'!P$81:P$82)*(MONTH($E204)-1)/12)*$H204</f>
        <v>0</v>
      </c>
      <c r="V204" s="197">
        <f>(SUM('1.  LRAMVA Summary'!Q$54:Q$80)+SUM('1.  LRAMVA Summary'!Q$81:Q$82)*(MONTH($E204)-1)/12)*$H204</f>
        <v>0</v>
      </c>
      <c r="W204" s="198">
        <f t="shared" si="112"/>
        <v>0</v>
      </c>
    </row>
    <row r="205" spans="5:23">
      <c r="E205" s="181">
        <v>45231</v>
      </c>
      <c r="F205" s="181" t="s">
        <v>720</v>
      </c>
      <c r="G205" s="182" t="s">
        <v>69</v>
      </c>
      <c r="H205" s="207"/>
      <c r="I205" s="197">
        <f>(SUM('1.  LRAMVA Summary'!D$54:D$80)+SUM('1.  LRAMVA Summary'!D$81:D$82)*(MONTH($E205)-1)/12)*$H205</f>
        <v>0</v>
      </c>
      <c r="J205" s="197">
        <f>(SUM('1.  LRAMVA Summary'!E$54:E$80)+SUM('1.  LRAMVA Summary'!E$81:E$82)*(MONTH($E205)-1)/12)*$H205</f>
        <v>0</v>
      </c>
      <c r="K205" s="197">
        <f>(SUM('1.  LRAMVA Summary'!F$54:F$80)+SUM('1.  LRAMVA Summary'!F$81:F$82)*(MONTH($E205)-1)/12)*$H205</f>
        <v>0</v>
      </c>
      <c r="L205" s="197">
        <f>(SUM('1.  LRAMVA Summary'!G$54:G$80)+SUM('1.  LRAMVA Summary'!G$81:G$82)*(MONTH($E205)-1)/12)*$H205</f>
        <v>0</v>
      </c>
      <c r="M205" s="197">
        <f>(SUM('1.  LRAMVA Summary'!H$54:H$80)+SUM('1.  LRAMVA Summary'!H$81:H$82)*(MONTH($E205)-1)/12)*$H205</f>
        <v>0</v>
      </c>
      <c r="N205" s="197">
        <f>(SUM('1.  LRAMVA Summary'!I$54:I$80)+SUM('1.  LRAMVA Summary'!I$81:I$82)*(MONTH($E205)-1)/12)*$H205</f>
        <v>0</v>
      </c>
      <c r="O205" s="197">
        <f>(SUM('1.  LRAMVA Summary'!J$54:J$80)+SUM('1.  LRAMVA Summary'!J$81:J$82)*(MONTH($E205)-1)/12)*$H205</f>
        <v>0</v>
      </c>
      <c r="P205" s="197">
        <f>(SUM('1.  LRAMVA Summary'!K$54:K$80)+SUM('1.  LRAMVA Summary'!K$81:K$82)*(MONTH($E205)-1)/12)*$H205</f>
        <v>0</v>
      </c>
      <c r="Q205" s="197">
        <f>(SUM('1.  LRAMVA Summary'!L$54:L$80)+SUM('1.  LRAMVA Summary'!L$81:L$82)*(MONTH($E205)-1)/12)*$H205</f>
        <v>0</v>
      </c>
      <c r="R205" s="197">
        <f>(SUM('1.  LRAMVA Summary'!M$54:M$80)+SUM('1.  LRAMVA Summary'!M$81:M$82)*(MONTH($E205)-1)/12)*$H205</f>
        <v>0</v>
      </c>
      <c r="S205" s="197">
        <f>(SUM('1.  LRAMVA Summary'!N$54:N$80)+SUM('1.  LRAMVA Summary'!N$81:N$82)*(MONTH($E205)-1)/12)*$H205</f>
        <v>0</v>
      </c>
      <c r="T205" s="197">
        <f>(SUM('1.  LRAMVA Summary'!O$54:O$80)+SUM('1.  LRAMVA Summary'!O$81:O$82)*(MONTH($E205)-1)/12)*$H205</f>
        <v>0</v>
      </c>
      <c r="U205" s="197">
        <f>(SUM('1.  LRAMVA Summary'!P$54:P$80)+SUM('1.  LRAMVA Summary'!P$81:P$82)*(MONTH($E205)-1)/12)*$H205</f>
        <v>0</v>
      </c>
      <c r="V205" s="197">
        <f>(SUM('1.  LRAMVA Summary'!Q$54:Q$80)+SUM('1.  LRAMVA Summary'!Q$81:Q$82)*(MONTH($E205)-1)/12)*$H205</f>
        <v>0</v>
      </c>
      <c r="W205" s="198">
        <f t="shared" si="112"/>
        <v>0</v>
      </c>
    </row>
    <row r="206" spans="5:23">
      <c r="E206" s="181">
        <v>45261</v>
      </c>
      <c r="F206" s="181" t="s">
        <v>720</v>
      </c>
      <c r="G206" s="182" t="s">
        <v>69</v>
      </c>
      <c r="H206" s="207"/>
      <c r="I206" s="197">
        <f>(SUM('1.  LRAMVA Summary'!D$54:D$80)+SUM('1.  LRAMVA Summary'!D$81:D$82)*(MONTH($E206)-1)/12)*$H206</f>
        <v>0</v>
      </c>
      <c r="J206" s="197">
        <f>(SUM('1.  LRAMVA Summary'!E$54:E$80)+SUM('1.  LRAMVA Summary'!E$81:E$82)*(MONTH($E206)-1)/12)*$H206</f>
        <v>0</v>
      </c>
      <c r="K206" s="197">
        <f>(SUM('1.  LRAMVA Summary'!F$54:F$80)+SUM('1.  LRAMVA Summary'!F$81:F$82)*(MONTH($E206)-1)/12)*$H206</f>
        <v>0</v>
      </c>
      <c r="L206" s="197">
        <f>(SUM('1.  LRAMVA Summary'!G$54:G$80)+SUM('1.  LRAMVA Summary'!G$81:G$82)*(MONTH($E206)-1)/12)*$H206</f>
        <v>0</v>
      </c>
      <c r="M206" s="197">
        <f>(SUM('1.  LRAMVA Summary'!H$54:H$80)+SUM('1.  LRAMVA Summary'!H$81:H$82)*(MONTH($E206)-1)/12)*$H206</f>
        <v>0</v>
      </c>
      <c r="N206" s="197">
        <f>(SUM('1.  LRAMVA Summary'!I$54:I$80)+SUM('1.  LRAMVA Summary'!I$81:I$82)*(MONTH($E206)-1)/12)*$H206</f>
        <v>0</v>
      </c>
      <c r="O206" s="197">
        <f>(SUM('1.  LRAMVA Summary'!J$54:J$80)+SUM('1.  LRAMVA Summary'!J$81:J$82)*(MONTH($E206)-1)/12)*$H206</f>
        <v>0</v>
      </c>
      <c r="P206" s="197">
        <f>(SUM('1.  LRAMVA Summary'!K$54:K$80)+SUM('1.  LRAMVA Summary'!K$81:K$82)*(MONTH($E206)-1)/12)*$H206</f>
        <v>0</v>
      </c>
      <c r="Q206" s="197">
        <f>(SUM('1.  LRAMVA Summary'!L$54:L$80)+SUM('1.  LRAMVA Summary'!L$81:L$82)*(MONTH($E206)-1)/12)*$H206</f>
        <v>0</v>
      </c>
      <c r="R206" s="197">
        <f>(SUM('1.  LRAMVA Summary'!M$54:M$80)+SUM('1.  LRAMVA Summary'!M$81:M$82)*(MONTH($E206)-1)/12)*$H206</f>
        <v>0</v>
      </c>
      <c r="S206" s="197">
        <f>(SUM('1.  LRAMVA Summary'!N$54:N$80)+SUM('1.  LRAMVA Summary'!N$81:N$82)*(MONTH($E206)-1)/12)*$H206</f>
        <v>0</v>
      </c>
      <c r="T206" s="197">
        <f>(SUM('1.  LRAMVA Summary'!O$54:O$80)+SUM('1.  LRAMVA Summary'!O$81:O$82)*(MONTH($E206)-1)/12)*$H206</f>
        <v>0</v>
      </c>
      <c r="U206" s="197">
        <f>(SUM('1.  LRAMVA Summary'!P$54:P$80)+SUM('1.  LRAMVA Summary'!P$81:P$82)*(MONTH($E206)-1)/12)*$H206</f>
        <v>0</v>
      </c>
      <c r="V206" s="197">
        <f>(SUM('1.  LRAMVA Summary'!Q$54:Q$80)+SUM('1.  LRAMVA Summary'!Q$81:Q$82)*(MONTH($E206)-1)/12)*$H206</f>
        <v>0</v>
      </c>
      <c r="W206" s="198">
        <f>SUM(I206:V206)</f>
        <v>0</v>
      </c>
    </row>
    <row r="207" spans="5:23" ht="15" thickBot="1">
      <c r="E207" s="183" t="s">
        <v>717</v>
      </c>
      <c r="F207" s="183"/>
      <c r="G207" s="184"/>
      <c r="H207" s="185"/>
      <c r="I207" s="186">
        <f>SUM(I194:I206)</f>
        <v>634.83770290878226</v>
      </c>
      <c r="J207" s="186">
        <f>SUM(J194:J206)</f>
        <v>2912.1464263092171</v>
      </c>
      <c r="K207" s="186">
        <f t="shared" ref="K207:V207" si="113">SUM(K194:K206)</f>
        <v>1393.3975845440841</v>
      </c>
      <c r="L207" s="186">
        <f t="shared" si="113"/>
        <v>776.15339967634122</v>
      </c>
      <c r="M207" s="186">
        <f t="shared" si="113"/>
        <v>0</v>
      </c>
      <c r="N207" s="186">
        <f t="shared" si="113"/>
        <v>0</v>
      </c>
      <c r="O207" s="186">
        <f t="shared" si="113"/>
        <v>52.493157946449422</v>
      </c>
      <c r="P207" s="186">
        <f t="shared" si="113"/>
        <v>0</v>
      </c>
      <c r="Q207" s="186">
        <f t="shared" si="113"/>
        <v>0</v>
      </c>
      <c r="R207" s="186">
        <f t="shared" si="113"/>
        <v>0</v>
      </c>
      <c r="S207" s="186">
        <f t="shared" si="113"/>
        <v>0</v>
      </c>
      <c r="T207" s="186">
        <f t="shared" si="113"/>
        <v>0</v>
      </c>
      <c r="U207" s="186">
        <f t="shared" si="113"/>
        <v>0</v>
      </c>
      <c r="V207" s="186">
        <f t="shared" si="113"/>
        <v>0</v>
      </c>
      <c r="W207" s="186">
        <f>SUM(W194:W206)</f>
        <v>5769.0282713848728</v>
      </c>
    </row>
    <row r="208" spans="5:23" ht="15" thickTop="1">
      <c r="E208" s="187" t="s">
        <v>67</v>
      </c>
      <c r="F208" s="187"/>
      <c r="G208" s="188"/>
      <c r="H208" s="189"/>
      <c r="I208" s="190"/>
      <c r="J208" s="190"/>
      <c r="K208" s="190"/>
      <c r="L208" s="190"/>
      <c r="M208" s="190"/>
      <c r="N208" s="190"/>
      <c r="O208" s="190"/>
      <c r="P208" s="190"/>
      <c r="Q208" s="190"/>
      <c r="R208" s="190"/>
      <c r="S208" s="190"/>
      <c r="T208" s="190"/>
      <c r="U208" s="190"/>
      <c r="V208" s="190"/>
      <c r="W208" s="191"/>
    </row>
    <row r="209" spans="5:23">
      <c r="E209" s="192" t="s">
        <v>735</v>
      </c>
      <c r="F209" s="192"/>
      <c r="G209" s="193"/>
      <c r="H209" s="194"/>
      <c r="I209" s="195">
        <f>I207+I208</f>
        <v>634.83770290878226</v>
      </c>
      <c r="J209" s="195">
        <f t="shared" ref="J209:U209" si="114">J207+J208</f>
        <v>2912.1464263092171</v>
      </c>
      <c r="K209" s="195">
        <f t="shared" si="114"/>
        <v>1393.3975845440841</v>
      </c>
      <c r="L209" s="195">
        <f t="shared" si="114"/>
        <v>776.15339967634122</v>
      </c>
      <c r="M209" s="195">
        <f t="shared" si="114"/>
        <v>0</v>
      </c>
      <c r="N209" s="195">
        <f t="shared" si="114"/>
        <v>0</v>
      </c>
      <c r="O209" s="195">
        <f t="shared" si="114"/>
        <v>52.493157946449422</v>
      </c>
      <c r="P209" s="195">
        <f t="shared" si="114"/>
        <v>0</v>
      </c>
      <c r="Q209" s="195">
        <f t="shared" si="114"/>
        <v>0</v>
      </c>
      <c r="R209" s="195">
        <f t="shared" si="114"/>
        <v>0</v>
      </c>
      <c r="S209" s="195">
        <f t="shared" si="114"/>
        <v>0</v>
      </c>
      <c r="T209" s="195">
        <f t="shared" si="114"/>
        <v>0</v>
      </c>
      <c r="U209" s="195">
        <f t="shared" si="114"/>
        <v>0</v>
      </c>
      <c r="V209" s="195">
        <f>V207+V208</f>
        <v>0</v>
      </c>
      <c r="W209" s="195">
        <f>W207+W208</f>
        <v>5769.0282713848728</v>
      </c>
    </row>
    <row r="210" spans="5:23">
      <c r="E210" s="181">
        <v>45292</v>
      </c>
      <c r="F210" s="181" t="s">
        <v>739</v>
      </c>
      <c r="G210" s="182" t="s">
        <v>65</v>
      </c>
      <c r="H210" s="207"/>
      <c r="I210" s="197">
        <f>(SUM('1.  LRAMVA Summary'!D$54:D$80)+SUM('1.  LRAMVA Summary'!D$81:D$82)*(MONTH($E210)-1)/12)*$H210</f>
        <v>0</v>
      </c>
      <c r="J210" s="197">
        <f>(SUM('1.  LRAMVA Summary'!E$54:E$80)+SUM('1.  LRAMVA Summary'!E$81:E$82)*(MONTH($E210)-1)/12)*$H210</f>
        <v>0</v>
      </c>
      <c r="K210" s="197">
        <f>(SUM('1.  LRAMVA Summary'!F$54:F$80)+SUM('1.  LRAMVA Summary'!F$81:F$82)*(MONTH($E210)-1)/12)*$H210</f>
        <v>0</v>
      </c>
      <c r="L210" s="197">
        <f>(SUM('1.  LRAMVA Summary'!G$54:G$80)+SUM('1.  LRAMVA Summary'!G$81:G$82)*(MONTH($E210)-1)/12)*$H210</f>
        <v>0</v>
      </c>
      <c r="M210" s="197">
        <f>(SUM('1.  LRAMVA Summary'!H$54:H$80)+SUM('1.  LRAMVA Summary'!H$81:H$82)*(MONTH($E210)-1)/12)*$H210</f>
        <v>0</v>
      </c>
      <c r="N210" s="197">
        <f>(SUM('1.  LRAMVA Summary'!I$54:I$80)+SUM('1.  LRAMVA Summary'!I$81:I$82)*(MONTH($E210)-1)/12)*$H210</f>
        <v>0</v>
      </c>
      <c r="O210" s="197">
        <f>(SUM('1.  LRAMVA Summary'!J$54:J$80)+SUM('1.  LRAMVA Summary'!J$81:J$82)*(MONTH($E210)-1)/12)*$H210</f>
        <v>0</v>
      </c>
      <c r="P210" s="197">
        <f>(SUM('1.  LRAMVA Summary'!K$54:K$80)+SUM('1.  LRAMVA Summary'!K$81:K$82)*(MONTH($E210)-1)/12)*$H210</f>
        <v>0</v>
      </c>
      <c r="Q210" s="197">
        <f>(SUM('1.  LRAMVA Summary'!L$54:L$80)+SUM('1.  LRAMVA Summary'!L$81:L$82)*(MONTH($E210)-1)/12)*$H210</f>
        <v>0</v>
      </c>
      <c r="R210" s="197">
        <f>(SUM('1.  LRAMVA Summary'!M$54:M$80)+SUM('1.  LRAMVA Summary'!M$81:M$82)*(MONTH($E210)-1)/12)*$H210</f>
        <v>0</v>
      </c>
      <c r="S210" s="197">
        <f>(SUM('1.  LRAMVA Summary'!N$54:N$80)+SUM('1.  LRAMVA Summary'!N$81:N$82)*(MONTH($E210)-1)/12)*$H210</f>
        <v>0</v>
      </c>
      <c r="T210" s="197">
        <f>(SUM('1.  LRAMVA Summary'!O$54:O$80)+SUM('1.  LRAMVA Summary'!O$81:O$82)*(MONTH($E210)-1)/12)*$H210</f>
        <v>0</v>
      </c>
      <c r="U210" s="197">
        <f>(SUM('1.  LRAMVA Summary'!P$54:P$80)+SUM('1.  LRAMVA Summary'!P$81:P$82)*(MONTH($E210)-1)/12)*$H210</f>
        <v>0</v>
      </c>
      <c r="V210" s="197">
        <f>(SUM('1.  LRAMVA Summary'!Q$54:Q$80)+SUM('1.  LRAMVA Summary'!Q$81:Q$82)*(MONTH($E210)-1)/12)*$H210</f>
        <v>0</v>
      </c>
      <c r="W210" s="198">
        <f>SUM(I210:V210)</f>
        <v>0</v>
      </c>
    </row>
    <row r="211" spans="5:23">
      <c r="E211" s="181">
        <v>45323</v>
      </c>
      <c r="F211" s="181" t="s">
        <v>739</v>
      </c>
      <c r="G211" s="182" t="s">
        <v>65</v>
      </c>
      <c r="H211" s="207"/>
      <c r="I211" s="197">
        <f>(SUM('1.  LRAMVA Summary'!D$54:D$80)+SUM('1.  LRAMVA Summary'!D$81:D$82)*(MONTH($E211)-1)/12)*$H211</f>
        <v>0</v>
      </c>
      <c r="J211" s="197">
        <f>(SUM('1.  LRAMVA Summary'!E$54:E$80)+SUM('1.  LRAMVA Summary'!E$81:E$82)*(MONTH($E211)-1)/12)*$H211</f>
        <v>0</v>
      </c>
      <c r="K211" s="197">
        <f>(SUM('1.  LRAMVA Summary'!F$54:F$80)+SUM('1.  LRAMVA Summary'!F$81:F$82)*(MONTH($E211)-1)/12)*$H211</f>
        <v>0</v>
      </c>
      <c r="L211" s="197">
        <f>(SUM('1.  LRAMVA Summary'!G$54:G$80)+SUM('1.  LRAMVA Summary'!G$81:G$82)*(MONTH($E211)-1)/12)*$H211</f>
        <v>0</v>
      </c>
      <c r="M211" s="197">
        <f>(SUM('1.  LRAMVA Summary'!H$54:H$80)+SUM('1.  LRAMVA Summary'!H$81:H$82)*(MONTH($E211)-1)/12)*$H211</f>
        <v>0</v>
      </c>
      <c r="N211" s="197">
        <f>(SUM('1.  LRAMVA Summary'!I$54:I$80)+SUM('1.  LRAMVA Summary'!I$81:I$82)*(MONTH($E211)-1)/12)*$H211</f>
        <v>0</v>
      </c>
      <c r="O211" s="197">
        <f>(SUM('1.  LRAMVA Summary'!J$54:J$80)+SUM('1.  LRAMVA Summary'!J$81:J$82)*(MONTH($E211)-1)/12)*$H211</f>
        <v>0</v>
      </c>
      <c r="P211" s="197">
        <f>(SUM('1.  LRAMVA Summary'!K$54:K$80)+SUM('1.  LRAMVA Summary'!K$81:K$82)*(MONTH($E211)-1)/12)*$H211</f>
        <v>0</v>
      </c>
      <c r="Q211" s="197">
        <f>(SUM('1.  LRAMVA Summary'!L$54:L$80)+SUM('1.  LRAMVA Summary'!L$81:L$82)*(MONTH($E211)-1)/12)*$H211</f>
        <v>0</v>
      </c>
      <c r="R211" s="197">
        <f>(SUM('1.  LRAMVA Summary'!M$54:M$80)+SUM('1.  LRAMVA Summary'!M$81:M$82)*(MONTH($E211)-1)/12)*$H211</f>
        <v>0</v>
      </c>
      <c r="S211" s="197">
        <f>(SUM('1.  LRAMVA Summary'!N$54:N$80)+SUM('1.  LRAMVA Summary'!N$81:N$82)*(MONTH($E211)-1)/12)*$H211</f>
        <v>0</v>
      </c>
      <c r="T211" s="197">
        <f>(SUM('1.  LRAMVA Summary'!O$54:O$80)+SUM('1.  LRAMVA Summary'!O$81:O$82)*(MONTH($E211)-1)/12)*$H211</f>
        <v>0</v>
      </c>
      <c r="U211" s="197">
        <f>(SUM('1.  LRAMVA Summary'!P$54:P$80)+SUM('1.  LRAMVA Summary'!P$81:P$82)*(MONTH($E211)-1)/12)*$H211</f>
        <v>0</v>
      </c>
      <c r="V211" s="197">
        <f>(SUM('1.  LRAMVA Summary'!Q$54:Q$80)+SUM('1.  LRAMVA Summary'!Q$81:Q$82)*(MONTH($E211)-1)/12)*$H211</f>
        <v>0</v>
      </c>
      <c r="W211" s="198">
        <f t="shared" ref="W211:W220" si="115">SUM(I211:V211)</f>
        <v>0</v>
      </c>
    </row>
    <row r="212" spans="5:23">
      <c r="E212" s="181">
        <v>45352</v>
      </c>
      <c r="F212" s="181" t="s">
        <v>739</v>
      </c>
      <c r="G212" s="182" t="s">
        <v>65</v>
      </c>
      <c r="H212" s="207"/>
      <c r="I212" s="197">
        <f>(SUM('1.  LRAMVA Summary'!D$54:D$80)+SUM('1.  LRAMVA Summary'!D$81:D$82)*(MONTH($E212)-1)/12)*$H212</f>
        <v>0</v>
      </c>
      <c r="J212" s="197">
        <f>(SUM('1.  LRAMVA Summary'!E$54:E$80)+SUM('1.  LRAMVA Summary'!E$81:E$82)*(MONTH($E212)-1)/12)*$H212</f>
        <v>0</v>
      </c>
      <c r="K212" s="197">
        <f>(SUM('1.  LRAMVA Summary'!F$54:F$80)+SUM('1.  LRAMVA Summary'!F$81:F$82)*(MONTH($E212)-1)/12)*$H212</f>
        <v>0</v>
      </c>
      <c r="L212" s="197">
        <f>(SUM('1.  LRAMVA Summary'!G$54:G$80)+SUM('1.  LRAMVA Summary'!G$81:G$82)*(MONTH($E212)-1)/12)*$H212</f>
        <v>0</v>
      </c>
      <c r="M212" s="197">
        <f>(SUM('1.  LRAMVA Summary'!H$54:H$80)+SUM('1.  LRAMVA Summary'!H$81:H$82)*(MONTH($E212)-1)/12)*$H212</f>
        <v>0</v>
      </c>
      <c r="N212" s="197">
        <f>(SUM('1.  LRAMVA Summary'!I$54:I$80)+SUM('1.  LRAMVA Summary'!I$81:I$82)*(MONTH($E212)-1)/12)*$H212</f>
        <v>0</v>
      </c>
      <c r="O212" s="197">
        <f>(SUM('1.  LRAMVA Summary'!J$54:J$80)+SUM('1.  LRAMVA Summary'!J$81:J$82)*(MONTH($E212)-1)/12)*$H212</f>
        <v>0</v>
      </c>
      <c r="P212" s="197">
        <f>(SUM('1.  LRAMVA Summary'!K$54:K$80)+SUM('1.  LRAMVA Summary'!K$81:K$82)*(MONTH($E212)-1)/12)*$H212</f>
        <v>0</v>
      </c>
      <c r="Q212" s="197">
        <f>(SUM('1.  LRAMVA Summary'!L$54:L$80)+SUM('1.  LRAMVA Summary'!L$81:L$82)*(MONTH($E212)-1)/12)*$H212</f>
        <v>0</v>
      </c>
      <c r="R212" s="197">
        <f>(SUM('1.  LRAMVA Summary'!M$54:M$80)+SUM('1.  LRAMVA Summary'!M$81:M$82)*(MONTH($E212)-1)/12)*$H212</f>
        <v>0</v>
      </c>
      <c r="S212" s="197">
        <f>(SUM('1.  LRAMVA Summary'!N$54:N$80)+SUM('1.  LRAMVA Summary'!N$81:N$82)*(MONTH($E212)-1)/12)*$H212</f>
        <v>0</v>
      </c>
      <c r="T212" s="197">
        <f>(SUM('1.  LRAMVA Summary'!O$54:O$80)+SUM('1.  LRAMVA Summary'!O$81:O$82)*(MONTH($E212)-1)/12)*$H212</f>
        <v>0</v>
      </c>
      <c r="U212" s="197">
        <f>(SUM('1.  LRAMVA Summary'!P$54:P$80)+SUM('1.  LRAMVA Summary'!P$81:P$82)*(MONTH($E212)-1)/12)*$H212</f>
        <v>0</v>
      </c>
      <c r="V212" s="197">
        <f>(SUM('1.  LRAMVA Summary'!Q$54:Q$80)+SUM('1.  LRAMVA Summary'!Q$81:Q$82)*(MONTH($E212)-1)/12)*$H212</f>
        <v>0</v>
      </c>
      <c r="W212" s="198">
        <f t="shared" si="115"/>
        <v>0</v>
      </c>
    </row>
    <row r="213" spans="5:23">
      <c r="E213" s="181">
        <v>45383</v>
      </c>
      <c r="F213" s="181" t="s">
        <v>739</v>
      </c>
      <c r="G213" s="182" t="s">
        <v>66</v>
      </c>
      <c r="H213" s="207"/>
      <c r="I213" s="197">
        <f>(SUM('1.  LRAMVA Summary'!D$54:D$80)+SUM('1.  LRAMVA Summary'!D$81:D$82)*(MONTH($E213)-1)/12)*$H213</f>
        <v>0</v>
      </c>
      <c r="J213" s="197">
        <f>(SUM('1.  LRAMVA Summary'!E$54:E$80)+SUM('1.  LRAMVA Summary'!E$81:E$82)*(MONTH($E213)-1)/12)*$H213</f>
        <v>0</v>
      </c>
      <c r="K213" s="197">
        <f>(SUM('1.  LRAMVA Summary'!F$54:F$80)+SUM('1.  LRAMVA Summary'!F$81:F$82)*(MONTH($E213)-1)/12)*$H213</f>
        <v>0</v>
      </c>
      <c r="L213" s="197">
        <f>(SUM('1.  LRAMVA Summary'!G$54:G$80)+SUM('1.  LRAMVA Summary'!G$81:G$82)*(MONTH($E213)-1)/12)*$H213</f>
        <v>0</v>
      </c>
      <c r="M213" s="197">
        <f>(SUM('1.  LRAMVA Summary'!H$54:H$80)+SUM('1.  LRAMVA Summary'!H$81:H$82)*(MONTH($E213)-1)/12)*$H213</f>
        <v>0</v>
      </c>
      <c r="N213" s="197">
        <f>(SUM('1.  LRAMVA Summary'!I$54:I$80)+SUM('1.  LRAMVA Summary'!I$81:I$82)*(MONTH($E213)-1)/12)*$H213</f>
        <v>0</v>
      </c>
      <c r="O213" s="197">
        <f>(SUM('1.  LRAMVA Summary'!J$54:J$80)+SUM('1.  LRAMVA Summary'!J$81:J$82)*(MONTH($E213)-1)/12)*$H213</f>
        <v>0</v>
      </c>
      <c r="P213" s="197">
        <f>(SUM('1.  LRAMVA Summary'!K$54:K$80)+SUM('1.  LRAMVA Summary'!K$81:K$82)*(MONTH($E213)-1)/12)*$H213</f>
        <v>0</v>
      </c>
      <c r="Q213" s="197">
        <f>(SUM('1.  LRAMVA Summary'!L$54:L$80)+SUM('1.  LRAMVA Summary'!L$81:L$82)*(MONTH($E213)-1)/12)*$H213</f>
        <v>0</v>
      </c>
      <c r="R213" s="197">
        <f>(SUM('1.  LRAMVA Summary'!M$54:M$80)+SUM('1.  LRAMVA Summary'!M$81:M$82)*(MONTH($E213)-1)/12)*$H213</f>
        <v>0</v>
      </c>
      <c r="S213" s="197">
        <f>(SUM('1.  LRAMVA Summary'!N$54:N$80)+SUM('1.  LRAMVA Summary'!N$81:N$82)*(MONTH($E213)-1)/12)*$H213</f>
        <v>0</v>
      </c>
      <c r="T213" s="197">
        <f>(SUM('1.  LRAMVA Summary'!O$54:O$80)+SUM('1.  LRAMVA Summary'!O$81:O$82)*(MONTH($E213)-1)/12)*$H213</f>
        <v>0</v>
      </c>
      <c r="U213" s="197">
        <f>(SUM('1.  LRAMVA Summary'!P$54:P$80)+SUM('1.  LRAMVA Summary'!P$81:P$82)*(MONTH($E213)-1)/12)*$H213</f>
        <v>0</v>
      </c>
      <c r="V213" s="197">
        <f>(SUM('1.  LRAMVA Summary'!Q$54:Q$80)+SUM('1.  LRAMVA Summary'!Q$81:Q$82)*(MONTH($E213)-1)/12)*$H213</f>
        <v>0</v>
      </c>
      <c r="W213" s="198">
        <f t="shared" si="115"/>
        <v>0</v>
      </c>
    </row>
    <row r="214" spans="5:23">
      <c r="E214" s="181">
        <v>45413</v>
      </c>
      <c r="F214" s="181" t="s">
        <v>739</v>
      </c>
      <c r="G214" s="182" t="s">
        <v>66</v>
      </c>
      <c r="H214" s="207"/>
      <c r="I214" s="197">
        <f>(SUM('1.  LRAMVA Summary'!D$54:D$80)+SUM('1.  LRAMVA Summary'!D$81:D$82)*(MONTH($E214)-1)/12)*$H214</f>
        <v>0</v>
      </c>
      <c r="J214" s="197">
        <f>(SUM('1.  LRAMVA Summary'!E$54:E$80)+SUM('1.  LRAMVA Summary'!E$81:E$82)*(MONTH($E214)-1)/12)*$H214</f>
        <v>0</v>
      </c>
      <c r="K214" s="197">
        <f>(SUM('1.  LRAMVA Summary'!F$54:F$80)+SUM('1.  LRAMVA Summary'!F$81:F$82)*(MONTH($E214)-1)/12)*$H214</f>
        <v>0</v>
      </c>
      <c r="L214" s="197">
        <f>(SUM('1.  LRAMVA Summary'!G$54:G$80)+SUM('1.  LRAMVA Summary'!G$81:G$82)*(MONTH($E214)-1)/12)*$H214</f>
        <v>0</v>
      </c>
      <c r="M214" s="197">
        <f>(SUM('1.  LRAMVA Summary'!H$54:H$80)+SUM('1.  LRAMVA Summary'!H$81:H$82)*(MONTH($E214)-1)/12)*$H214</f>
        <v>0</v>
      </c>
      <c r="N214" s="197">
        <f>(SUM('1.  LRAMVA Summary'!I$54:I$80)+SUM('1.  LRAMVA Summary'!I$81:I$82)*(MONTH($E214)-1)/12)*$H214</f>
        <v>0</v>
      </c>
      <c r="O214" s="197">
        <f>(SUM('1.  LRAMVA Summary'!J$54:J$80)+SUM('1.  LRAMVA Summary'!J$81:J$82)*(MONTH($E214)-1)/12)*$H214</f>
        <v>0</v>
      </c>
      <c r="P214" s="197">
        <f>(SUM('1.  LRAMVA Summary'!K$54:K$80)+SUM('1.  LRAMVA Summary'!K$81:K$82)*(MONTH($E214)-1)/12)*$H214</f>
        <v>0</v>
      </c>
      <c r="Q214" s="197">
        <f>(SUM('1.  LRAMVA Summary'!L$54:L$80)+SUM('1.  LRAMVA Summary'!L$81:L$82)*(MONTH($E214)-1)/12)*$H214</f>
        <v>0</v>
      </c>
      <c r="R214" s="197">
        <f>(SUM('1.  LRAMVA Summary'!M$54:M$80)+SUM('1.  LRAMVA Summary'!M$81:M$82)*(MONTH($E214)-1)/12)*$H214</f>
        <v>0</v>
      </c>
      <c r="S214" s="197">
        <f>(SUM('1.  LRAMVA Summary'!N$54:N$80)+SUM('1.  LRAMVA Summary'!N$81:N$82)*(MONTH($E214)-1)/12)*$H214</f>
        <v>0</v>
      </c>
      <c r="T214" s="197">
        <f>(SUM('1.  LRAMVA Summary'!O$54:O$80)+SUM('1.  LRAMVA Summary'!O$81:O$82)*(MONTH($E214)-1)/12)*$H214</f>
        <v>0</v>
      </c>
      <c r="U214" s="197">
        <f>(SUM('1.  LRAMVA Summary'!P$54:P$80)+SUM('1.  LRAMVA Summary'!P$81:P$82)*(MONTH($E214)-1)/12)*$H214</f>
        <v>0</v>
      </c>
      <c r="V214" s="197">
        <f>(SUM('1.  LRAMVA Summary'!Q$54:Q$80)+SUM('1.  LRAMVA Summary'!Q$81:Q$82)*(MONTH($E214)-1)/12)*$H214</f>
        <v>0</v>
      </c>
      <c r="W214" s="198">
        <f t="shared" si="115"/>
        <v>0</v>
      </c>
    </row>
    <row r="215" spans="5:23">
      <c r="E215" s="181">
        <v>45444</v>
      </c>
      <c r="F215" s="181" t="s">
        <v>739</v>
      </c>
      <c r="G215" s="182" t="s">
        <v>66</v>
      </c>
      <c r="H215" s="207"/>
      <c r="I215" s="197">
        <f>(SUM('1.  LRAMVA Summary'!D$54:D$80)+SUM('1.  LRAMVA Summary'!D$81:D$82)*(MONTH($E215)-1)/12)*$H215</f>
        <v>0</v>
      </c>
      <c r="J215" s="197">
        <f>(SUM('1.  LRAMVA Summary'!E$54:E$80)+SUM('1.  LRAMVA Summary'!E$81:E$82)*(MONTH($E215)-1)/12)*$H215</f>
        <v>0</v>
      </c>
      <c r="K215" s="197">
        <f>(SUM('1.  LRAMVA Summary'!F$54:F$80)+SUM('1.  LRAMVA Summary'!F$81:F$82)*(MONTH($E215)-1)/12)*$H215</f>
        <v>0</v>
      </c>
      <c r="L215" s="197">
        <f>(SUM('1.  LRAMVA Summary'!G$54:G$80)+SUM('1.  LRAMVA Summary'!G$81:G$82)*(MONTH($E215)-1)/12)*$H215</f>
        <v>0</v>
      </c>
      <c r="M215" s="197">
        <f>(SUM('1.  LRAMVA Summary'!H$54:H$80)+SUM('1.  LRAMVA Summary'!H$81:H$82)*(MONTH($E215)-1)/12)*$H215</f>
        <v>0</v>
      </c>
      <c r="N215" s="197">
        <f>(SUM('1.  LRAMVA Summary'!I$54:I$80)+SUM('1.  LRAMVA Summary'!I$81:I$82)*(MONTH($E215)-1)/12)*$H215</f>
        <v>0</v>
      </c>
      <c r="O215" s="197">
        <f>(SUM('1.  LRAMVA Summary'!J$54:J$80)+SUM('1.  LRAMVA Summary'!J$81:J$82)*(MONTH($E215)-1)/12)*$H215</f>
        <v>0</v>
      </c>
      <c r="P215" s="197">
        <f>(SUM('1.  LRAMVA Summary'!K$54:K$80)+SUM('1.  LRAMVA Summary'!K$81:K$82)*(MONTH($E215)-1)/12)*$H215</f>
        <v>0</v>
      </c>
      <c r="Q215" s="197">
        <f>(SUM('1.  LRAMVA Summary'!L$54:L$80)+SUM('1.  LRAMVA Summary'!L$81:L$82)*(MONTH($E215)-1)/12)*$H215</f>
        <v>0</v>
      </c>
      <c r="R215" s="197">
        <f>(SUM('1.  LRAMVA Summary'!M$54:M$80)+SUM('1.  LRAMVA Summary'!M$81:M$82)*(MONTH($E215)-1)/12)*$H215</f>
        <v>0</v>
      </c>
      <c r="S215" s="197">
        <f>(SUM('1.  LRAMVA Summary'!N$54:N$80)+SUM('1.  LRAMVA Summary'!N$81:N$82)*(MONTH($E215)-1)/12)*$H215</f>
        <v>0</v>
      </c>
      <c r="T215" s="197">
        <f>(SUM('1.  LRAMVA Summary'!O$54:O$80)+SUM('1.  LRAMVA Summary'!O$81:O$82)*(MONTH($E215)-1)/12)*$H215</f>
        <v>0</v>
      </c>
      <c r="U215" s="197">
        <f>(SUM('1.  LRAMVA Summary'!P$54:P$80)+SUM('1.  LRAMVA Summary'!P$81:P$82)*(MONTH($E215)-1)/12)*$H215</f>
        <v>0</v>
      </c>
      <c r="V215" s="197">
        <f>(SUM('1.  LRAMVA Summary'!Q$54:Q$80)+SUM('1.  LRAMVA Summary'!Q$81:Q$82)*(MONTH($E215)-1)/12)*$H215</f>
        <v>0</v>
      </c>
      <c r="W215" s="198">
        <f t="shared" si="115"/>
        <v>0</v>
      </c>
    </row>
    <row r="216" spans="5:23">
      <c r="E216" s="181">
        <v>45474</v>
      </c>
      <c r="F216" s="181" t="s">
        <v>739</v>
      </c>
      <c r="G216" s="182" t="s">
        <v>68</v>
      </c>
      <c r="H216" s="207"/>
      <c r="I216" s="197">
        <f>(SUM('1.  LRAMVA Summary'!D$54:D$80)+SUM('1.  LRAMVA Summary'!D$81:D$82)*(MONTH($E216)-1)/12)*$H216</f>
        <v>0</v>
      </c>
      <c r="J216" s="197">
        <f>(SUM('1.  LRAMVA Summary'!E$54:E$80)+SUM('1.  LRAMVA Summary'!E$81:E$82)*(MONTH($E216)-1)/12)*$H216</f>
        <v>0</v>
      </c>
      <c r="K216" s="197">
        <f>(SUM('1.  LRAMVA Summary'!F$54:F$80)+SUM('1.  LRAMVA Summary'!F$81:F$82)*(MONTH($E216)-1)/12)*$H216</f>
        <v>0</v>
      </c>
      <c r="L216" s="197">
        <f>(SUM('1.  LRAMVA Summary'!G$54:G$80)+SUM('1.  LRAMVA Summary'!G$81:G$82)*(MONTH($E216)-1)/12)*$H216</f>
        <v>0</v>
      </c>
      <c r="M216" s="197">
        <f>(SUM('1.  LRAMVA Summary'!H$54:H$80)+SUM('1.  LRAMVA Summary'!H$81:H$82)*(MONTH($E216)-1)/12)*$H216</f>
        <v>0</v>
      </c>
      <c r="N216" s="197">
        <f>(SUM('1.  LRAMVA Summary'!I$54:I$80)+SUM('1.  LRAMVA Summary'!I$81:I$82)*(MONTH($E216)-1)/12)*$H216</f>
        <v>0</v>
      </c>
      <c r="O216" s="197">
        <f>(SUM('1.  LRAMVA Summary'!J$54:J$80)+SUM('1.  LRAMVA Summary'!J$81:J$82)*(MONTH($E216)-1)/12)*$H216</f>
        <v>0</v>
      </c>
      <c r="P216" s="197">
        <f>(SUM('1.  LRAMVA Summary'!K$54:K$80)+SUM('1.  LRAMVA Summary'!K$81:K$82)*(MONTH($E216)-1)/12)*$H216</f>
        <v>0</v>
      </c>
      <c r="Q216" s="197">
        <f>(SUM('1.  LRAMVA Summary'!L$54:L$80)+SUM('1.  LRAMVA Summary'!L$81:L$82)*(MONTH($E216)-1)/12)*$H216</f>
        <v>0</v>
      </c>
      <c r="R216" s="197">
        <f>(SUM('1.  LRAMVA Summary'!M$54:M$80)+SUM('1.  LRAMVA Summary'!M$81:M$82)*(MONTH($E216)-1)/12)*$H216</f>
        <v>0</v>
      </c>
      <c r="S216" s="197">
        <f>(SUM('1.  LRAMVA Summary'!N$54:N$80)+SUM('1.  LRAMVA Summary'!N$81:N$82)*(MONTH($E216)-1)/12)*$H216</f>
        <v>0</v>
      </c>
      <c r="T216" s="197">
        <f>(SUM('1.  LRAMVA Summary'!O$54:O$80)+SUM('1.  LRAMVA Summary'!O$81:O$82)*(MONTH($E216)-1)/12)*$H216</f>
        <v>0</v>
      </c>
      <c r="U216" s="197">
        <f>(SUM('1.  LRAMVA Summary'!P$54:P$80)+SUM('1.  LRAMVA Summary'!P$81:P$82)*(MONTH($E216)-1)/12)*$H216</f>
        <v>0</v>
      </c>
      <c r="V216" s="197">
        <f>(SUM('1.  LRAMVA Summary'!Q$54:Q$80)+SUM('1.  LRAMVA Summary'!Q$81:Q$82)*(MONTH($E216)-1)/12)*$H216</f>
        <v>0</v>
      </c>
      <c r="W216" s="198">
        <f t="shared" si="115"/>
        <v>0</v>
      </c>
    </row>
    <row r="217" spans="5:23">
      <c r="E217" s="181">
        <v>45505</v>
      </c>
      <c r="F217" s="181" t="s">
        <v>739</v>
      </c>
      <c r="G217" s="182" t="s">
        <v>68</v>
      </c>
      <c r="H217" s="207"/>
      <c r="I217" s="197">
        <f>(SUM('1.  LRAMVA Summary'!D$54:D$80)+SUM('1.  LRAMVA Summary'!D$81:D$82)*(MONTH($E217)-1)/12)*$H217</f>
        <v>0</v>
      </c>
      <c r="J217" s="197">
        <f>(SUM('1.  LRAMVA Summary'!E$54:E$80)+SUM('1.  LRAMVA Summary'!E$81:E$82)*(MONTH($E217)-1)/12)*$H217</f>
        <v>0</v>
      </c>
      <c r="K217" s="197">
        <f>(SUM('1.  LRAMVA Summary'!F$54:F$80)+SUM('1.  LRAMVA Summary'!F$81:F$82)*(MONTH($E217)-1)/12)*$H217</f>
        <v>0</v>
      </c>
      <c r="L217" s="197">
        <f>(SUM('1.  LRAMVA Summary'!G$54:G$80)+SUM('1.  LRAMVA Summary'!G$81:G$82)*(MONTH($E217)-1)/12)*$H217</f>
        <v>0</v>
      </c>
      <c r="M217" s="197">
        <f>(SUM('1.  LRAMVA Summary'!H$54:H$80)+SUM('1.  LRAMVA Summary'!H$81:H$82)*(MONTH($E217)-1)/12)*$H217</f>
        <v>0</v>
      </c>
      <c r="N217" s="197">
        <f>(SUM('1.  LRAMVA Summary'!I$54:I$80)+SUM('1.  LRAMVA Summary'!I$81:I$82)*(MONTH($E217)-1)/12)*$H217</f>
        <v>0</v>
      </c>
      <c r="O217" s="197">
        <f>(SUM('1.  LRAMVA Summary'!J$54:J$80)+SUM('1.  LRAMVA Summary'!J$81:J$82)*(MONTH($E217)-1)/12)*$H217</f>
        <v>0</v>
      </c>
      <c r="P217" s="197">
        <f>(SUM('1.  LRAMVA Summary'!K$54:K$80)+SUM('1.  LRAMVA Summary'!K$81:K$82)*(MONTH($E217)-1)/12)*$H217</f>
        <v>0</v>
      </c>
      <c r="Q217" s="197">
        <f>(SUM('1.  LRAMVA Summary'!L$54:L$80)+SUM('1.  LRAMVA Summary'!L$81:L$82)*(MONTH($E217)-1)/12)*$H217</f>
        <v>0</v>
      </c>
      <c r="R217" s="197">
        <f>(SUM('1.  LRAMVA Summary'!M$54:M$80)+SUM('1.  LRAMVA Summary'!M$81:M$82)*(MONTH($E217)-1)/12)*$H217</f>
        <v>0</v>
      </c>
      <c r="S217" s="197">
        <f>(SUM('1.  LRAMVA Summary'!N$54:N$80)+SUM('1.  LRAMVA Summary'!N$81:N$82)*(MONTH($E217)-1)/12)*$H217</f>
        <v>0</v>
      </c>
      <c r="T217" s="197">
        <f>(SUM('1.  LRAMVA Summary'!O$54:O$80)+SUM('1.  LRAMVA Summary'!O$81:O$82)*(MONTH($E217)-1)/12)*$H217</f>
        <v>0</v>
      </c>
      <c r="U217" s="197">
        <f>(SUM('1.  LRAMVA Summary'!P$54:P$80)+SUM('1.  LRAMVA Summary'!P$81:P$82)*(MONTH($E217)-1)/12)*$H217</f>
        <v>0</v>
      </c>
      <c r="V217" s="197">
        <f>(SUM('1.  LRAMVA Summary'!Q$54:Q$80)+SUM('1.  LRAMVA Summary'!Q$81:Q$82)*(MONTH($E217)-1)/12)*$H217</f>
        <v>0</v>
      </c>
      <c r="W217" s="198">
        <f t="shared" si="115"/>
        <v>0</v>
      </c>
    </row>
    <row r="218" spans="5:23">
      <c r="E218" s="181">
        <v>45536</v>
      </c>
      <c r="F218" s="181" t="s">
        <v>739</v>
      </c>
      <c r="G218" s="182" t="s">
        <v>68</v>
      </c>
      <c r="H218" s="207"/>
      <c r="I218" s="197">
        <f>(SUM('1.  LRAMVA Summary'!D$54:D$80)+SUM('1.  LRAMVA Summary'!D$81:D$82)*(MONTH($E218)-1)/12)*$H218</f>
        <v>0</v>
      </c>
      <c r="J218" s="197">
        <f>(SUM('1.  LRAMVA Summary'!E$54:E$80)+SUM('1.  LRAMVA Summary'!E$81:E$82)*(MONTH($E218)-1)/12)*$H218</f>
        <v>0</v>
      </c>
      <c r="K218" s="197">
        <f>(SUM('1.  LRAMVA Summary'!F$54:F$80)+SUM('1.  LRAMVA Summary'!F$81:F$82)*(MONTH($E218)-1)/12)*$H218</f>
        <v>0</v>
      </c>
      <c r="L218" s="197">
        <f>(SUM('1.  LRAMVA Summary'!G$54:G$80)+SUM('1.  LRAMVA Summary'!G$81:G$82)*(MONTH($E218)-1)/12)*$H218</f>
        <v>0</v>
      </c>
      <c r="M218" s="197">
        <f>(SUM('1.  LRAMVA Summary'!H$54:H$80)+SUM('1.  LRAMVA Summary'!H$81:H$82)*(MONTH($E218)-1)/12)*$H218</f>
        <v>0</v>
      </c>
      <c r="N218" s="197">
        <f>(SUM('1.  LRAMVA Summary'!I$54:I$80)+SUM('1.  LRAMVA Summary'!I$81:I$82)*(MONTH($E218)-1)/12)*$H218</f>
        <v>0</v>
      </c>
      <c r="O218" s="197">
        <f>(SUM('1.  LRAMVA Summary'!J$54:J$80)+SUM('1.  LRAMVA Summary'!J$81:J$82)*(MONTH($E218)-1)/12)*$H218</f>
        <v>0</v>
      </c>
      <c r="P218" s="197">
        <f>(SUM('1.  LRAMVA Summary'!K$54:K$80)+SUM('1.  LRAMVA Summary'!K$81:K$82)*(MONTH($E218)-1)/12)*$H218</f>
        <v>0</v>
      </c>
      <c r="Q218" s="197">
        <f>(SUM('1.  LRAMVA Summary'!L$54:L$80)+SUM('1.  LRAMVA Summary'!L$81:L$82)*(MONTH($E218)-1)/12)*$H218</f>
        <v>0</v>
      </c>
      <c r="R218" s="197">
        <f>(SUM('1.  LRAMVA Summary'!M$54:M$80)+SUM('1.  LRAMVA Summary'!M$81:M$82)*(MONTH($E218)-1)/12)*$H218</f>
        <v>0</v>
      </c>
      <c r="S218" s="197">
        <f>(SUM('1.  LRAMVA Summary'!N$54:N$80)+SUM('1.  LRAMVA Summary'!N$81:N$82)*(MONTH($E218)-1)/12)*$H218</f>
        <v>0</v>
      </c>
      <c r="T218" s="197">
        <f>(SUM('1.  LRAMVA Summary'!O$54:O$80)+SUM('1.  LRAMVA Summary'!O$81:O$82)*(MONTH($E218)-1)/12)*$H218</f>
        <v>0</v>
      </c>
      <c r="U218" s="197">
        <f>(SUM('1.  LRAMVA Summary'!P$54:P$80)+SUM('1.  LRAMVA Summary'!P$81:P$82)*(MONTH($E218)-1)/12)*$H218</f>
        <v>0</v>
      </c>
      <c r="V218" s="197">
        <f>(SUM('1.  LRAMVA Summary'!Q$54:Q$80)+SUM('1.  LRAMVA Summary'!Q$81:Q$82)*(MONTH($E218)-1)/12)*$H218</f>
        <v>0</v>
      </c>
      <c r="W218" s="198">
        <f t="shared" si="115"/>
        <v>0</v>
      </c>
    </row>
    <row r="219" spans="5:23">
      <c r="E219" s="181">
        <v>45566</v>
      </c>
      <c r="F219" s="181" t="s">
        <v>739</v>
      </c>
      <c r="G219" s="182" t="s">
        <v>69</v>
      </c>
      <c r="H219" s="207"/>
      <c r="I219" s="197">
        <f>(SUM('1.  LRAMVA Summary'!D$54:D$80)+SUM('1.  LRAMVA Summary'!D$81:D$82)*(MONTH($E219)-1)/12)*$H219</f>
        <v>0</v>
      </c>
      <c r="J219" s="197">
        <f>(SUM('1.  LRAMVA Summary'!E$54:E$80)+SUM('1.  LRAMVA Summary'!E$81:E$82)*(MONTH($E219)-1)/12)*$H219</f>
        <v>0</v>
      </c>
      <c r="K219" s="197">
        <f>(SUM('1.  LRAMVA Summary'!F$54:F$80)+SUM('1.  LRAMVA Summary'!F$81:F$82)*(MONTH($E219)-1)/12)*$H219</f>
        <v>0</v>
      </c>
      <c r="L219" s="197">
        <f>(SUM('1.  LRAMVA Summary'!G$54:G$80)+SUM('1.  LRAMVA Summary'!G$81:G$82)*(MONTH($E219)-1)/12)*$H219</f>
        <v>0</v>
      </c>
      <c r="M219" s="197">
        <f>(SUM('1.  LRAMVA Summary'!H$54:H$80)+SUM('1.  LRAMVA Summary'!H$81:H$82)*(MONTH($E219)-1)/12)*$H219</f>
        <v>0</v>
      </c>
      <c r="N219" s="197">
        <f>(SUM('1.  LRAMVA Summary'!I$54:I$80)+SUM('1.  LRAMVA Summary'!I$81:I$82)*(MONTH($E219)-1)/12)*$H219</f>
        <v>0</v>
      </c>
      <c r="O219" s="197">
        <f>(SUM('1.  LRAMVA Summary'!J$54:J$80)+SUM('1.  LRAMVA Summary'!J$81:J$82)*(MONTH($E219)-1)/12)*$H219</f>
        <v>0</v>
      </c>
      <c r="P219" s="197">
        <f>(SUM('1.  LRAMVA Summary'!K$54:K$80)+SUM('1.  LRAMVA Summary'!K$81:K$82)*(MONTH($E219)-1)/12)*$H219</f>
        <v>0</v>
      </c>
      <c r="Q219" s="197">
        <f>(SUM('1.  LRAMVA Summary'!L$54:L$80)+SUM('1.  LRAMVA Summary'!L$81:L$82)*(MONTH($E219)-1)/12)*$H219</f>
        <v>0</v>
      </c>
      <c r="R219" s="197">
        <f>(SUM('1.  LRAMVA Summary'!M$54:M$80)+SUM('1.  LRAMVA Summary'!M$81:M$82)*(MONTH($E219)-1)/12)*$H219</f>
        <v>0</v>
      </c>
      <c r="S219" s="197">
        <f>(SUM('1.  LRAMVA Summary'!N$54:N$80)+SUM('1.  LRAMVA Summary'!N$81:N$82)*(MONTH($E219)-1)/12)*$H219</f>
        <v>0</v>
      </c>
      <c r="T219" s="197">
        <f>(SUM('1.  LRAMVA Summary'!O$54:O$80)+SUM('1.  LRAMVA Summary'!O$81:O$82)*(MONTH($E219)-1)/12)*$H219</f>
        <v>0</v>
      </c>
      <c r="U219" s="197">
        <f>(SUM('1.  LRAMVA Summary'!P$54:P$80)+SUM('1.  LRAMVA Summary'!P$81:P$82)*(MONTH($E219)-1)/12)*$H219</f>
        <v>0</v>
      </c>
      <c r="V219" s="197">
        <f>(SUM('1.  LRAMVA Summary'!Q$54:Q$80)+SUM('1.  LRAMVA Summary'!Q$81:Q$82)*(MONTH($E219)-1)/12)*$H219</f>
        <v>0</v>
      </c>
      <c r="W219" s="198">
        <f t="shared" si="115"/>
        <v>0</v>
      </c>
    </row>
    <row r="220" spans="5:23">
      <c r="E220" s="181">
        <v>45597</v>
      </c>
      <c r="F220" s="181" t="s">
        <v>739</v>
      </c>
      <c r="G220" s="182" t="s">
        <v>69</v>
      </c>
      <c r="H220" s="207"/>
      <c r="I220" s="197">
        <f>(SUM('1.  LRAMVA Summary'!D$54:D$80)+SUM('1.  LRAMVA Summary'!D$81:D$82)*(MONTH($E220)-1)/12)*$H220</f>
        <v>0</v>
      </c>
      <c r="J220" s="197">
        <f>(SUM('1.  LRAMVA Summary'!E$54:E$80)+SUM('1.  LRAMVA Summary'!E$81:E$82)*(MONTH($E220)-1)/12)*$H220</f>
        <v>0</v>
      </c>
      <c r="K220" s="197">
        <f>(SUM('1.  LRAMVA Summary'!F$54:F$80)+SUM('1.  LRAMVA Summary'!F$81:F$82)*(MONTH($E220)-1)/12)*$H220</f>
        <v>0</v>
      </c>
      <c r="L220" s="197">
        <f>(SUM('1.  LRAMVA Summary'!G$54:G$80)+SUM('1.  LRAMVA Summary'!G$81:G$82)*(MONTH($E220)-1)/12)*$H220</f>
        <v>0</v>
      </c>
      <c r="M220" s="197">
        <f>(SUM('1.  LRAMVA Summary'!H$54:H$80)+SUM('1.  LRAMVA Summary'!H$81:H$82)*(MONTH($E220)-1)/12)*$H220</f>
        <v>0</v>
      </c>
      <c r="N220" s="197">
        <f>(SUM('1.  LRAMVA Summary'!I$54:I$80)+SUM('1.  LRAMVA Summary'!I$81:I$82)*(MONTH($E220)-1)/12)*$H220</f>
        <v>0</v>
      </c>
      <c r="O220" s="197">
        <f>(SUM('1.  LRAMVA Summary'!J$54:J$80)+SUM('1.  LRAMVA Summary'!J$81:J$82)*(MONTH($E220)-1)/12)*$H220</f>
        <v>0</v>
      </c>
      <c r="P220" s="197">
        <f>(SUM('1.  LRAMVA Summary'!K$54:K$80)+SUM('1.  LRAMVA Summary'!K$81:K$82)*(MONTH($E220)-1)/12)*$H220</f>
        <v>0</v>
      </c>
      <c r="Q220" s="197">
        <f>(SUM('1.  LRAMVA Summary'!L$54:L$80)+SUM('1.  LRAMVA Summary'!L$81:L$82)*(MONTH($E220)-1)/12)*$H220</f>
        <v>0</v>
      </c>
      <c r="R220" s="197">
        <f>(SUM('1.  LRAMVA Summary'!M$54:M$80)+SUM('1.  LRAMVA Summary'!M$81:M$82)*(MONTH($E220)-1)/12)*$H220</f>
        <v>0</v>
      </c>
      <c r="S220" s="197">
        <f>(SUM('1.  LRAMVA Summary'!N$54:N$80)+SUM('1.  LRAMVA Summary'!N$81:N$82)*(MONTH($E220)-1)/12)*$H220</f>
        <v>0</v>
      </c>
      <c r="T220" s="197">
        <f>(SUM('1.  LRAMVA Summary'!O$54:O$80)+SUM('1.  LRAMVA Summary'!O$81:O$82)*(MONTH($E220)-1)/12)*$H220</f>
        <v>0</v>
      </c>
      <c r="U220" s="197">
        <f>(SUM('1.  LRAMVA Summary'!P$54:P$80)+SUM('1.  LRAMVA Summary'!P$81:P$82)*(MONTH($E220)-1)/12)*$H220</f>
        <v>0</v>
      </c>
      <c r="V220" s="197">
        <f>(SUM('1.  LRAMVA Summary'!Q$54:Q$80)+SUM('1.  LRAMVA Summary'!Q$81:Q$82)*(MONTH($E220)-1)/12)*$H220</f>
        <v>0</v>
      </c>
      <c r="W220" s="198">
        <f t="shared" si="115"/>
        <v>0</v>
      </c>
    </row>
    <row r="221" spans="5:23">
      <c r="E221" s="181">
        <v>45627</v>
      </c>
      <c r="F221" s="181" t="s">
        <v>739</v>
      </c>
      <c r="G221" s="182" t="s">
        <v>69</v>
      </c>
      <c r="H221" s="207"/>
      <c r="I221" s="197">
        <f>(SUM('1.  LRAMVA Summary'!D$54:D$80)+SUM('1.  LRAMVA Summary'!D$81:D$82)*(MONTH($E221)-1)/12)*$H221</f>
        <v>0</v>
      </c>
      <c r="J221" s="197">
        <f>(SUM('1.  LRAMVA Summary'!E$54:E$80)+SUM('1.  LRAMVA Summary'!E$81:E$82)*(MONTH($E221)-1)/12)*$H221</f>
        <v>0</v>
      </c>
      <c r="K221" s="197">
        <f>(SUM('1.  LRAMVA Summary'!F$54:F$80)+SUM('1.  LRAMVA Summary'!F$81:F$82)*(MONTH($E221)-1)/12)*$H221</f>
        <v>0</v>
      </c>
      <c r="L221" s="197">
        <f>(SUM('1.  LRAMVA Summary'!G$54:G$80)+SUM('1.  LRAMVA Summary'!G$81:G$82)*(MONTH($E221)-1)/12)*$H221</f>
        <v>0</v>
      </c>
      <c r="M221" s="197">
        <f>(SUM('1.  LRAMVA Summary'!H$54:H$80)+SUM('1.  LRAMVA Summary'!H$81:H$82)*(MONTH($E221)-1)/12)*$H221</f>
        <v>0</v>
      </c>
      <c r="N221" s="197">
        <f>(SUM('1.  LRAMVA Summary'!I$54:I$80)+SUM('1.  LRAMVA Summary'!I$81:I$82)*(MONTH($E221)-1)/12)*$H221</f>
        <v>0</v>
      </c>
      <c r="O221" s="197">
        <f>(SUM('1.  LRAMVA Summary'!J$54:J$80)+SUM('1.  LRAMVA Summary'!J$81:J$82)*(MONTH($E221)-1)/12)*$H221</f>
        <v>0</v>
      </c>
      <c r="P221" s="197">
        <f>(SUM('1.  LRAMVA Summary'!K$54:K$80)+SUM('1.  LRAMVA Summary'!K$81:K$82)*(MONTH($E221)-1)/12)*$H221</f>
        <v>0</v>
      </c>
      <c r="Q221" s="197">
        <f>(SUM('1.  LRAMVA Summary'!L$54:L$80)+SUM('1.  LRAMVA Summary'!L$81:L$82)*(MONTH($E221)-1)/12)*$H221</f>
        <v>0</v>
      </c>
      <c r="R221" s="197">
        <f>(SUM('1.  LRAMVA Summary'!M$54:M$80)+SUM('1.  LRAMVA Summary'!M$81:M$82)*(MONTH($E221)-1)/12)*$H221</f>
        <v>0</v>
      </c>
      <c r="S221" s="197">
        <f>(SUM('1.  LRAMVA Summary'!N$54:N$80)+SUM('1.  LRAMVA Summary'!N$81:N$82)*(MONTH($E221)-1)/12)*$H221</f>
        <v>0</v>
      </c>
      <c r="T221" s="197">
        <f>(SUM('1.  LRAMVA Summary'!O$54:O$80)+SUM('1.  LRAMVA Summary'!O$81:O$82)*(MONTH($E221)-1)/12)*$H221</f>
        <v>0</v>
      </c>
      <c r="U221" s="197">
        <f>(SUM('1.  LRAMVA Summary'!P$54:P$80)+SUM('1.  LRAMVA Summary'!P$81:P$82)*(MONTH($E221)-1)/12)*$H221</f>
        <v>0</v>
      </c>
      <c r="V221" s="197">
        <f>(SUM('1.  LRAMVA Summary'!Q$54:Q$80)+SUM('1.  LRAMVA Summary'!Q$81:Q$82)*(MONTH($E221)-1)/12)*$H221</f>
        <v>0</v>
      </c>
      <c r="W221" s="198">
        <f>SUM(I221:V221)</f>
        <v>0</v>
      </c>
    </row>
    <row r="222" spans="5:23" ht="15" thickBot="1">
      <c r="E222" s="183" t="s">
        <v>737</v>
      </c>
      <c r="F222" s="183"/>
      <c r="G222" s="184"/>
      <c r="H222" s="185"/>
      <c r="I222" s="186">
        <f>SUM(I209:I221)</f>
        <v>634.83770290878226</v>
      </c>
      <c r="J222" s="186">
        <f>SUM(J209:J221)</f>
        <v>2912.1464263092171</v>
      </c>
      <c r="K222" s="186">
        <f t="shared" ref="K222:V222" si="116">SUM(K209:K221)</f>
        <v>1393.3975845440841</v>
      </c>
      <c r="L222" s="186">
        <f t="shared" si="116"/>
        <v>776.15339967634122</v>
      </c>
      <c r="M222" s="186">
        <f t="shared" si="116"/>
        <v>0</v>
      </c>
      <c r="N222" s="186">
        <f t="shared" si="116"/>
        <v>0</v>
      </c>
      <c r="O222" s="186">
        <f t="shared" si="116"/>
        <v>52.493157946449422</v>
      </c>
      <c r="P222" s="186">
        <f t="shared" si="116"/>
        <v>0</v>
      </c>
      <c r="Q222" s="186">
        <f t="shared" si="116"/>
        <v>0</v>
      </c>
      <c r="R222" s="186">
        <f t="shared" si="116"/>
        <v>0</v>
      </c>
      <c r="S222" s="186">
        <f t="shared" si="116"/>
        <v>0</v>
      </c>
      <c r="T222" s="186">
        <f t="shared" si="116"/>
        <v>0</v>
      </c>
      <c r="U222" s="186">
        <f t="shared" si="116"/>
        <v>0</v>
      </c>
      <c r="V222" s="186">
        <f t="shared" si="116"/>
        <v>0</v>
      </c>
      <c r="W222" s="186">
        <f>SUM(W209:W221)</f>
        <v>5769.0282713848728</v>
      </c>
    </row>
    <row r="223" spans="5:23" ht="15" thickTop="1">
      <c r="E223" s="187" t="s">
        <v>67</v>
      </c>
      <c r="F223" s="187"/>
      <c r="G223" s="188"/>
      <c r="H223" s="189"/>
      <c r="I223" s="190"/>
      <c r="J223" s="190"/>
      <c r="K223" s="190"/>
      <c r="L223" s="190"/>
      <c r="M223" s="190"/>
      <c r="N223" s="190"/>
      <c r="O223" s="190"/>
      <c r="P223" s="190"/>
      <c r="Q223" s="190"/>
      <c r="R223" s="190"/>
      <c r="S223" s="190"/>
      <c r="T223" s="190"/>
      <c r="U223" s="190"/>
      <c r="V223" s="190"/>
      <c r="W223" s="191"/>
    </row>
    <row r="224" spans="5:23">
      <c r="E224" s="192" t="s">
        <v>736</v>
      </c>
      <c r="F224" s="192"/>
      <c r="G224" s="193"/>
      <c r="H224" s="194"/>
      <c r="I224" s="195">
        <f>I222+I223</f>
        <v>634.83770290878226</v>
      </c>
      <c r="J224" s="195">
        <f t="shared" ref="J224:U224" si="117">J222+J223</f>
        <v>2912.1464263092171</v>
      </c>
      <c r="K224" s="195">
        <f t="shared" si="117"/>
        <v>1393.3975845440841</v>
      </c>
      <c r="L224" s="195">
        <f t="shared" si="117"/>
        <v>776.15339967634122</v>
      </c>
      <c r="M224" s="195">
        <f t="shared" si="117"/>
        <v>0</v>
      </c>
      <c r="N224" s="195">
        <f t="shared" si="117"/>
        <v>0</v>
      </c>
      <c r="O224" s="195">
        <f t="shared" si="117"/>
        <v>52.493157946449422</v>
      </c>
      <c r="P224" s="195">
        <f t="shared" si="117"/>
        <v>0</v>
      </c>
      <c r="Q224" s="195">
        <f t="shared" si="117"/>
        <v>0</v>
      </c>
      <c r="R224" s="195">
        <f t="shared" si="117"/>
        <v>0</v>
      </c>
      <c r="S224" s="195">
        <f t="shared" si="117"/>
        <v>0</v>
      </c>
      <c r="T224" s="195">
        <f t="shared" si="117"/>
        <v>0</v>
      </c>
      <c r="U224" s="195">
        <f t="shared" si="117"/>
        <v>0</v>
      </c>
      <c r="V224" s="195">
        <f>V222+V223</f>
        <v>0</v>
      </c>
      <c r="W224" s="195">
        <f>W222+W223</f>
        <v>5769.0282713848728</v>
      </c>
    </row>
    <row r="225" spans="5:23">
      <c r="E225" s="181">
        <v>45658</v>
      </c>
      <c r="F225" s="181" t="s">
        <v>740</v>
      </c>
      <c r="G225" s="182" t="s">
        <v>65</v>
      </c>
      <c r="H225" s="207"/>
      <c r="I225" s="197">
        <f>(SUM('1.  LRAMVA Summary'!D$54:D$80)+SUM('1.  LRAMVA Summary'!D$81:D$82)*(MONTH($E225)-1)/12)*$H225</f>
        <v>0</v>
      </c>
      <c r="J225" s="197">
        <f>(SUM('1.  LRAMVA Summary'!E$54:E$80)+SUM('1.  LRAMVA Summary'!E$81:E$82)*(MONTH($E225)-1)/12)*$H225</f>
        <v>0</v>
      </c>
      <c r="K225" s="197">
        <f>(SUM('1.  LRAMVA Summary'!F$54:F$80)+SUM('1.  LRAMVA Summary'!F$81:F$82)*(MONTH($E225)-1)/12)*$H225</f>
        <v>0</v>
      </c>
      <c r="L225" s="197">
        <f>(SUM('1.  LRAMVA Summary'!G$54:G$80)+SUM('1.  LRAMVA Summary'!G$81:G$82)*(MONTH($E225)-1)/12)*$H225</f>
        <v>0</v>
      </c>
      <c r="M225" s="197">
        <f>(SUM('1.  LRAMVA Summary'!H$54:H$80)+SUM('1.  LRAMVA Summary'!H$81:H$82)*(MONTH($E225)-1)/12)*$H225</f>
        <v>0</v>
      </c>
      <c r="N225" s="197">
        <f>(SUM('1.  LRAMVA Summary'!I$54:I$80)+SUM('1.  LRAMVA Summary'!I$81:I$82)*(MONTH($E225)-1)/12)*$H225</f>
        <v>0</v>
      </c>
      <c r="O225" s="197">
        <f>(SUM('1.  LRAMVA Summary'!J$54:J$80)+SUM('1.  LRAMVA Summary'!J$81:J$82)*(MONTH($E225)-1)/12)*$H225</f>
        <v>0</v>
      </c>
      <c r="P225" s="197">
        <f>(SUM('1.  LRAMVA Summary'!K$54:K$80)+SUM('1.  LRAMVA Summary'!K$81:K$82)*(MONTH($E225)-1)/12)*$H225</f>
        <v>0</v>
      </c>
      <c r="Q225" s="197">
        <f>(SUM('1.  LRAMVA Summary'!L$54:L$80)+SUM('1.  LRAMVA Summary'!L$81:L$82)*(MONTH($E225)-1)/12)*$H225</f>
        <v>0</v>
      </c>
      <c r="R225" s="197">
        <f>(SUM('1.  LRAMVA Summary'!M$54:M$80)+SUM('1.  LRAMVA Summary'!M$81:M$82)*(MONTH($E225)-1)/12)*$H225</f>
        <v>0</v>
      </c>
      <c r="S225" s="197">
        <f>(SUM('1.  LRAMVA Summary'!N$54:N$80)+SUM('1.  LRAMVA Summary'!N$81:N$82)*(MONTH($E225)-1)/12)*$H225</f>
        <v>0</v>
      </c>
      <c r="T225" s="197">
        <f>(SUM('1.  LRAMVA Summary'!O$54:O$80)+SUM('1.  LRAMVA Summary'!O$81:O$82)*(MONTH($E225)-1)/12)*$H225</f>
        <v>0</v>
      </c>
      <c r="U225" s="197">
        <f>(SUM('1.  LRAMVA Summary'!P$54:P$80)+SUM('1.  LRAMVA Summary'!P$81:P$82)*(MONTH($E225)-1)/12)*$H225</f>
        <v>0</v>
      </c>
      <c r="V225" s="197">
        <f>(SUM('1.  LRAMVA Summary'!Q$54:Q$80)+SUM('1.  LRAMVA Summary'!Q$81:Q$82)*(MONTH($E225)-1)/12)*$H225</f>
        <v>0</v>
      </c>
      <c r="W225" s="198">
        <f>SUM(I225:V225)</f>
        <v>0</v>
      </c>
    </row>
    <row r="226" spans="5:23">
      <c r="E226" s="181">
        <v>45689</v>
      </c>
      <c r="F226" s="181" t="s">
        <v>740</v>
      </c>
      <c r="G226" s="182" t="s">
        <v>65</v>
      </c>
      <c r="H226" s="207"/>
      <c r="I226" s="197">
        <f>(SUM('1.  LRAMVA Summary'!D$54:D$80)+SUM('1.  LRAMVA Summary'!D$81:D$82)*(MONTH($E226)-1)/12)*$H226</f>
        <v>0</v>
      </c>
      <c r="J226" s="197">
        <f>(SUM('1.  LRAMVA Summary'!E$54:E$80)+SUM('1.  LRAMVA Summary'!E$81:E$82)*(MONTH($E226)-1)/12)*$H226</f>
        <v>0</v>
      </c>
      <c r="K226" s="197">
        <f>(SUM('1.  LRAMVA Summary'!F$54:F$80)+SUM('1.  LRAMVA Summary'!F$81:F$82)*(MONTH($E226)-1)/12)*$H226</f>
        <v>0</v>
      </c>
      <c r="L226" s="197">
        <f>(SUM('1.  LRAMVA Summary'!G$54:G$80)+SUM('1.  LRAMVA Summary'!G$81:G$82)*(MONTH($E226)-1)/12)*$H226</f>
        <v>0</v>
      </c>
      <c r="M226" s="197">
        <f>(SUM('1.  LRAMVA Summary'!H$54:H$80)+SUM('1.  LRAMVA Summary'!H$81:H$82)*(MONTH($E226)-1)/12)*$H226</f>
        <v>0</v>
      </c>
      <c r="N226" s="197">
        <f>(SUM('1.  LRAMVA Summary'!I$54:I$80)+SUM('1.  LRAMVA Summary'!I$81:I$82)*(MONTH($E226)-1)/12)*$H226</f>
        <v>0</v>
      </c>
      <c r="O226" s="197">
        <f>(SUM('1.  LRAMVA Summary'!J$54:J$80)+SUM('1.  LRAMVA Summary'!J$81:J$82)*(MONTH($E226)-1)/12)*$H226</f>
        <v>0</v>
      </c>
      <c r="P226" s="197">
        <f>(SUM('1.  LRAMVA Summary'!K$54:K$80)+SUM('1.  LRAMVA Summary'!K$81:K$82)*(MONTH($E226)-1)/12)*$H226</f>
        <v>0</v>
      </c>
      <c r="Q226" s="197">
        <f>(SUM('1.  LRAMVA Summary'!L$54:L$80)+SUM('1.  LRAMVA Summary'!L$81:L$82)*(MONTH($E226)-1)/12)*$H226</f>
        <v>0</v>
      </c>
      <c r="R226" s="197">
        <f>(SUM('1.  LRAMVA Summary'!M$54:M$80)+SUM('1.  LRAMVA Summary'!M$81:M$82)*(MONTH($E226)-1)/12)*$H226</f>
        <v>0</v>
      </c>
      <c r="S226" s="197">
        <f>(SUM('1.  LRAMVA Summary'!N$54:N$80)+SUM('1.  LRAMVA Summary'!N$81:N$82)*(MONTH($E226)-1)/12)*$H226</f>
        <v>0</v>
      </c>
      <c r="T226" s="197">
        <f>(SUM('1.  LRAMVA Summary'!O$54:O$80)+SUM('1.  LRAMVA Summary'!O$81:O$82)*(MONTH($E226)-1)/12)*$H226</f>
        <v>0</v>
      </c>
      <c r="U226" s="197">
        <f>(SUM('1.  LRAMVA Summary'!P$54:P$80)+SUM('1.  LRAMVA Summary'!P$81:P$82)*(MONTH($E226)-1)/12)*$H226</f>
        <v>0</v>
      </c>
      <c r="V226" s="197">
        <f>(SUM('1.  LRAMVA Summary'!Q$54:Q$80)+SUM('1.  LRAMVA Summary'!Q$81:Q$82)*(MONTH($E226)-1)/12)*$H226</f>
        <v>0</v>
      </c>
      <c r="W226" s="198">
        <f t="shared" ref="W226:W235" si="118">SUM(I226:V226)</f>
        <v>0</v>
      </c>
    </row>
    <row r="227" spans="5:23">
      <c r="E227" s="181">
        <v>45717</v>
      </c>
      <c r="F227" s="181" t="s">
        <v>740</v>
      </c>
      <c r="G227" s="182" t="s">
        <v>65</v>
      </c>
      <c r="H227" s="207"/>
      <c r="I227" s="197">
        <f>(SUM('1.  LRAMVA Summary'!D$54:D$80)+SUM('1.  LRAMVA Summary'!D$81:D$82)*(MONTH($E227)-1)/12)*$H227</f>
        <v>0</v>
      </c>
      <c r="J227" s="197">
        <f>(SUM('1.  LRAMVA Summary'!E$54:E$80)+SUM('1.  LRAMVA Summary'!E$81:E$82)*(MONTH($E227)-1)/12)*$H227</f>
        <v>0</v>
      </c>
      <c r="K227" s="197">
        <f>(SUM('1.  LRAMVA Summary'!F$54:F$80)+SUM('1.  LRAMVA Summary'!F$81:F$82)*(MONTH($E227)-1)/12)*$H227</f>
        <v>0</v>
      </c>
      <c r="L227" s="197">
        <f>(SUM('1.  LRAMVA Summary'!G$54:G$80)+SUM('1.  LRAMVA Summary'!G$81:G$82)*(MONTH($E227)-1)/12)*$H227</f>
        <v>0</v>
      </c>
      <c r="M227" s="197">
        <f>(SUM('1.  LRAMVA Summary'!H$54:H$80)+SUM('1.  LRAMVA Summary'!H$81:H$82)*(MONTH($E227)-1)/12)*$H227</f>
        <v>0</v>
      </c>
      <c r="N227" s="197">
        <f>(SUM('1.  LRAMVA Summary'!I$54:I$80)+SUM('1.  LRAMVA Summary'!I$81:I$82)*(MONTH($E227)-1)/12)*$H227</f>
        <v>0</v>
      </c>
      <c r="O227" s="197">
        <f>(SUM('1.  LRAMVA Summary'!J$54:J$80)+SUM('1.  LRAMVA Summary'!J$81:J$82)*(MONTH($E227)-1)/12)*$H227</f>
        <v>0</v>
      </c>
      <c r="P227" s="197">
        <f>(SUM('1.  LRAMVA Summary'!K$54:K$80)+SUM('1.  LRAMVA Summary'!K$81:K$82)*(MONTH($E227)-1)/12)*$H227</f>
        <v>0</v>
      </c>
      <c r="Q227" s="197">
        <f>(SUM('1.  LRAMVA Summary'!L$54:L$80)+SUM('1.  LRAMVA Summary'!L$81:L$82)*(MONTH($E227)-1)/12)*$H227</f>
        <v>0</v>
      </c>
      <c r="R227" s="197">
        <f>(SUM('1.  LRAMVA Summary'!M$54:M$80)+SUM('1.  LRAMVA Summary'!M$81:M$82)*(MONTH($E227)-1)/12)*$H227</f>
        <v>0</v>
      </c>
      <c r="S227" s="197">
        <f>(SUM('1.  LRAMVA Summary'!N$54:N$80)+SUM('1.  LRAMVA Summary'!N$81:N$82)*(MONTH($E227)-1)/12)*$H227</f>
        <v>0</v>
      </c>
      <c r="T227" s="197">
        <f>(SUM('1.  LRAMVA Summary'!O$54:O$80)+SUM('1.  LRAMVA Summary'!O$81:O$82)*(MONTH($E227)-1)/12)*$H227</f>
        <v>0</v>
      </c>
      <c r="U227" s="197">
        <f>(SUM('1.  LRAMVA Summary'!P$54:P$80)+SUM('1.  LRAMVA Summary'!P$81:P$82)*(MONTH($E227)-1)/12)*$H227</f>
        <v>0</v>
      </c>
      <c r="V227" s="197">
        <f>(SUM('1.  LRAMVA Summary'!Q$54:Q$80)+SUM('1.  LRAMVA Summary'!Q$81:Q$82)*(MONTH($E227)-1)/12)*$H227</f>
        <v>0</v>
      </c>
      <c r="W227" s="198">
        <f t="shared" si="118"/>
        <v>0</v>
      </c>
    </row>
    <row r="228" spans="5:23">
      <c r="E228" s="181">
        <v>45748</v>
      </c>
      <c r="F228" s="181" t="s">
        <v>740</v>
      </c>
      <c r="G228" s="182" t="s">
        <v>66</v>
      </c>
      <c r="H228" s="207"/>
      <c r="I228" s="197">
        <f>(SUM('1.  LRAMVA Summary'!D$54:D$80)+SUM('1.  LRAMVA Summary'!D$81:D$82)*(MONTH($E228)-1)/12)*$H228</f>
        <v>0</v>
      </c>
      <c r="J228" s="197">
        <f>(SUM('1.  LRAMVA Summary'!E$54:E$80)+SUM('1.  LRAMVA Summary'!E$81:E$82)*(MONTH($E228)-1)/12)*$H228</f>
        <v>0</v>
      </c>
      <c r="K228" s="197">
        <f>(SUM('1.  LRAMVA Summary'!F$54:F$80)+SUM('1.  LRAMVA Summary'!F$81:F$82)*(MONTH($E228)-1)/12)*$H228</f>
        <v>0</v>
      </c>
      <c r="L228" s="197">
        <f>(SUM('1.  LRAMVA Summary'!G$54:G$80)+SUM('1.  LRAMVA Summary'!G$81:G$82)*(MONTH($E228)-1)/12)*$H228</f>
        <v>0</v>
      </c>
      <c r="M228" s="197">
        <f>(SUM('1.  LRAMVA Summary'!H$54:H$80)+SUM('1.  LRAMVA Summary'!H$81:H$82)*(MONTH($E228)-1)/12)*$H228</f>
        <v>0</v>
      </c>
      <c r="N228" s="197">
        <f>(SUM('1.  LRAMVA Summary'!I$54:I$80)+SUM('1.  LRAMVA Summary'!I$81:I$82)*(MONTH($E228)-1)/12)*$H228</f>
        <v>0</v>
      </c>
      <c r="O228" s="197">
        <f>(SUM('1.  LRAMVA Summary'!J$54:J$80)+SUM('1.  LRAMVA Summary'!J$81:J$82)*(MONTH($E228)-1)/12)*$H228</f>
        <v>0</v>
      </c>
      <c r="P228" s="197">
        <f>(SUM('1.  LRAMVA Summary'!K$54:K$80)+SUM('1.  LRAMVA Summary'!K$81:K$82)*(MONTH($E228)-1)/12)*$H228</f>
        <v>0</v>
      </c>
      <c r="Q228" s="197">
        <f>(SUM('1.  LRAMVA Summary'!L$54:L$80)+SUM('1.  LRAMVA Summary'!L$81:L$82)*(MONTH($E228)-1)/12)*$H228</f>
        <v>0</v>
      </c>
      <c r="R228" s="197">
        <f>(SUM('1.  LRAMVA Summary'!M$54:M$80)+SUM('1.  LRAMVA Summary'!M$81:M$82)*(MONTH($E228)-1)/12)*$H228</f>
        <v>0</v>
      </c>
      <c r="S228" s="197">
        <f>(SUM('1.  LRAMVA Summary'!N$54:N$80)+SUM('1.  LRAMVA Summary'!N$81:N$82)*(MONTH($E228)-1)/12)*$H228</f>
        <v>0</v>
      </c>
      <c r="T228" s="197">
        <f>(SUM('1.  LRAMVA Summary'!O$54:O$80)+SUM('1.  LRAMVA Summary'!O$81:O$82)*(MONTH($E228)-1)/12)*$H228</f>
        <v>0</v>
      </c>
      <c r="U228" s="197">
        <f>(SUM('1.  LRAMVA Summary'!P$54:P$80)+SUM('1.  LRAMVA Summary'!P$81:P$82)*(MONTH($E228)-1)/12)*$H228</f>
        <v>0</v>
      </c>
      <c r="V228" s="197">
        <f>(SUM('1.  LRAMVA Summary'!Q$54:Q$80)+SUM('1.  LRAMVA Summary'!Q$81:Q$82)*(MONTH($E228)-1)/12)*$H228</f>
        <v>0</v>
      </c>
      <c r="W228" s="198">
        <f t="shared" si="118"/>
        <v>0</v>
      </c>
    </row>
    <row r="229" spans="5:23">
      <c r="E229" s="181">
        <v>45778</v>
      </c>
      <c r="F229" s="181" t="s">
        <v>740</v>
      </c>
      <c r="G229" s="182" t="s">
        <v>66</v>
      </c>
      <c r="H229" s="207"/>
      <c r="I229" s="197">
        <f>(SUM('1.  LRAMVA Summary'!D$54:D$80)+SUM('1.  LRAMVA Summary'!D$81:D$82)*(MONTH($E229)-1)/12)*$H229</f>
        <v>0</v>
      </c>
      <c r="J229" s="197">
        <f>(SUM('1.  LRAMVA Summary'!E$54:E$80)+SUM('1.  LRAMVA Summary'!E$81:E$82)*(MONTH($E229)-1)/12)*$H229</f>
        <v>0</v>
      </c>
      <c r="K229" s="197">
        <f>(SUM('1.  LRAMVA Summary'!F$54:F$80)+SUM('1.  LRAMVA Summary'!F$81:F$82)*(MONTH($E229)-1)/12)*$H229</f>
        <v>0</v>
      </c>
      <c r="L229" s="197">
        <f>(SUM('1.  LRAMVA Summary'!G$54:G$80)+SUM('1.  LRAMVA Summary'!G$81:G$82)*(MONTH($E229)-1)/12)*$H229</f>
        <v>0</v>
      </c>
      <c r="M229" s="197">
        <f>(SUM('1.  LRAMVA Summary'!H$54:H$80)+SUM('1.  LRAMVA Summary'!H$81:H$82)*(MONTH($E229)-1)/12)*$H229</f>
        <v>0</v>
      </c>
      <c r="N229" s="197">
        <f>(SUM('1.  LRAMVA Summary'!I$54:I$80)+SUM('1.  LRAMVA Summary'!I$81:I$82)*(MONTH($E229)-1)/12)*$H229</f>
        <v>0</v>
      </c>
      <c r="O229" s="197">
        <f>(SUM('1.  LRAMVA Summary'!J$54:J$80)+SUM('1.  LRAMVA Summary'!J$81:J$82)*(MONTH($E229)-1)/12)*$H229</f>
        <v>0</v>
      </c>
      <c r="P229" s="197">
        <f>(SUM('1.  LRAMVA Summary'!K$54:K$80)+SUM('1.  LRAMVA Summary'!K$81:K$82)*(MONTH($E229)-1)/12)*$H229</f>
        <v>0</v>
      </c>
      <c r="Q229" s="197">
        <f>(SUM('1.  LRAMVA Summary'!L$54:L$80)+SUM('1.  LRAMVA Summary'!L$81:L$82)*(MONTH($E229)-1)/12)*$H229</f>
        <v>0</v>
      </c>
      <c r="R229" s="197">
        <f>(SUM('1.  LRAMVA Summary'!M$54:M$80)+SUM('1.  LRAMVA Summary'!M$81:M$82)*(MONTH($E229)-1)/12)*$H229</f>
        <v>0</v>
      </c>
      <c r="S229" s="197">
        <f>(SUM('1.  LRAMVA Summary'!N$54:N$80)+SUM('1.  LRAMVA Summary'!N$81:N$82)*(MONTH($E229)-1)/12)*$H229</f>
        <v>0</v>
      </c>
      <c r="T229" s="197">
        <f>(SUM('1.  LRAMVA Summary'!O$54:O$80)+SUM('1.  LRAMVA Summary'!O$81:O$82)*(MONTH($E229)-1)/12)*$H229</f>
        <v>0</v>
      </c>
      <c r="U229" s="197">
        <f>(SUM('1.  LRAMVA Summary'!P$54:P$80)+SUM('1.  LRAMVA Summary'!P$81:P$82)*(MONTH($E229)-1)/12)*$H229</f>
        <v>0</v>
      </c>
      <c r="V229" s="197">
        <f>(SUM('1.  LRAMVA Summary'!Q$54:Q$80)+SUM('1.  LRAMVA Summary'!Q$81:Q$82)*(MONTH($E229)-1)/12)*$H229</f>
        <v>0</v>
      </c>
      <c r="W229" s="198">
        <f t="shared" si="118"/>
        <v>0</v>
      </c>
    </row>
    <row r="230" spans="5:23">
      <c r="E230" s="181">
        <v>45809</v>
      </c>
      <c r="F230" s="181" t="s">
        <v>740</v>
      </c>
      <c r="G230" s="182" t="s">
        <v>66</v>
      </c>
      <c r="H230" s="207"/>
      <c r="I230" s="197">
        <f>(SUM('1.  LRAMVA Summary'!D$54:D$80)+SUM('1.  LRAMVA Summary'!D$81:D$82)*(MONTH($E230)-1)/12)*$H230</f>
        <v>0</v>
      </c>
      <c r="J230" s="197">
        <f>(SUM('1.  LRAMVA Summary'!E$54:E$80)+SUM('1.  LRAMVA Summary'!E$81:E$82)*(MONTH($E230)-1)/12)*$H230</f>
        <v>0</v>
      </c>
      <c r="K230" s="197">
        <f>(SUM('1.  LRAMVA Summary'!F$54:F$80)+SUM('1.  LRAMVA Summary'!F$81:F$82)*(MONTH($E230)-1)/12)*$H230</f>
        <v>0</v>
      </c>
      <c r="L230" s="197">
        <f>(SUM('1.  LRAMVA Summary'!G$54:G$80)+SUM('1.  LRAMVA Summary'!G$81:G$82)*(MONTH($E230)-1)/12)*$H230</f>
        <v>0</v>
      </c>
      <c r="M230" s="197">
        <f>(SUM('1.  LRAMVA Summary'!H$54:H$80)+SUM('1.  LRAMVA Summary'!H$81:H$82)*(MONTH($E230)-1)/12)*$H230</f>
        <v>0</v>
      </c>
      <c r="N230" s="197">
        <f>(SUM('1.  LRAMVA Summary'!I$54:I$80)+SUM('1.  LRAMVA Summary'!I$81:I$82)*(MONTH($E230)-1)/12)*$H230</f>
        <v>0</v>
      </c>
      <c r="O230" s="197">
        <f>(SUM('1.  LRAMVA Summary'!J$54:J$80)+SUM('1.  LRAMVA Summary'!J$81:J$82)*(MONTH($E230)-1)/12)*$H230</f>
        <v>0</v>
      </c>
      <c r="P230" s="197">
        <f>(SUM('1.  LRAMVA Summary'!K$54:K$80)+SUM('1.  LRAMVA Summary'!K$81:K$82)*(MONTH($E230)-1)/12)*$H230</f>
        <v>0</v>
      </c>
      <c r="Q230" s="197">
        <f>(SUM('1.  LRAMVA Summary'!L$54:L$80)+SUM('1.  LRAMVA Summary'!L$81:L$82)*(MONTH($E230)-1)/12)*$H230</f>
        <v>0</v>
      </c>
      <c r="R230" s="197">
        <f>(SUM('1.  LRAMVA Summary'!M$54:M$80)+SUM('1.  LRAMVA Summary'!M$81:M$82)*(MONTH($E230)-1)/12)*$H230</f>
        <v>0</v>
      </c>
      <c r="S230" s="197">
        <f>(SUM('1.  LRAMVA Summary'!N$54:N$80)+SUM('1.  LRAMVA Summary'!N$81:N$82)*(MONTH($E230)-1)/12)*$H230</f>
        <v>0</v>
      </c>
      <c r="T230" s="197">
        <f>(SUM('1.  LRAMVA Summary'!O$54:O$80)+SUM('1.  LRAMVA Summary'!O$81:O$82)*(MONTH($E230)-1)/12)*$H230</f>
        <v>0</v>
      </c>
      <c r="U230" s="197">
        <f>(SUM('1.  LRAMVA Summary'!P$54:P$80)+SUM('1.  LRAMVA Summary'!P$81:P$82)*(MONTH($E230)-1)/12)*$H230</f>
        <v>0</v>
      </c>
      <c r="V230" s="197">
        <f>(SUM('1.  LRAMVA Summary'!Q$54:Q$80)+SUM('1.  LRAMVA Summary'!Q$81:Q$82)*(MONTH($E230)-1)/12)*$H230</f>
        <v>0</v>
      </c>
      <c r="W230" s="198">
        <f t="shared" si="118"/>
        <v>0</v>
      </c>
    </row>
    <row r="231" spans="5:23">
      <c r="E231" s="181">
        <v>45839</v>
      </c>
      <c r="F231" s="181" t="s">
        <v>740</v>
      </c>
      <c r="G231" s="182" t="s">
        <v>68</v>
      </c>
      <c r="H231" s="207"/>
      <c r="I231" s="197">
        <f>(SUM('1.  LRAMVA Summary'!D$54:D$80)+SUM('1.  LRAMVA Summary'!D$81:D$82)*(MONTH($E231)-1)/12)*$H231</f>
        <v>0</v>
      </c>
      <c r="J231" s="197">
        <f>(SUM('1.  LRAMVA Summary'!E$54:E$80)+SUM('1.  LRAMVA Summary'!E$81:E$82)*(MONTH($E231)-1)/12)*$H231</f>
        <v>0</v>
      </c>
      <c r="K231" s="197">
        <f>(SUM('1.  LRAMVA Summary'!F$54:F$80)+SUM('1.  LRAMVA Summary'!F$81:F$82)*(MONTH($E231)-1)/12)*$H231</f>
        <v>0</v>
      </c>
      <c r="L231" s="197">
        <f>(SUM('1.  LRAMVA Summary'!G$54:G$80)+SUM('1.  LRAMVA Summary'!G$81:G$82)*(MONTH($E231)-1)/12)*$H231</f>
        <v>0</v>
      </c>
      <c r="M231" s="197">
        <f>(SUM('1.  LRAMVA Summary'!H$54:H$80)+SUM('1.  LRAMVA Summary'!H$81:H$82)*(MONTH($E231)-1)/12)*$H231</f>
        <v>0</v>
      </c>
      <c r="N231" s="197">
        <f>(SUM('1.  LRAMVA Summary'!I$54:I$80)+SUM('1.  LRAMVA Summary'!I$81:I$82)*(MONTH($E231)-1)/12)*$H231</f>
        <v>0</v>
      </c>
      <c r="O231" s="197">
        <f>(SUM('1.  LRAMVA Summary'!J$54:J$80)+SUM('1.  LRAMVA Summary'!J$81:J$82)*(MONTH($E231)-1)/12)*$H231</f>
        <v>0</v>
      </c>
      <c r="P231" s="197">
        <f>(SUM('1.  LRAMVA Summary'!K$54:K$80)+SUM('1.  LRAMVA Summary'!K$81:K$82)*(MONTH($E231)-1)/12)*$H231</f>
        <v>0</v>
      </c>
      <c r="Q231" s="197">
        <f>(SUM('1.  LRAMVA Summary'!L$54:L$80)+SUM('1.  LRAMVA Summary'!L$81:L$82)*(MONTH($E231)-1)/12)*$H231</f>
        <v>0</v>
      </c>
      <c r="R231" s="197">
        <f>(SUM('1.  LRAMVA Summary'!M$54:M$80)+SUM('1.  LRAMVA Summary'!M$81:M$82)*(MONTH($E231)-1)/12)*$H231</f>
        <v>0</v>
      </c>
      <c r="S231" s="197">
        <f>(SUM('1.  LRAMVA Summary'!N$54:N$80)+SUM('1.  LRAMVA Summary'!N$81:N$82)*(MONTH($E231)-1)/12)*$H231</f>
        <v>0</v>
      </c>
      <c r="T231" s="197">
        <f>(SUM('1.  LRAMVA Summary'!O$54:O$80)+SUM('1.  LRAMVA Summary'!O$81:O$82)*(MONTH($E231)-1)/12)*$H231</f>
        <v>0</v>
      </c>
      <c r="U231" s="197">
        <f>(SUM('1.  LRAMVA Summary'!P$54:P$80)+SUM('1.  LRAMVA Summary'!P$81:P$82)*(MONTH($E231)-1)/12)*$H231</f>
        <v>0</v>
      </c>
      <c r="V231" s="197">
        <f>(SUM('1.  LRAMVA Summary'!Q$54:Q$80)+SUM('1.  LRAMVA Summary'!Q$81:Q$82)*(MONTH($E231)-1)/12)*$H231</f>
        <v>0</v>
      </c>
      <c r="W231" s="198">
        <f t="shared" si="118"/>
        <v>0</v>
      </c>
    </row>
    <row r="232" spans="5:23">
      <c r="E232" s="181">
        <v>45870</v>
      </c>
      <c r="F232" s="181" t="s">
        <v>740</v>
      </c>
      <c r="G232" s="182" t="s">
        <v>68</v>
      </c>
      <c r="H232" s="207"/>
      <c r="I232" s="197">
        <f>(SUM('1.  LRAMVA Summary'!D$54:D$80)+SUM('1.  LRAMVA Summary'!D$81:D$82)*(MONTH($E232)-1)/12)*$H232</f>
        <v>0</v>
      </c>
      <c r="J232" s="197">
        <f>(SUM('1.  LRAMVA Summary'!E$54:E$80)+SUM('1.  LRAMVA Summary'!E$81:E$82)*(MONTH($E232)-1)/12)*$H232</f>
        <v>0</v>
      </c>
      <c r="K232" s="197">
        <f>(SUM('1.  LRAMVA Summary'!F$54:F$80)+SUM('1.  LRAMVA Summary'!F$81:F$82)*(MONTH($E232)-1)/12)*$H232</f>
        <v>0</v>
      </c>
      <c r="L232" s="197">
        <f>(SUM('1.  LRAMVA Summary'!G$54:G$80)+SUM('1.  LRAMVA Summary'!G$81:G$82)*(MONTH($E232)-1)/12)*$H232</f>
        <v>0</v>
      </c>
      <c r="M232" s="197">
        <f>(SUM('1.  LRAMVA Summary'!H$54:H$80)+SUM('1.  LRAMVA Summary'!H$81:H$82)*(MONTH($E232)-1)/12)*$H232</f>
        <v>0</v>
      </c>
      <c r="N232" s="197">
        <f>(SUM('1.  LRAMVA Summary'!I$54:I$80)+SUM('1.  LRAMVA Summary'!I$81:I$82)*(MONTH($E232)-1)/12)*$H232</f>
        <v>0</v>
      </c>
      <c r="O232" s="197">
        <f>(SUM('1.  LRAMVA Summary'!J$54:J$80)+SUM('1.  LRAMVA Summary'!J$81:J$82)*(MONTH($E232)-1)/12)*$H232</f>
        <v>0</v>
      </c>
      <c r="P232" s="197">
        <f>(SUM('1.  LRAMVA Summary'!K$54:K$80)+SUM('1.  LRAMVA Summary'!K$81:K$82)*(MONTH($E232)-1)/12)*$H232</f>
        <v>0</v>
      </c>
      <c r="Q232" s="197">
        <f>(SUM('1.  LRAMVA Summary'!L$54:L$80)+SUM('1.  LRAMVA Summary'!L$81:L$82)*(MONTH($E232)-1)/12)*$H232</f>
        <v>0</v>
      </c>
      <c r="R232" s="197">
        <f>(SUM('1.  LRAMVA Summary'!M$54:M$80)+SUM('1.  LRAMVA Summary'!M$81:M$82)*(MONTH($E232)-1)/12)*$H232</f>
        <v>0</v>
      </c>
      <c r="S232" s="197">
        <f>(SUM('1.  LRAMVA Summary'!N$54:N$80)+SUM('1.  LRAMVA Summary'!N$81:N$82)*(MONTH($E232)-1)/12)*$H232</f>
        <v>0</v>
      </c>
      <c r="T232" s="197">
        <f>(SUM('1.  LRAMVA Summary'!O$54:O$80)+SUM('1.  LRAMVA Summary'!O$81:O$82)*(MONTH($E232)-1)/12)*$H232</f>
        <v>0</v>
      </c>
      <c r="U232" s="197">
        <f>(SUM('1.  LRAMVA Summary'!P$54:P$80)+SUM('1.  LRAMVA Summary'!P$81:P$82)*(MONTH($E232)-1)/12)*$H232</f>
        <v>0</v>
      </c>
      <c r="V232" s="197">
        <f>(SUM('1.  LRAMVA Summary'!Q$54:Q$80)+SUM('1.  LRAMVA Summary'!Q$81:Q$82)*(MONTH($E232)-1)/12)*$H232</f>
        <v>0</v>
      </c>
      <c r="W232" s="198">
        <f t="shared" si="118"/>
        <v>0</v>
      </c>
    </row>
    <row r="233" spans="5:23">
      <c r="E233" s="181">
        <v>45901</v>
      </c>
      <c r="F233" s="181" t="s">
        <v>740</v>
      </c>
      <c r="G233" s="182" t="s">
        <v>68</v>
      </c>
      <c r="H233" s="207"/>
      <c r="I233" s="197">
        <f>(SUM('1.  LRAMVA Summary'!D$54:D$80)+SUM('1.  LRAMVA Summary'!D$81:D$82)*(MONTH($E233)-1)/12)*$H233</f>
        <v>0</v>
      </c>
      <c r="J233" s="197">
        <f>(SUM('1.  LRAMVA Summary'!E$54:E$80)+SUM('1.  LRAMVA Summary'!E$81:E$82)*(MONTH($E233)-1)/12)*$H233</f>
        <v>0</v>
      </c>
      <c r="K233" s="197">
        <f>(SUM('1.  LRAMVA Summary'!F$54:F$80)+SUM('1.  LRAMVA Summary'!F$81:F$82)*(MONTH($E233)-1)/12)*$H233</f>
        <v>0</v>
      </c>
      <c r="L233" s="197">
        <f>(SUM('1.  LRAMVA Summary'!G$54:G$80)+SUM('1.  LRAMVA Summary'!G$81:G$82)*(MONTH($E233)-1)/12)*$H233</f>
        <v>0</v>
      </c>
      <c r="M233" s="197">
        <f>(SUM('1.  LRAMVA Summary'!H$54:H$80)+SUM('1.  LRAMVA Summary'!H$81:H$82)*(MONTH($E233)-1)/12)*$H233</f>
        <v>0</v>
      </c>
      <c r="N233" s="197">
        <f>(SUM('1.  LRAMVA Summary'!I$54:I$80)+SUM('1.  LRAMVA Summary'!I$81:I$82)*(MONTH($E233)-1)/12)*$H233</f>
        <v>0</v>
      </c>
      <c r="O233" s="197">
        <f>(SUM('1.  LRAMVA Summary'!J$54:J$80)+SUM('1.  LRAMVA Summary'!J$81:J$82)*(MONTH($E233)-1)/12)*$H233</f>
        <v>0</v>
      </c>
      <c r="P233" s="197">
        <f>(SUM('1.  LRAMVA Summary'!K$54:K$80)+SUM('1.  LRAMVA Summary'!K$81:K$82)*(MONTH($E233)-1)/12)*$H233</f>
        <v>0</v>
      </c>
      <c r="Q233" s="197">
        <f>(SUM('1.  LRAMVA Summary'!L$54:L$80)+SUM('1.  LRAMVA Summary'!L$81:L$82)*(MONTH($E233)-1)/12)*$H233</f>
        <v>0</v>
      </c>
      <c r="R233" s="197">
        <f>(SUM('1.  LRAMVA Summary'!M$54:M$80)+SUM('1.  LRAMVA Summary'!M$81:M$82)*(MONTH($E233)-1)/12)*$H233</f>
        <v>0</v>
      </c>
      <c r="S233" s="197">
        <f>(SUM('1.  LRAMVA Summary'!N$54:N$80)+SUM('1.  LRAMVA Summary'!N$81:N$82)*(MONTH($E233)-1)/12)*$H233</f>
        <v>0</v>
      </c>
      <c r="T233" s="197">
        <f>(SUM('1.  LRAMVA Summary'!O$54:O$80)+SUM('1.  LRAMVA Summary'!O$81:O$82)*(MONTH($E233)-1)/12)*$H233</f>
        <v>0</v>
      </c>
      <c r="U233" s="197">
        <f>(SUM('1.  LRAMVA Summary'!P$54:P$80)+SUM('1.  LRAMVA Summary'!P$81:P$82)*(MONTH($E233)-1)/12)*$H233</f>
        <v>0</v>
      </c>
      <c r="V233" s="197">
        <f>(SUM('1.  LRAMVA Summary'!Q$54:Q$80)+SUM('1.  LRAMVA Summary'!Q$81:Q$82)*(MONTH($E233)-1)/12)*$H233</f>
        <v>0</v>
      </c>
      <c r="W233" s="198">
        <f t="shared" si="118"/>
        <v>0</v>
      </c>
    </row>
    <row r="234" spans="5:23">
      <c r="E234" s="181">
        <v>45931</v>
      </c>
      <c r="F234" s="181" t="s">
        <v>740</v>
      </c>
      <c r="G234" s="182" t="s">
        <v>69</v>
      </c>
      <c r="H234" s="207"/>
      <c r="I234" s="197">
        <f>(SUM('1.  LRAMVA Summary'!D$54:D$80)+SUM('1.  LRAMVA Summary'!D$81:D$82)*(MONTH($E234)-1)/12)*$H234</f>
        <v>0</v>
      </c>
      <c r="J234" s="197">
        <f>(SUM('1.  LRAMVA Summary'!E$54:E$80)+SUM('1.  LRAMVA Summary'!E$81:E$82)*(MONTH($E234)-1)/12)*$H234</f>
        <v>0</v>
      </c>
      <c r="K234" s="197">
        <f>(SUM('1.  LRAMVA Summary'!F$54:F$80)+SUM('1.  LRAMVA Summary'!F$81:F$82)*(MONTH($E234)-1)/12)*$H234</f>
        <v>0</v>
      </c>
      <c r="L234" s="197">
        <f>(SUM('1.  LRAMVA Summary'!G$54:G$80)+SUM('1.  LRAMVA Summary'!G$81:G$82)*(MONTH($E234)-1)/12)*$H234</f>
        <v>0</v>
      </c>
      <c r="M234" s="197">
        <f>(SUM('1.  LRAMVA Summary'!H$54:H$80)+SUM('1.  LRAMVA Summary'!H$81:H$82)*(MONTH($E234)-1)/12)*$H234</f>
        <v>0</v>
      </c>
      <c r="N234" s="197">
        <f>(SUM('1.  LRAMVA Summary'!I$54:I$80)+SUM('1.  LRAMVA Summary'!I$81:I$82)*(MONTH($E234)-1)/12)*$H234</f>
        <v>0</v>
      </c>
      <c r="O234" s="197">
        <f>(SUM('1.  LRAMVA Summary'!J$54:J$80)+SUM('1.  LRAMVA Summary'!J$81:J$82)*(MONTH($E234)-1)/12)*$H234</f>
        <v>0</v>
      </c>
      <c r="P234" s="197">
        <f>(SUM('1.  LRAMVA Summary'!K$54:K$80)+SUM('1.  LRAMVA Summary'!K$81:K$82)*(MONTH($E234)-1)/12)*$H234</f>
        <v>0</v>
      </c>
      <c r="Q234" s="197">
        <f>(SUM('1.  LRAMVA Summary'!L$54:L$80)+SUM('1.  LRAMVA Summary'!L$81:L$82)*(MONTH($E234)-1)/12)*$H234</f>
        <v>0</v>
      </c>
      <c r="R234" s="197">
        <f>(SUM('1.  LRAMVA Summary'!M$54:M$80)+SUM('1.  LRAMVA Summary'!M$81:M$82)*(MONTH($E234)-1)/12)*$H234</f>
        <v>0</v>
      </c>
      <c r="S234" s="197">
        <f>(SUM('1.  LRAMVA Summary'!N$54:N$80)+SUM('1.  LRAMVA Summary'!N$81:N$82)*(MONTH($E234)-1)/12)*$H234</f>
        <v>0</v>
      </c>
      <c r="T234" s="197">
        <f>(SUM('1.  LRAMVA Summary'!O$54:O$80)+SUM('1.  LRAMVA Summary'!O$81:O$82)*(MONTH($E234)-1)/12)*$H234</f>
        <v>0</v>
      </c>
      <c r="U234" s="197">
        <f>(SUM('1.  LRAMVA Summary'!P$54:P$80)+SUM('1.  LRAMVA Summary'!P$81:P$82)*(MONTH($E234)-1)/12)*$H234</f>
        <v>0</v>
      </c>
      <c r="V234" s="197">
        <f>(SUM('1.  LRAMVA Summary'!Q$54:Q$80)+SUM('1.  LRAMVA Summary'!Q$81:Q$82)*(MONTH($E234)-1)/12)*$H234</f>
        <v>0</v>
      </c>
      <c r="W234" s="198">
        <f t="shared" si="118"/>
        <v>0</v>
      </c>
    </row>
    <row r="235" spans="5:23">
      <c r="E235" s="181">
        <v>45962</v>
      </c>
      <c r="F235" s="181" t="s">
        <v>740</v>
      </c>
      <c r="G235" s="182" t="s">
        <v>69</v>
      </c>
      <c r="H235" s="207"/>
      <c r="I235" s="197">
        <f>(SUM('1.  LRAMVA Summary'!D$54:D$80)+SUM('1.  LRAMVA Summary'!D$81:D$82)*(MONTH($E235)-1)/12)*$H235</f>
        <v>0</v>
      </c>
      <c r="J235" s="197">
        <f>(SUM('1.  LRAMVA Summary'!E$54:E$80)+SUM('1.  LRAMVA Summary'!E$81:E$82)*(MONTH($E235)-1)/12)*$H235</f>
        <v>0</v>
      </c>
      <c r="K235" s="197">
        <f>(SUM('1.  LRAMVA Summary'!F$54:F$80)+SUM('1.  LRAMVA Summary'!F$81:F$82)*(MONTH($E235)-1)/12)*$H235</f>
        <v>0</v>
      </c>
      <c r="L235" s="197">
        <f>(SUM('1.  LRAMVA Summary'!G$54:G$80)+SUM('1.  LRAMVA Summary'!G$81:G$82)*(MONTH($E235)-1)/12)*$H235</f>
        <v>0</v>
      </c>
      <c r="M235" s="197">
        <f>(SUM('1.  LRAMVA Summary'!H$54:H$80)+SUM('1.  LRAMVA Summary'!H$81:H$82)*(MONTH($E235)-1)/12)*$H235</f>
        <v>0</v>
      </c>
      <c r="N235" s="197">
        <f>(SUM('1.  LRAMVA Summary'!I$54:I$80)+SUM('1.  LRAMVA Summary'!I$81:I$82)*(MONTH($E235)-1)/12)*$H235</f>
        <v>0</v>
      </c>
      <c r="O235" s="197">
        <f>(SUM('1.  LRAMVA Summary'!J$54:J$80)+SUM('1.  LRAMVA Summary'!J$81:J$82)*(MONTH($E235)-1)/12)*$H235</f>
        <v>0</v>
      </c>
      <c r="P235" s="197">
        <f>(SUM('1.  LRAMVA Summary'!K$54:K$80)+SUM('1.  LRAMVA Summary'!K$81:K$82)*(MONTH($E235)-1)/12)*$H235</f>
        <v>0</v>
      </c>
      <c r="Q235" s="197">
        <f>(SUM('1.  LRAMVA Summary'!L$54:L$80)+SUM('1.  LRAMVA Summary'!L$81:L$82)*(MONTH($E235)-1)/12)*$H235</f>
        <v>0</v>
      </c>
      <c r="R235" s="197">
        <f>(SUM('1.  LRAMVA Summary'!M$54:M$80)+SUM('1.  LRAMVA Summary'!M$81:M$82)*(MONTH($E235)-1)/12)*$H235</f>
        <v>0</v>
      </c>
      <c r="S235" s="197">
        <f>(SUM('1.  LRAMVA Summary'!N$54:N$80)+SUM('1.  LRAMVA Summary'!N$81:N$82)*(MONTH($E235)-1)/12)*$H235</f>
        <v>0</v>
      </c>
      <c r="T235" s="197">
        <f>(SUM('1.  LRAMVA Summary'!O$54:O$80)+SUM('1.  LRAMVA Summary'!O$81:O$82)*(MONTH($E235)-1)/12)*$H235</f>
        <v>0</v>
      </c>
      <c r="U235" s="197">
        <f>(SUM('1.  LRAMVA Summary'!P$54:P$80)+SUM('1.  LRAMVA Summary'!P$81:P$82)*(MONTH($E235)-1)/12)*$H235</f>
        <v>0</v>
      </c>
      <c r="V235" s="197">
        <f>(SUM('1.  LRAMVA Summary'!Q$54:Q$80)+SUM('1.  LRAMVA Summary'!Q$81:Q$82)*(MONTH($E235)-1)/12)*$H235</f>
        <v>0</v>
      </c>
      <c r="W235" s="198">
        <f t="shared" si="118"/>
        <v>0</v>
      </c>
    </row>
    <row r="236" spans="5:23">
      <c r="E236" s="181">
        <v>45992</v>
      </c>
      <c r="F236" s="181" t="s">
        <v>740</v>
      </c>
      <c r="G236" s="182" t="s">
        <v>69</v>
      </c>
      <c r="H236" s="207"/>
      <c r="I236" s="197">
        <f>(SUM('1.  LRAMVA Summary'!D$54:D$80)+SUM('1.  LRAMVA Summary'!D$81:D$82)*(MONTH($E236)-1)/12)*$H236</f>
        <v>0</v>
      </c>
      <c r="J236" s="197">
        <f>(SUM('1.  LRAMVA Summary'!E$54:E$80)+SUM('1.  LRAMVA Summary'!E$81:E$82)*(MONTH($E236)-1)/12)*$H236</f>
        <v>0</v>
      </c>
      <c r="K236" s="197">
        <f>(SUM('1.  LRAMVA Summary'!F$54:F$80)+SUM('1.  LRAMVA Summary'!F$81:F$82)*(MONTH($E236)-1)/12)*$H236</f>
        <v>0</v>
      </c>
      <c r="L236" s="197">
        <f>(SUM('1.  LRAMVA Summary'!G$54:G$80)+SUM('1.  LRAMVA Summary'!G$81:G$82)*(MONTH($E236)-1)/12)*$H236</f>
        <v>0</v>
      </c>
      <c r="M236" s="197">
        <f>(SUM('1.  LRAMVA Summary'!H$54:H$80)+SUM('1.  LRAMVA Summary'!H$81:H$82)*(MONTH($E236)-1)/12)*$H236</f>
        <v>0</v>
      </c>
      <c r="N236" s="197">
        <f>(SUM('1.  LRAMVA Summary'!I$54:I$80)+SUM('1.  LRAMVA Summary'!I$81:I$82)*(MONTH($E236)-1)/12)*$H236</f>
        <v>0</v>
      </c>
      <c r="O236" s="197">
        <f>(SUM('1.  LRAMVA Summary'!J$54:J$80)+SUM('1.  LRAMVA Summary'!J$81:J$82)*(MONTH($E236)-1)/12)*$H236</f>
        <v>0</v>
      </c>
      <c r="P236" s="197">
        <f>(SUM('1.  LRAMVA Summary'!K$54:K$80)+SUM('1.  LRAMVA Summary'!K$81:K$82)*(MONTH($E236)-1)/12)*$H236</f>
        <v>0</v>
      </c>
      <c r="Q236" s="197">
        <f>(SUM('1.  LRAMVA Summary'!L$54:L$80)+SUM('1.  LRAMVA Summary'!L$81:L$82)*(MONTH($E236)-1)/12)*$H236</f>
        <v>0</v>
      </c>
      <c r="R236" s="197">
        <f>(SUM('1.  LRAMVA Summary'!M$54:M$80)+SUM('1.  LRAMVA Summary'!M$81:M$82)*(MONTH($E236)-1)/12)*$H236</f>
        <v>0</v>
      </c>
      <c r="S236" s="197">
        <f>(SUM('1.  LRAMVA Summary'!N$54:N$80)+SUM('1.  LRAMVA Summary'!N$81:N$82)*(MONTH($E236)-1)/12)*$H236</f>
        <v>0</v>
      </c>
      <c r="T236" s="197">
        <f>(SUM('1.  LRAMVA Summary'!O$54:O$80)+SUM('1.  LRAMVA Summary'!O$81:O$82)*(MONTH($E236)-1)/12)*$H236</f>
        <v>0</v>
      </c>
      <c r="U236" s="197">
        <f>(SUM('1.  LRAMVA Summary'!P$54:P$80)+SUM('1.  LRAMVA Summary'!P$81:P$82)*(MONTH($E236)-1)/12)*$H236</f>
        <v>0</v>
      </c>
      <c r="V236" s="197">
        <f>(SUM('1.  LRAMVA Summary'!Q$54:Q$80)+SUM('1.  LRAMVA Summary'!Q$81:Q$82)*(MONTH($E236)-1)/12)*$H236</f>
        <v>0</v>
      </c>
      <c r="W236" s="198">
        <f>SUM(I236:V236)</f>
        <v>0</v>
      </c>
    </row>
    <row r="237" spans="5:23" ht="15" thickBot="1">
      <c r="E237" s="183" t="s">
        <v>738</v>
      </c>
      <c r="F237" s="183"/>
      <c r="G237" s="184"/>
      <c r="H237" s="185"/>
      <c r="I237" s="186">
        <f>SUM(I224:I236)</f>
        <v>634.83770290878226</v>
      </c>
      <c r="J237" s="186">
        <f>SUM(J224:J236)</f>
        <v>2912.1464263092171</v>
      </c>
      <c r="K237" s="186">
        <f t="shared" ref="K237:U237" si="119">SUM(K224:K236)</f>
        <v>1393.3975845440841</v>
      </c>
      <c r="L237" s="186">
        <f t="shared" si="119"/>
        <v>776.15339967634122</v>
      </c>
      <c r="M237" s="186">
        <f>SUM(M224:M236)</f>
        <v>0</v>
      </c>
      <c r="N237" s="186">
        <f t="shared" si="119"/>
        <v>0</v>
      </c>
      <c r="O237" s="186">
        <f t="shared" si="119"/>
        <v>52.493157946449422</v>
      </c>
      <c r="P237" s="186">
        <f t="shared" si="119"/>
        <v>0</v>
      </c>
      <c r="Q237" s="186">
        <f t="shared" si="119"/>
        <v>0</v>
      </c>
      <c r="R237" s="186">
        <f t="shared" si="119"/>
        <v>0</v>
      </c>
      <c r="S237" s="186">
        <f t="shared" si="119"/>
        <v>0</v>
      </c>
      <c r="T237" s="186">
        <f t="shared" si="119"/>
        <v>0</v>
      </c>
      <c r="U237" s="186">
        <f t="shared" si="119"/>
        <v>0</v>
      </c>
      <c r="V237" s="186">
        <f>SUM(V224:V236)</f>
        <v>0</v>
      </c>
      <c r="W237" s="186">
        <f>SUM(W224:W236)</f>
        <v>5769.0282713848728</v>
      </c>
    </row>
    <row r="238" spans="5:23" ht="15" thickTop="1">
      <c r="E238" s="187" t="s">
        <v>67</v>
      </c>
      <c r="F238" s="187"/>
      <c r="G238" s="188"/>
      <c r="H238" s="189"/>
      <c r="I238" s="190"/>
      <c r="J238" s="190"/>
      <c r="K238" s="190"/>
      <c r="L238" s="190"/>
      <c r="M238" s="190"/>
      <c r="N238" s="190"/>
      <c r="O238" s="190"/>
      <c r="P238" s="190"/>
      <c r="Q238" s="190"/>
      <c r="R238" s="190"/>
      <c r="S238" s="190"/>
      <c r="T238" s="190"/>
      <c r="U238" s="190"/>
      <c r="V238" s="190"/>
      <c r="W238" s="191"/>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200"/>
  <sheetViews>
    <sheetView topLeftCell="A13" zoomScale="90" zoomScaleNormal="90" workbookViewId="0">
      <pane xSplit="4" ySplit="14" topLeftCell="H120" activePane="bottomRight" state="frozen"/>
      <selection activeCell="A13" sqref="A13"/>
      <selection pane="topRight" activeCell="E13" sqref="E13"/>
      <selection pane="bottomLeft" activeCell="A27" sqref="A27"/>
      <selection pane="bottomRight" activeCell="E152" sqref="E152"/>
    </sheetView>
  </sheetViews>
  <sheetFormatPr defaultColWidth="9" defaultRowHeight="14.4" outlineLevelRow="1"/>
  <cols>
    <col min="1" max="1" width="6" style="1" customWidth="1"/>
    <col min="2" max="2" width="24.33203125" style="1" customWidth="1"/>
    <col min="3" max="3" width="11.44140625" style="1" customWidth="1"/>
    <col min="4" max="4" width="37.5546875" style="1" customWidth="1"/>
    <col min="5" max="5" width="35" style="1" bestFit="1" customWidth="1"/>
    <col min="6" max="6" width="26.5546875" style="1" customWidth="1"/>
    <col min="7" max="7" width="17" style="1" customWidth="1"/>
    <col min="8" max="8" width="19.44140625" style="1" customWidth="1"/>
    <col min="9" max="10" width="23" style="552" customWidth="1"/>
    <col min="11" max="11" width="2" style="1" customWidth="1"/>
    <col min="12" max="24" width="9" style="1"/>
    <col min="25" max="25" width="11.109375" style="1" bestFit="1" customWidth="1"/>
    <col min="26" max="41" width="9" style="1"/>
    <col min="42" max="42" width="2" style="1" customWidth="1"/>
    <col min="43" max="43" width="12.554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4" t="s">
        <v>406</v>
      </c>
      <c r="E13" s="13"/>
      <c r="F13" s="147"/>
      <c r="G13" s="148"/>
      <c r="H13" s="149"/>
      <c r="I13" s="1"/>
      <c r="J13" s="1"/>
      <c r="K13" s="149"/>
      <c r="L13" s="147"/>
      <c r="M13" s="147"/>
      <c r="N13" s="147"/>
      <c r="O13" s="147"/>
      <c r="P13" s="147"/>
      <c r="Q13" s="150"/>
    </row>
    <row r="14" spans="2:33" ht="30" customHeight="1" outlineLevel="1" thickBot="1">
      <c r="B14" s="30"/>
      <c r="D14" s="531" t="s">
        <v>550</v>
      </c>
      <c r="I14" s="1"/>
      <c r="J14" s="1"/>
    </row>
    <row r="15" spans="2:33" ht="26.25" customHeight="1" outlineLevel="1">
      <c r="C15" s="30"/>
      <c r="I15" s="1"/>
      <c r="J15" s="1"/>
    </row>
    <row r="16" spans="2:33" ht="23.25" customHeight="1" outlineLevel="1">
      <c r="B16" s="91" t="s">
        <v>504</v>
      </c>
      <c r="C16" s="30"/>
      <c r="D16" s="532" t="s">
        <v>612</v>
      </c>
      <c r="E16" s="526"/>
      <c r="F16" s="526"/>
      <c r="G16" s="53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602" t="s">
        <v>606</v>
      </c>
      <c r="C17" s="30"/>
      <c r="D17" s="532" t="s">
        <v>584</v>
      </c>
      <c r="E17" s="526"/>
      <c r="F17" s="526"/>
      <c r="G17" s="535"/>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2" t="s">
        <v>619</v>
      </c>
      <c r="E18" s="526"/>
      <c r="F18" s="526"/>
      <c r="G18" s="535"/>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2" t="s">
        <v>618</v>
      </c>
      <c r="E19" s="526"/>
      <c r="F19" s="526"/>
      <c r="G19" s="535"/>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2" t="s">
        <v>620</v>
      </c>
      <c r="E20" s="526"/>
      <c r="F20" s="526"/>
      <c r="G20" s="535"/>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4" t="s">
        <v>630</v>
      </c>
      <c r="E21" s="526"/>
      <c r="F21" s="526"/>
      <c r="G21" s="53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6">
      <c r="B23" s="151" t="s">
        <v>589</v>
      </c>
      <c r="H23" s="9"/>
      <c r="I23" s="9"/>
      <c r="J23" s="9"/>
    </row>
    <row r="24" spans="2:73" s="582" customFormat="1" ht="21" customHeight="1">
      <c r="B24" s="582" t="s">
        <v>593</v>
      </c>
      <c r="C24" s="880" t="s">
        <v>594</v>
      </c>
      <c r="D24" s="880"/>
      <c r="E24" s="880"/>
      <c r="F24" s="880"/>
      <c r="G24" s="880"/>
      <c r="H24" s="590" t="s">
        <v>591</v>
      </c>
      <c r="I24" s="590" t="s">
        <v>590</v>
      </c>
      <c r="J24" s="590" t="s">
        <v>592</v>
      </c>
      <c r="L24" s="582" t="s">
        <v>594</v>
      </c>
      <c r="AQ24" s="582" t="s">
        <v>594</v>
      </c>
    </row>
    <row r="25" spans="2:73" s="216" customFormat="1" ht="49.5" customHeight="1">
      <c r="B25" s="212" t="s">
        <v>472</v>
      </c>
      <c r="C25" s="212" t="s">
        <v>211</v>
      </c>
      <c r="D25" s="212" t="s">
        <v>473</v>
      </c>
      <c r="E25" s="212" t="s">
        <v>208</v>
      </c>
      <c r="F25" s="212" t="s">
        <v>474</v>
      </c>
      <c r="G25" s="212" t="s">
        <v>475</v>
      </c>
      <c r="H25" s="212" t="s">
        <v>476</v>
      </c>
      <c r="I25" s="553" t="s">
        <v>582</v>
      </c>
      <c r="J25" s="559" t="s">
        <v>583</v>
      </c>
      <c r="K25" s="557"/>
      <c r="L25" s="213" t="s">
        <v>477</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478</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603"/>
      <c r="I26" s="551"/>
      <c r="J26" s="551"/>
      <c r="K26" s="558"/>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6">
      <c r="B27" s="646" t="s">
        <v>742</v>
      </c>
      <c r="C27" s="646" t="s">
        <v>743</v>
      </c>
      <c r="D27" s="646" t="s">
        <v>2</v>
      </c>
      <c r="E27" s="646" t="s">
        <v>744</v>
      </c>
      <c r="F27" s="646" t="s">
        <v>29</v>
      </c>
      <c r="G27" s="646" t="s">
        <v>745</v>
      </c>
      <c r="H27" s="646">
        <v>2011</v>
      </c>
      <c r="I27" s="560" t="s">
        <v>570</v>
      </c>
      <c r="J27" s="560" t="s">
        <v>588</v>
      </c>
      <c r="K27" s="39"/>
      <c r="L27" s="647">
        <v>1.15898497970758</v>
      </c>
      <c r="M27" s="648">
        <v>1.15898497970758</v>
      </c>
      <c r="N27" s="648">
        <v>1.15898497970758</v>
      </c>
      <c r="O27" s="648">
        <v>0.17483904409957066</v>
      </c>
      <c r="P27" s="648">
        <v>0</v>
      </c>
      <c r="Q27" s="648">
        <v>0</v>
      </c>
      <c r="R27" s="648">
        <v>0</v>
      </c>
      <c r="S27" s="648">
        <v>0</v>
      </c>
      <c r="T27" s="648">
        <v>0</v>
      </c>
      <c r="U27" s="648">
        <v>0</v>
      </c>
      <c r="V27" s="648">
        <v>0</v>
      </c>
      <c r="W27" s="648">
        <v>0</v>
      </c>
      <c r="X27" s="648">
        <v>0</v>
      </c>
      <c r="Y27" s="648">
        <v>0</v>
      </c>
      <c r="Z27" s="648">
        <v>0</v>
      </c>
      <c r="AA27" s="648">
        <v>0</v>
      </c>
      <c r="AB27" s="648">
        <v>0</v>
      </c>
      <c r="AC27" s="648">
        <v>0</v>
      </c>
      <c r="AD27" s="648">
        <v>0</v>
      </c>
      <c r="AE27" s="648">
        <v>0</v>
      </c>
      <c r="AF27" s="648">
        <v>0</v>
      </c>
      <c r="AG27" s="648">
        <v>0</v>
      </c>
      <c r="AH27" s="648">
        <v>0</v>
      </c>
      <c r="AI27" s="648">
        <v>0</v>
      </c>
      <c r="AJ27" s="648">
        <v>0</v>
      </c>
      <c r="AK27" s="648">
        <v>0</v>
      </c>
      <c r="AL27" s="648">
        <v>0</v>
      </c>
      <c r="AM27" s="648">
        <v>0</v>
      </c>
      <c r="AN27" s="648">
        <v>0</v>
      </c>
      <c r="AO27" s="649">
        <v>0</v>
      </c>
      <c r="AP27" s="39"/>
      <c r="AQ27" s="647">
        <v>1191.8256694305676</v>
      </c>
      <c r="AR27" s="648">
        <v>1191.8256694305676</v>
      </c>
      <c r="AS27" s="648">
        <v>1191.8256694305676</v>
      </c>
      <c r="AT27" s="648">
        <v>311.74881627297452</v>
      </c>
      <c r="AU27" s="648">
        <v>0</v>
      </c>
      <c r="AV27" s="648">
        <v>0</v>
      </c>
      <c r="AW27" s="648">
        <v>0</v>
      </c>
      <c r="AX27" s="648">
        <v>0</v>
      </c>
      <c r="AY27" s="648">
        <v>0</v>
      </c>
      <c r="AZ27" s="648">
        <v>0</v>
      </c>
      <c r="BA27" s="648">
        <v>0</v>
      </c>
      <c r="BB27" s="648">
        <v>0</v>
      </c>
      <c r="BC27" s="648">
        <v>0</v>
      </c>
      <c r="BD27" s="648">
        <v>0</v>
      </c>
      <c r="BE27" s="648">
        <v>0</v>
      </c>
      <c r="BF27" s="648">
        <v>0</v>
      </c>
      <c r="BG27" s="648">
        <v>0</v>
      </c>
      <c r="BH27" s="648">
        <v>0</v>
      </c>
      <c r="BI27" s="648">
        <v>0</v>
      </c>
      <c r="BJ27" s="648">
        <v>0</v>
      </c>
      <c r="BK27" s="648">
        <v>0</v>
      </c>
      <c r="BL27" s="648">
        <v>0</v>
      </c>
      <c r="BM27" s="648">
        <v>0</v>
      </c>
      <c r="BN27" s="648">
        <v>0</v>
      </c>
      <c r="BO27" s="648">
        <v>0</v>
      </c>
      <c r="BP27" s="648">
        <v>0</v>
      </c>
      <c r="BQ27" s="648">
        <v>0</v>
      </c>
      <c r="BR27" s="648">
        <v>0</v>
      </c>
      <c r="BS27" s="648">
        <v>0</v>
      </c>
      <c r="BT27" s="649">
        <v>0</v>
      </c>
      <c r="BU27" s="1"/>
    </row>
    <row r="28" spans="2:73" s="13" customFormat="1" ht="15.6">
      <c r="B28" s="646" t="s">
        <v>742</v>
      </c>
      <c r="C28" s="646" t="s">
        <v>743</v>
      </c>
      <c r="D28" s="646" t="s">
        <v>1</v>
      </c>
      <c r="E28" s="646" t="s">
        <v>744</v>
      </c>
      <c r="F28" s="646" t="s">
        <v>29</v>
      </c>
      <c r="G28" s="646" t="s">
        <v>745</v>
      </c>
      <c r="H28" s="646">
        <v>2011</v>
      </c>
      <c r="I28" s="560" t="s">
        <v>570</v>
      </c>
      <c r="J28" s="560" t="s">
        <v>588</v>
      </c>
      <c r="K28" s="39"/>
      <c r="L28" s="647">
        <v>13.143572862414077</v>
      </c>
      <c r="M28" s="648">
        <v>13.143572862414077</v>
      </c>
      <c r="N28" s="648">
        <v>13.143572862414077</v>
      </c>
      <c r="O28" s="648">
        <v>12.691103462922259</v>
      </c>
      <c r="P28" s="648">
        <v>8.6332304347704252</v>
      </c>
      <c r="Q28" s="648">
        <v>0</v>
      </c>
      <c r="R28" s="648">
        <v>0</v>
      </c>
      <c r="S28" s="648">
        <v>0</v>
      </c>
      <c r="T28" s="648">
        <v>0</v>
      </c>
      <c r="U28" s="648">
        <v>0</v>
      </c>
      <c r="V28" s="648">
        <v>0</v>
      </c>
      <c r="W28" s="648">
        <v>0</v>
      </c>
      <c r="X28" s="648">
        <v>0</v>
      </c>
      <c r="Y28" s="648">
        <v>0</v>
      </c>
      <c r="Z28" s="648">
        <v>0</v>
      </c>
      <c r="AA28" s="648">
        <v>0</v>
      </c>
      <c r="AB28" s="648">
        <v>0</v>
      </c>
      <c r="AC28" s="648">
        <v>0</v>
      </c>
      <c r="AD28" s="648">
        <v>0</v>
      </c>
      <c r="AE28" s="648">
        <v>0</v>
      </c>
      <c r="AF28" s="648">
        <v>0</v>
      </c>
      <c r="AG28" s="648">
        <v>0</v>
      </c>
      <c r="AH28" s="648">
        <v>0</v>
      </c>
      <c r="AI28" s="648">
        <v>0</v>
      </c>
      <c r="AJ28" s="648">
        <v>0</v>
      </c>
      <c r="AK28" s="648">
        <v>0</v>
      </c>
      <c r="AL28" s="648">
        <v>0</v>
      </c>
      <c r="AM28" s="648">
        <v>0</v>
      </c>
      <c r="AN28" s="648">
        <v>0</v>
      </c>
      <c r="AO28" s="649">
        <v>0</v>
      </c>
      <c r="AP28" s="39"/>
      <c r="AQ28" s="647">
        <v>94293.954810742347</v>
      </c>
      <c r="AR28" s="648">
        <v>94293.954810742347</v>
      </c>
      <c r="AS28" s="648">
        <v>94293.954810742347</v>
      </c>
      <c r="AT28" s="648">
        <v>93889.332050187164</v>
      </c>
      <c r="AU28" s="648">
        <v>65662.06723699157</v>
      </c>
      <c r="AV28" s="648">
        <v>0</v>
      </c>
      <c r="AW28" s="648">
        <v>0</v>
      </c>
      <c r="AX28" s="648">
        <v>0</v>
      </c>
      <c r="AY28" s="648">
        <v>0</v>
      </c>
      <c r="AZ28" s="648">
        <v>0</v>
      </c>
      <c r="BA28" s="648">
        <v>0</v>
      </c>
      <c r="BB28" s="648">
        <v>0</v>
      </c>
      <c r="BC28" s="648">
        <v>0</v>
      </c>
      <c r="BD28" s="648">
        <v>0</v>
      </c>
      <c r="BE28" s="648">
        <v>0</v>
      </c>
      <c r="BF28" s="648">
        <v>0</v>
      </c>
      <c r="BG28" s="648">
        <v>0</v>
      </c>
      <c r="BH28" s="648">
        <v>0</v>
      </c>
      <c r="BI28" s="648">
        <v>0</v>
      </c>
      <c r="BJ28" s="648">
        <v>0</v>
      </c>
      <c r="BK28" s="648">
        <v>0</v>
      </c>
      <c r="BL28" s="648">
        <v>0</v>
      </c>
      <c r="BM28" s="648">
        <v>0</v>
      </c>
      <c r="BN28" s="648">
        <v>0</v>
      </c>
      <c r="BO28" s="648">
        <v>0</v>
      </c>
      <c r="BP28" s="648">
        <v>0</v>
      </c>
      <c r="BQ28" s="648">
        <v>0</v>
      </c>
      <c r="BR28" s="648">
        <v>0</v>
      </c>
      <c r="BS28" s="648">
        <v>0</v>
      </c>
      <c r="BT28" s="649">
        <v>0</v>
      </c>
      <c r="BU28" s="1"/>
    </row>
    <row r="29" spans="2:73" s="13" customFormat="1" ht="16.5" customHeight="1">
      <c r="B29" s="646" t="s">
        <v>742</v>
      </c>
      <c r="C29" s="646" t="s">
        <v>743</v>
      </c>
      <c r="D29" s="646" t="s">
        <v>5</v>
      </c>
      <c r="E29" s="646" t="s">
        <v>744</v>
      </c>
      <c r="F29" s="646" t="s">
        <v>29</v>
      </c>
      <c r="G29" s="646" t="s">
        <v>745</v>
      </c>
      <c r="H29" s="646">
        <v>2011</v>
      </c>
      <c r="I29" s="560" t="s">
        <v>570</v>
      </c>
      <c r="J29" s="560" t="s">
        <v>588</v>
      </c>
      <c r="K29" s="39"/>
      <c r="L29" s="647">
        <v>9.2056720221538342</v>
      </c>
      <c r="M29" s="648">
        <v>9.2056720221538342</v>
      </c>
      <c r="N29" s="648">
        <v>9.2056720221538342</v>
      </c>
      <c r="O29" s="648">
        <v>9.2056720221538342</v>
      </c>
      <c r="P29" s="648">
        <v>8.5644545974788038</v>
      </c>
      <c r="Q29" s="648">
        <v>7.8639515709887728</v>
      </c>
      <c r="R29" s="648">
        <v>6.3610146855747889</v>
      </c>
      <c r="S29" s="648">
        <v>6.3195989840675342</v>
      </c>
      <c r="T29" s="648">
        <v>7.6613194352325964</v>
      </c>
      <c r="U29" s="648">
        <v>3.6342716373239101</v>
      </c>
      <c r="V29" s="648">
        <v>0.51682807847110401</v>
      </c>
      <c r="W29" s="648">
        <v>0.51661310299359453</v>
      </c>
      <c r="X29" s="648">
        <v>0.51661310299359453</v>
      </c>
      <c r="Y29" s="648">
        <v>0.47950849413533125</v>
      </c>
      <c r="Z29" s="648">
        <v>0.47950849413533125</v>
      </c>
      <c r="AA29" s="648">
        <v>0.40472294452098118</v>
      </c>
      <c r="AB29" s="648">
        <v>0</v>
      </c>
      <c r="AC29" s="648">
        <v>0</v>
      </c>
      <c r="AD29" s="648">
        <v>0</v>
      </c>
      <c r="AE29" s="648">
        <v>0</v>
      </c>
      <c r="AF29" s="648">
        <v>0</v>
      </c>
      <c r="AG29" s="648">
        <v>0</v>
      </c>
      <c r="AH29" s="648">
        <v>0</v>
      </c>
      <c r="AI29" s="648">
        <v>0</v>
      </c>
      <c r="AJ29" s="648">
        <v>0</v>
      </c>
      <c r="AK29" s="648">
        <v>0</v>
      </c>
      <c r="AL29" s="648">
        <v>0</v>
      </c>
      <c r="AM29" s="648">
        <v>0</v>
      </c>
      <c r="AN29" s="648">
        <v>0</v>
      </c>
      <c r="AO29" s="649">
        <v>0</v>
      </c>
      <c r="AP29" s="39"/>
      <c r="AQ29" s="647">
        <v>160889.03977032742</v>
      </c>
      <c r="AR29" s="648">
        <v>160889.03977032742</v>
      </c>
      <c r="AS29" s="648">
        <v>160889.03977032742</v>
      </c>
      <c r="AT29" s="648">
        <v>160889.03977032742</v>
      </c>
      <c r="AU29" s="648">
        <v>147040.73370669939</v>
      </c>
      <c r="AV29" s="648">
        <v>131912.04266364471</v>
      </c>
      <c r="AW29" s="648">
        <v>99453.270985571769</v>
      </c>
      <c r="AX29" s="648">
        <v>99090.469440368208</v>
      </c>
      <c r="AY29" s="648">
        <v>128067.46654705094</v>
      </c>
      <c r="AZ29" s="648">
        <v>41095.733883107736</v>
      </c>
      <c r="BA29" s="648">
        <v>14797.244230862518</v>
      </c>
      <c r="BB29" s="648">
        <v>13025.600371925431</v>
      </c>
      <c r="BC29" s="648">
        <v>13025.600371925431</v>
      </c>
      <c r="BD29" s="648">
        <v>9619.9529718551094</v>
      </c>
      <c r="BE29" s="648">
        <v>9619.9529718551094</v>
      </c>
      <c r="BF29" s="648">
        <v>8740.7593602743837</v>
      </c>
      <c r="BG29" s="648">
        <v>0</v>
      </c>
      <c r="BH29" s="648">
        <v>0</v>
      </c>
      <c r="BI29" s="648">
        <v>0</v>
      </c>
      <c r="BJ29" s="648">
        <v>0</v>
      </c>
      <c r="BK29" s="648">
        <v>0</v>
      </c>
      <c r="BL29" s="648">
        <v>0</v>
      </c>
      <c r="BM29" s="648">
        <v>0</v>
      </c>
      <c r="BN29" s="648">
        <v>0</v>
      </c>
      <c r="BO29" s="648">
        <v>0</v>
      </c>
      <c r="BP29" s="648">
        <v>0</v>
      </c>
      <c r="BQ29" s="648">
        <v>0</v>
      </c>
      <c r="BR29" s="648">
        <v>0</v>
      </c>
      <c r="BS29" s="648">
        <v>0</v>
      </c>
      <c r="BT29" s="649">
        <v>0</v>
      </c>
      <c r="BU29" s="1"/>
    </row>
    <row r="30" spans="2:73" s="13" customFormat="1" ht="15.6">
      <c r="B30" s="646" t="s">
        <v>742</v>
      </c>
      <c r="C30" s="646" t="s">
        <v>743</v>
      </c>
      <c r="D30" s="646" t="s">
        <v>4</v>
      </c>
      <c r="E30" s="646" t="s">
        <v>744</v>
      </c>
      <c r="F30" s="646" t="s">
        <v>29</v>
      </c>
      <c r="G30" s="646" t="s">
        <v>745</v>
      </c>
      <c r="H30" s="646">
        <v>2011</v>
      </c>
      <c r="I30" s="560" t="s">
        <v>570</v>
      </c>
      <c r="J30" s="560" t="s">
        <v>588</v>
      </c>
      <c r="K30" s="39"/>
      <c r="L30" s="647">
        <v>6.4310738102669633</v>
      </c>
      <c r="M30" s="648">
        <v>6.4310738102669633</v>
      </c>
      <c r="N30" s="648">
        <v>6.4310738102669633</v>
      </c>
      <c r="O30" s="648">
        <v>6.4310738102669633</v>
      </c>
      <c r="P30" s="648">
        <v>6.0483262908920059</v>
      </c>
      <c r="Q30" s="648">
        <v>5.6301907484282427</v>
      </c>
      <c r="R30" s="648">
        <v>4.757597350032075</v>
      </c>
      <c r="S30" s="648">
        <v>4.7085559003107864</v>
      </c>
      <c r="T30" s="648">
        <v>5.5094389621495079</v>
      </c>
      <c r="U30" s="648">
        <v>3.1056637437279355</v>
      </c>
      <c r="V30" s="648">
        <v>0.38346014121241384</v>
      </c>
      <c r="W30" s="648">
        <v>0.38323003877096151</v>
      </c>
      <c r="X30" s="648">
        <v>0.38323003877096151</v>
      </c>
      <c r="Y30" s="648">
        <v>0.37581991431039191</v>
      </c>
      <c r="Z30" s="648">
        <v>0.37581991431039191</v>
      </c>
      <c r="AA30" s="648">
        <v>0.3574312605254728</v>
      </c>
      <c r="AB30" s="648">
        <v>0</v>
      </c>
      <c r="AC30" s="648">
        <v>0</v>
      </c>
      <c r="AD30" s="648">
        <v>0</v>
      </c>
      <c r="AE30" s="648">
        <v>0</v>
      </c>
      <c r="AF30" s="648">
        <v>0</v>
      </c>
      <c r="AG30" s="648">
        <v>0</v>
      </c>
      <c r="AH30" s="648">
        <v>0</v>
      </c>
      <c r="AI30" s="648">
        <v>0</v>
      </c>
      <c r="AJ30" s="648">
        <v>0</v>
      </c>
      <c r="AK30" s="648">
        <v>0</v>
      </c>
      <c r="AL30" s="648">
        <v>0</v>
      </c>
      <c r="AM30" s="648">
        <v>0</v>
      </c>
      <c r="AN30" s="648">
        <v>0</v>
      </c>
      <c r="AO30" s="649">
        <v>0</v>
      </c>
      <c r="AP30" s="39"/>
      <c r="AQ30" s="647">
        <v>104255.86043777934</v>
      </c>
      <c r="AR30" s="648">
        <v>104255.86043777934</v>
      </c>
      <c r="AS30" s="648">
        <v>104255.86043777934</v>
      </c>
      <c r="AT30" s="648">
        <v>104255.86043777934</v>
      </c>
      <c r="AU30" s="648">
        <v>95989.702049951535</v>
      </c>
      <c r="AV30" s="648">
        <v>86959.272206199326</v>
      </c>
      <c r="AW30" s="648">
        <v>68113.963290560292</v>
      </c>
      <c r="AX30" s="648">
        <v>67684.360191001804</v>
      </c>
      <c r="AY30" s="648">
        <v>84980.948422581787</v>
      </c>
      <c r="AZ30" s="648">
        <v>33066.864912239223</v>
      </c>
      <c r="BA30" s="648">
        <v>10512.032198298664</v>
      </c>
      <c r="BB30" s="648">
        <v>8615.724851766945</v>
      </c>
      <c r="BC30" s="648">
        <v>8615.724851766945</v>
      </c>
      <c r="BD30" s="648">
        <v>7935.5864032055579</v>
      </c>
      <c r="BE30" s="648">
        <v>7935.5864032055579</v>
      </c>
      <c r="BF30" s="648">
        <v>7719.4057771803336</v>
      </c>
      <c r="BG30" s="648">
        <v>0</v>
      </c>
      <c r="BH30" s="648">
        <v>0</v>
      </c>
      <c r="BI30" s="648">
        <v>0</v>
      </c>
      <c r="BJ30" s="648">
        <v>0</v>
      </c>
      <c r="BK30" s="648">
        <v>0</v>
      </c>
      <c r="BL30" s="648">
        <v>0</v>
      </c>
      <c r="BM30" s="648">
        <v>0</v>
      </c>
      <c r="BN30" s="648">
        <v>0</v>
      </c>
      <c r="BO30" s="648">
        <v>0</v>
      </c>
      <c r="BP30" s="648">
        <v>0</v>
      </c>
      <c r="BQ30" s="648">
        <v>0</v>
      </c>
      <c r="BR30" s="648">
        <v>0</v>
      </c>
      <c r="BS30" s="648">
        <v>0</v>
      </c>
      <c r="BT30" s="649">
        <v>0</v>
      </c>
      <c r="BU30" s="1"/>
    </row>
    <row r="31" spans="2:73" s="13" customFormat="1" ht="15.6">
      <c r="B31" s="646" t="s">
        <v>742</v>
      </c>
      <c r="C31" s="646" t="s">
        <v>743</v>
      </c>
      <c r="D31" s="646" t="s">
        <v>3</v>
      </c>
      <c r="E31" s="646" t="s">
        <v>744</v>
      </c>
      <c r="F31" s="646" t="s">
        <v>29</v>
      </c>
      <c r="G31" s="646" t="s">
        <v>745</v>
      </c>
      <c r="H31" s="646">
        <v>2011</v>
      </c>
      <c r="I31" s="560" t="s">
        <v>570</v>
      </c>
      <c r="J31" s="560" t="s">
        <v>588</v>
      </c>
      <c r="K31" s="39"/>
      <c r="L31" s="647">
        <v>173.52042719512525</v>
      </c>
      <c r="M31" s="648">
        <v>173.52042719512525</v>
      </c>
      <c r="N31" s="648">
        <v>173.52042719512525</v>
      </c>
      <c r="O31" s="648">
        <v>173.52042719512525</v>
      </c>
      <c r="P31" s="648">
        <v>173.52042719512525</v>
      </c>
      <c r="Q31" s="648">
        <v>173.52042719512525</v>
      </c>
      <c r="R31" s="648">
        <v>173.52042719512525</v>
      </c>
      <c r="S31" s="648">
        <v>173.52042719512525</v>
      </c>
      <c r="T31" s="648">
        <v>173.52042719512525</v>
      </c>
      <c r="U31" s="648">
        <v>173.52042719512525</v>
      </c>
      <c r="V31" s="648">
        <v>173.52042719512525</v>
      </c>
      <c r="W31" s="648">
        <v>173.52042719512525</v>
      </c>
      <c r="X31" s="648">
        <v>173.52042719512525</v>
      </c>
      <c r="Y31" s="648">
        <v>173.52042719512525</v>
      </c>
      <c r="Z31" s="648">
        <v>173.52042719512525</v>
      </c>
      <c r="AA31" s="648">
        <v>173.52042719512525</v>
      </c>
      <c r="AB31" s="648">
        <v>173.52042719512525</v>
      </c>
      <c r="AC31" s="648">
        <v>173.52042719512525</v>
      </c>
      <c r="AD31" s="648">
        <v>141.28425269539125</v>
      </c>
      <c r="AE31" s="648">
        <v>0</v>
      </c>
      <c r="AF31" s="648">
        <v>0</v>
      </c>
      <c r="AG31" s="648">
        <v>0</v>
      </c>
      <c r="AH31" s="648">
        <v>0</v>
      </c>
      <c r="AI31" s="648">
        <v>0</v>
      </c>
      <c r="AJ31" s="648">
        <v>0</v>
      </c>
      <c r="AK31" s="648">
        <v>0</v>
      </c>
      <c r="AL31" s="648">
        <v>0</v>
      </c>
      <c r="AM31" s="648">
        <v>0</v>
      </c>
      <c r="AN31" s="648">
        <v>0</v>
      </c>
      <c r="AO31" s="649">
        <v>0</v>
      </c>
      <c r="AP31" s="39"/>
      <c r="AQ31" s="647">
        <v>319153.51837209356</v>
      </c>
      <c r="AR31" s="648">
        <v>319153.51837209356</v>
      </c>
      <c r="AS31" s="648">
        <v>319153.51837209356</v>
      </c>
      <c r="AT31" s="648">
        <v>319153.51837209356</v>
      </c>
      <c r="AU31" s="648">
        <v>319153.51837209356</v>
      </c>
      <c r="AV31" s="648">
        <v>319153.51837209356</v>
      </c>
      <c r="AW31" s="648">
        <v>319153.51837209356</v>
      </c>
      <c r="AX31" s="648">
        <v>319153.51837209356</v>
      </c>
      <c r="AY31" s="648">
        <v>319153.51837209356</v>
      </c>
      <c r="AZ31" s="648">
        <v>319153.51837209356</v>
      </c>
      <c r="BA31" s="648">
        <v>319153.51837209356</v>
      </c>
      <c r="BB31" s="648">
        <v>319153.51837209356</v>
      </c>
      <c r="BC31" s="648">
        <v>319153.51837209356</v>
      </c>
      <c r="BD31" s="648">
        <v>319153.51837209356</v>
      </c>
      <c r="BE31" s="648">
        <v>319153.51837209356</v>
      </c>
      <c r="BF31" s="648">
        <v>319153.51837209356</v>
      </c>
      <c r="BG31" s="648">
        <v>319153.51837209356</v>
      </c>
      <c r="BH31" s="648">
        <v>319153.51837209356</v>
      </c>
      <c r="BI31" s="648">
        <v>290322.29393284232</v>
      </c>
      <c r="BJ31" s="648">
        <v>0</v>
      </c>
      <c r="BK31" s="648">
        <v>0</v>
      </c>
      <c r="BL31" s="648">
        <v>0</v>
      </c>
      <c r="BM31" s="648">
        <v>0</v>
      </c>
      <c r="BN31" s="648">
        <v>0</v>
      </c>
      <c r="BO31" s="648">
        <v>0</v>
      </c>
      <c r="BP31" s="648">
        <v>0</v>
      </c>
      <c r="BQ31" s="648">
        <v>0</v>
      </c>
      <c r="BR31" s="648">
        <v>0</v>
      </c>
      <c r="BS31" s="648">
        <v>0</v>
      </c>
      <c r="BT31" s="649">
        <v>0</v>
      </c>
      <c r="BU31" s="1"/>
    </row>
    <row r="32" spans="2:73" s="13" customFormat="1" ht="15.6">
      <c r="B32" s="646" t="s">
        <v>742</v>
      </c>
      <c r="C32" s="646" t="s">
        <v>743</v>
      </c>
      <c r="D32" s="646" t="s">
        <v>42</v>
      </c>
      <c r="E32" s="646" t="s">
        <v>744</v>
      </c>
      <c r="F32" s="646" t="s">
        <v>29</v>
      </c>
      <c r="G32" s="646" t="s">
        <v>746</v>
      </c>
      <c r="H32" s="646">
        <v>2011</v>
      </c>
      <c r="I32" s="560" t="s">
        <v>570</v>
      </c>
      <c r="J32" s="560" t="s">
        <v>588</v>
      </c>
      <c r="K32" s="39"/>
      <c r="L32" s="647">
        <v>99.72</v>
      </c>
      <c r="M32" s="648">
        <v>0</v>
      </c>
      <c r="N32" s="648">
        <v>0</v>
      </c>
      <c r="O32" s="648">
        <v>0</v>
      </c>
      <c r="P32" s="648">
        <v>0</v>
      </c>
      <c r="Q32" s="648">
        <v>0</v>
      </c>
      <c r="R32" s="648">
        <v>0</v>
      </c>
      <c r="S32" s="648">
        <v>0</v>
      </c>
      <c r="T32" s="648">
        <v>0</v>
      </c>
      <c r="U32" s="648">
        <v>0</v>
      </c>
      <c r="V32" s="648">
        <v>0</v>
      </c>
      <c r="W32" s="648">
        <v>0</v>
      </c>
      <c r="X32" s="648">
        <v>0</v>
      </c>
      <c r="Y32" s="648">
        <v>0</v>
      </c>
      <c r="Z32" s="648">
        <v>0</v>
      </c>
      <c r="AA32" s="648">
        <v>0</v>
      </c>
      <c r="AB32" s="648">
        <v>0</v>
      </c>
      <c r="AC32" s="648">
        <v>0</v>
      </c>
      <c r="AD32" s="648">
        <v>0</v>
      </c>
      <c r="AE32" s="648">
        <v>0</v>
      </c>
      <c r="AF32" s="648">
        <v>0</v>
      </c>
      <c r="AG32" s="648">
        <v>0</v>
      </c>
      <c r="AH32" s="648">
        <v>0</v>
      </c>
      <c r="AI32" s="648">
        <v>0</v>
      </c>
      <c r="AJ32" s="648">
        <v>0</v>
      </c>
      <c r="AK32" s="648">
        <v>0</v>
      </c>
      <c r="AL32" s="648">
        <v>0</v>
      </c>
      <c r="AM32" s="648">
        <v>0</v>
      </c>
      <c r="AN32" s="648">
        <v>0</v>
      </c>
      <c r="AO32" s="649">
        <v>0</v>
      </c>
      <c r="AP32" s="39"/>
      <c r="AQ32" s="647">
        <v>256.64999999999998</v>
      </c>
      <c r="AR32" s="648">
        <v>0</v>
      </c>
      <c r="AS32" s="648">
        <v>0</v>
      </c>
      <c r="AT32" s="648">
        <v>0</v>
      </c>
      <c r="AU32" s="648">
        <v>0</v>
      </c>
      <c r="AV32" s="648">
        <v>0</v>
      </c>
      <c r="AW32" s="648">
        <v>0</v>
      </c>
      <c r="AX32" s="648">
        <v>0</v>
      </c>
      <c r="AY32" s="648">
        <v>0</v>
      </c>
      <c r="AZ32" s="648">
        <v>0</v>
      </c>
      <c r="BA32" s="648">
        <v>0</v>
      </c>
      <c r="BB32" s="648">
        <v>0</v>
      </c>
      <c r="BC32" s="648">
        <v>0</v>
      </c>
      <c r="BD32" s="648">
        <v>0</v>
      </c>
      <c r="BE32" s="648">
        <v>0</v>
      </c>
      <c r="BF32" s="648">
        <v>0</v>
      </c>
      <c r="BG32" s="648">
        <v>0</v>
      </c>
      <c r="BH32" s="648">
        <v>0</v>
      </c>
      <c r="BI32" s="648">
        <v>0</v>
      </c>
      <c r="BJ32" s="648">
        <v>0</v>
      </c>
      <c r="BK32" s="648">
        <v>0</v>
      </c>
      <c r="BL32" s="648">
        <v>0</v>
      </c>
      <c r="BM32" s="648">
        <v>0</v>
      </c>
      <c r="BN32" s="648">
        <v>0</v>
      </c>
      <c r="BO32" s="648">
        <v>0</v>
      </c>
      <c r="BP32" s="648">
        <v>0</v>
      </c>
      <c r="BQ32" s="648">
        <v>0</v>
      </c>
      <c r="BR32" s="648">
        <v>0</v>
      </c>
      <c r="BS32" s="648">
        <v>0</v>
      </c>
      <c r="BT32" s="649">
        <v>0</v>
      </c>
      <c r="BU32" s="1"/>
    </row>
    <row r="33" spans="2:73" s="13" customFormat="1" ht="15.6">
      <c r="B33" s="646" t="s">
        <v>742</v>
      </c>
      <c r="C33" s="646" t="s">
        <v>747</v>
      </c>
      <c r="D33" s="646" t="s">
        <v>748</v>
      </c>
      <c r="E33" s="646" t="s">
        <v>744</v>
      </c>
      <c r="F33" s="646" t="s">
        <v>749</v>
      </c>
      <c r="G33" s="646" t="s">
        <v>746</v>
      </c>
      <c r="H33" s="646">
        <v>2011</v>
      </c>
      <c r="I33" s="560" t="s">
        <v>570</v>
      </c>
      <c r="J33" s="560" t="s">
        <v>588</v>
      </c>
      <c r="K33" s="39"/>
      <c r="L33" s="647">
        <v>78.122399999999999</v>
      </c>
      <c r="M33" s="648">
        <v>0</v>
      </c>
      <c r="N33" s="648">
        <v>0</v>
      </c>
      <c r="O33" s="648">
        <v>0</v>
      </c>
      <c r="P33" s="648">
        <v>0</v>
      </c>
      <c r="Q33" s="648">
        <v>0</v>
      </c>
      <c r="R33" s="648">
        <v>0</v>
      </c>
      <c r="S33" s="648">
        <v>0</v>
      </c>
      <c r="T33" s="648">
        <v>0</v>
      </c>
      <c r="U33" s="648">
        <v>0</v>
      </c>
      <c r="V33" s="648">
        <v>0</v>
      </c>
      <c r="W33" s="648">
        <v>0</v>
      </c>
      <c r="X33" s="648">
        <v>0</v>
      </c>
      <c r="Y33" s="648">
        <v>0</v>
      </c>
      <c r="Z33" s="648">
        <v>0</v>
      </c>
      <c r="AA33" s="648">
        <v>0</v>
      </c>
      <c r="AB33" s="648">
        <v>0</v>
      </c>
      <c r="AC33" s="648">
        <v>0</v>
      </c>
      <c r="AD33" s="648">
        <v>0</v>
      </c>
      <c r="AE33" s="648">
        <v>0</v>
      </c>
      <c r="AF33" s="648">
        <v>0</v>
      </c>
      <c r="AG33" s="648">
        <v>0</v>
      </c>
      <c r="AH33" s="648">
        <v>0</v>
      </c>
      <c r="AI33" s="648">
        <v>0</v>
      </c>
      <c r="AJ33" s="648">
        <v>0</v>
      </c>
      <c r="AK33" s="648">
        <v>0</v>
      </c>
      <c r="AL33" s="648">
        <v>0</v>
      </c>
      <c r="AM33" s="648">
        <v>0</v>
      </c>
      <c r="AN33" s="648">
        <v>0</v>
      </c>
      <c r="AO33" s="649">
        <v>0</v>
      </c>
      <c r="AP33" s="39"/>
      <c r="AQ33" s="647">
        <v>3050.1320000000001</v>
      </c>
      <c r="AR33" s="648">
        <v>0</v>
      </c>
      <c r="AS33" s="648">
        <v>0</v>
      </c>
      <c r="AT33" s="648">
        <v>0</v>
      </c>
      <c r="AU33" s="648">
        <v>0</v>
      </c>
      <c r="AV33" s="648">
        <v>0</v>
      </c>
      <c r="AW33" s="648">
        <v>0</v>
      </c>
      <c r="AX33" s="648">
        <v>0</v>
      </c>
      <c r="AY33" s="648">
        <v>0</v>
      </c>
      <c r="AZ33" s="648">
        <v>0</v>
      </c>
      <c r="BA33" s="648">
        <v>0</v>
      </c>
      <c r="BB33" s="648">
        <v>0</v>
      </c>
      <c r="BC33" s="648">
        <v>0</v>
      </c>
      <c r="BD33" s="648">
        <v>0</v>
      </c>
      <c r="BE33" s="648">
        <v>0</v>
      </c>
      <c r="BF33" s="648">
        <v>0</v>
      </c>
      <c r="BG33" s="648">
        <v>0</v>
      </c>
      <c r="BH33" s="648">
        <v>0</v>
      </c>
      <c r="BI33" s="648">
        <v>0</v>
      </c>
      <c r="BJ33" s="648">
        <v>0</v>
      </c>
      <c r="BK33" s="648">
        <v>0</v>
      </c>
      <c r="BL33" s="648">
        <v>0</v>
      </c>
      <c r="BM33" s="648">
        <v>0</v>
      </c>
      <c r="BN33" s="648">
        <v>0</v>
      </c>
      <c r="BO33" s="648">
        <v>0</v>
      </c>
      <c r="BP33" s="648">
        <v>0</v>
      </c>
      <c r="BQ33" s="648">
        <v>0</v>
      </c>
      <c r="BR33" s="648">
        <v>0</v>
      </c>
      <c r="BS33" s="648">
        <v>0</v>
      </c>
      <c r="BT33" s="649">
        <v>0</v>
      </c>
      <c r="BU33" s="1"/>
    </row>
    <row r="34" spans="2:73" s="13" customFormat="1" ht="15.6">
      <c r="B34" s="646" t="s">
        <v>742</v>
      </c>
      <c r="C34" s="646" t="s">
        <v>747</v>
      </c>
      <c r="D34" s="646" t="s">
        <v>21</v>
      </c>
      <c r="E34" s="646" t="s">
        <v>744</v>
      </c>
      <c r="F34" s="646" t="s">
        <v>749</v>
      </c>
      <c r="G34" s="646" t="s">
        <v>745</v>
      </c>
      <c r="H34" s="646">
        <v>2011</v>
      </c>
      <c r="I34" s="560" t="s">
        <v>570</v>
      </c>
      <c r="J34" s="560" t="s">
        <v>588</v>
      </c>
      <c r="K34" s="39"/>
      <c r="L34" s="647">
        <v>41.718418107982878</v>
      </c>
      <c r="M34" s="648">
        <v>41.718418107982878</v>
      </c>
      <c r="N34" s="648">
        <v>41.17460045637781</v>
      </c>
      <c r="O34" s="648">
        <v>30.545960973206714</v>
      </c>
      <c r="P34" s="648">
        <v>30.545960973206714</v>
      </c>
      <c r="Q34" s="648">
        <v>29.951117870652752</v>
      </c>
      <c r="R34" s="648">
        <v>4.5529900910296064</v>
      </c>
      <c r="S34" s="648">
        <v>4.5529900910296064</v>
      </c>
      <c r="T34" s="648">
        <v>4.5529900910296064</v>
      </c>
      <c r="U34" s="648">
        <v>4.5529900910296064</v>
      </c>
      <c r="V34" s="648">
        <v>3.9619340417215545</v>
      </c>
      <c r="W34" s="648">
        <v>3.9619340417215545</v>
      </c>
      <c r="X34" s="648">
        <v>0</v>
      </c>
      <c r="Y34" s="648">
        <v>0</v>
      </c>
      <c r="Z34" s="648">
        <v>0</v>
      </c>
      <c r="AA34" s="648">
        <v>0</v>
      </c>
      <c r="AB34" s="648">
        <v>0</v>
      </c>
      <c r="AC34" s="648">
        <v>0</v>
      </c>
      <c r="AD34" s="648">
        <v>0</v>
      </c>
      <c r="AE34" s="648">
        <v>0</v>
      </c>
      <c r="AF34" s="648">
        <v>0</v>
      </c>
      <c r="AG34" s="648">
        <v>0</v>
      </c>
      <c r="AH34" s="648">
        <v>0</v>
      </c>
      <c r="AI34" s="648">
        <v>0</v>
      </c>
      <c r="AJ34" s="648">
        <v>0</v>
      </c>
      <c r="AK34" s="648">
        <v>0</v>
      </c>
      <c r="AL34" s="648">
        <v>0</v>
      </c>
      <c r="AM34" s="648">
        <v>0</v>
      </c>
      <c r="AN34" s="648">
        <v>0</v>
      </c>
      <c r="AO34" s="649">
        <v>0</v>
      </c>
      <c r="AP34" s="39"/>
      <c r="AQ34" s="647">
        <v>97297.891214360396</v>
      </c>
      <c r="AR34" s="648">
        <v>97297.891214360396</v>
      </c>
      <c r="AS34" s="648">
        <v>96039.790500717529</v>
      </c>
      <c r="AT34" s="648">
        <v>67751.485414538824</v>
      </c>
      <c r="AU34" s="648">
        <v>67751.485414538824</v>
      </c>
      <c r="AV34" s="648">
        <v>66505.762165415246</v>
      </c>
      <c r="AW34" s="648">
        <v>12058.244843184209</v>
      </c>
      <c r="AX34" s="648">
        <v>12058.244843184209</v>
      </c>
      <c r="AY34" s="648">
        <v>12058.244843184209</v>
      </c>
      <c r="AZ34" s="648">
        <v>12058.244843184209</v>
      </c>
      <c r="BA34" s="648">
        <v>8171.7128510913835</v>
      </c>
      <c r="BB34" s="648">
        <v>8171.7128510913835</v>
      </c>
      <c r="BC34" s="648">
        <v>0</v>
      </c>
      <c r="BD34" s="648">
        <v>0</v>
      </c>
      <c r="BE34" s="648">
        <v>0</v>
      </c>
      <c r="BF34" s="648">
        <v>0</v>
      </c>
      <c r="BG34" s="648">
        <v>0</v>
      </c>
      <c r="BH34" s="648">
        <v>0</v>
      </c>
      <c r="BI34" s="648">
        <v>0</v>
      </c>
      <c r="BJ34" s="648">
        <v>0</v>
      </c>
      <c r="BK34" s="648">
        <v>0</v>
      </c>
      <c r="BL34" s="648">
        <v>0</v>
      </c>
      <c r="BM34" s="648">
        <v>0</v>
      </c>
      <c r="BN34" s="648">
        <v>0</v>
      </c>
      <c r="BO34" s="648">
        <v>0</v>
      </c>
      <c r="BP34" s="648">
        <v>0</v>
      </c>
      <c r="BQ34" s="648">
        <v>0</v>
      </c>
      <c r="BR34" s="648">
        <v>0</v>
      </c>
      <c r="BS34" s="648">
        <v>0</v>
      </c>
      <c r="BT34" s="649">
        <v>0</v>
      </c>
      <c r="BU34" s="1"/>
    </row>
    <row r="35" spans="2:73" s="13" customFormat="1" ht="15.6">
      <c r="B35" s="646" t="s">
        <v>742</v>
      </c>
      <c r="C35" s="646" t="s">
        <v>747</v>
      </c>
      <c r="D35" s="646" t="s">
        <v>22</v>
      </c>
      <c r="E35" s="646" t="s">
        <v>744</v>
      </c>
      <c r="F35" s="646" t="s">
        <v>749</v>
      </c>
      <c r="G35" s="646" t="s">
        <v>745</v>
      </c>
      <c r="H35" s="646">
        <v>2011</v>
      </c>
      <c r="I35" s="560" t="s">
        <v>570</v>
      </c>
      <c r="J35" s="560" t="s">
        <v>588</v>
      </c>
      <c r="K35" s="39"/>
      <c r="L35" s="647">
        <v>47.742720619843666</v>
      </c>
      <c r="M35" s="648">
        <v>47.742720619843666</v>
      </c>
      <c r="N35" s="648">
        <v>47.742720619843666</v>
      </c>
      <c r="O35" s="648">
        <v>47.742720619843666</v>
      </c>
      <c r="P35" s="648">
        <v>47.742720619843666</v>
      </c>
      <c r="Q35" s="648">
        <v>47.742720619843666</v>
      </c>
      <c r="R35" s="648">
        <v>47.742720619843666</v>
      </c>
      <c r="S35" s="648">
        <v>47.742720619843666</v>
      </c>
      <c r="T35" s="648">
        <v>47.00462354914044</v>
      </c>
      <c r="U35" s="648">
        <v>47.00462354914044</v>
      </c>
      <c r="V35" s="648">
        <v>47.00462354914044</v>
      </c>
      <c r="W35" s="648">
        <v>44.968065813301905</v>
      </c>
      <c r="X35" s="648">
        <v>0</v>
      </c>
      <c r="Y35" s="648">
        <v>0</v>
      </c>
      <c r="Z35" s="648">
        <v>0</v>
      </c>
      <c r="AA35" s="648">
        <v>0</v>
      </c>
      <c r="AB35" s="648">
        <v>0</v>
      </c>
      <c r="AC35" s="648">
        <v>0</v>
      </c>
      <c r="AD35" s="648">
        <v>0</v>
      </c>
      <c r="AE35" s="648">
        <v>0</v>
      </c>
      <c r="AF35" s="648">
        <v>0</v>
      </c>
      <c r="AG35" s="648">
        <v>0</v>
      </c>
      <c r="AH35" s="648">
        <v>0</v>
      </c>
      <c r="AI35" s="648">
        <v>0</v>
      </c>
      <c r="AJ35" s="648">
        <v>0</v>
      </c>
      <c r="AK35" s="648">
        <v>0</v>
      </c>
      <c r="AL35" s="648">
        <v>0</v>
      </c>
      <c r="AM35" s="648">
        <v>0</v>
      </c>
      <c r="AN35" s="648">
        <v>0</v>
      </c>
      <c r="AO35" s="649">
        <v>0</v>
      </c>
      <c r="AP35" s="39"/>
      <c r="AQ35" s="647">
        <v>377207.78609305224</v>
      </c>
      <c r="AR35" s="648">
        <v>377207.78609305224</v>
      </c>
      <c r="AS35" s="648">
        <v>377207.78609305224</v>
      </c>
      <c r="AT35" s="648">
        <v>377207.78609305224</v>
      </c>
      <c r="AU35" s="648">
        <v>377207.78609305224</v>
      </c>
      <c r="AV35" s="648">
        <v>377207.78609305224</v>
      </c>
      <c r="AW35" s="648">
        <v>377207.78609305224</v>
      </c>
      <c r="AX35" s="648">
        <v>377207.78609305224</v>
      </c>
      <c r="AY35" s="648">
        <v>370852.56928109692</v>
      </c>
      <c r="AZ35" s="648">
        <v>370852.56928109692</v>
      </c>
      <c r="BA35" s="648">
        <v>370852.56928109692</v>
      </c>
      <c r="BB35" s="648">
        <v>284317.67316674499</v>
      </c>
      <c r="BC35" s="648">
        <v>0</v>
      </c>
      <c r="BD35" s="648">
        <v>0</v>
      </c>
      <c r="BE35" s="648">
        <v>0</v>
      </c>
      <c r="BF35" s="648">
        <v>0</v>
      </c>
      <c r="BG35" s="648">
        <v>0</v>
      </c>
      <c r="BH35" s="648">
        <v>0</v>
      </c>
      <c r="BI35" s="648">
        <v>0</v>
      </c>
      <c r="BJ35" s="648">
        <v>0</v>
      </c>
      <c r="BK35" s="648">
        <v>0</v>
      </c>
      <c r="BL35" s="648">
        <v>0</v>
      </c>
      <c r="BM35" s="648">
        <v>0</v>
      </c>
      <c r="BN35" s="648">
        <v>0</v>
      </c>
      <c r="BO35" s="648">
        <v>0</v>
      </c>
      <c r="BP35" s="648">
        <v>0</v>
      </c>
      <c r="BQ35" s="648">
        <v>0</v>
      </c>
      <c r="BR35" s="648">
        <v>0</v>
      </c>
      <c r="BS35" s="648">
        <v>0</v>
      </c>
      <c r="BT35" s="649">
        <v>0</v>
      </c>
      <c r="BU35" s="1"/>
    </row>
    <row r="36" spans="2:73" s="13" customFormat="1" ht="15.6">
      <c r="B36" s="646" t="s">
        <v>742</v>
      </c>
      <c r="C36" s="646" t="s">
        <v>750</v>
      </c>
      <c r="D36" s="646" t="s">
        <v>9</v>
      </c>
      <c r="E36" s="646" t="s">
        <v>744</v>
      </c>
      <c r="F36" s="646" t="s">
        <v>750</v>
      </c>
      <c r="G36" s="646" t="s">
        <v>746</v>
      </c>
      <c r="H36" s="646">
        <v>2011</v>
      </c>
      <c r="I36" s="560" t="s">
        <v>570</v>
      </c>
      <c r="J36" s="560" t="s">
        <v>588</v>
      </c>
      <c r="K36" s="39"/>
      <c r="L36" s="647">
        <v>421.38</v>
      </c>
      <c r="M36" s="648">
        <v>0</v>
      </c>
      <c r="N36" s="648">
        <v>0</v>
      </c>
      <c r="O36" s="648">
        <v>0</v>
      </c>
      <c r="P36" s="648">
        <v>0</v>
      </c>
      <c r="Q36" s="648">
        <v>0</v>
      </c>
      <c r="R36" s="648">
        <v>0</v>
      </c>
      <c r="S36" s="648">
        <v>0</v>
      </c>
      <c r="T36" s="648">
        <v>0</v>
      </c>
      <c r="U36" s="648">
        <v>0</v>
      </c>
      <c r="V36" s="648">
        <v>0</v>
      </c>
      <c r="W36" s="648">
        <v>0</v>
      </c>
      <c r="X36" s="648">
        <v>0</v>
      </c>
      <c r="Y36" s="648">
        <v>0</v>
      </c>
      <c r="Z36" s="648">
        <v>0</v>
      </c>
      <c r="AA36" s="648">
        <v>0</v>
      </c>
      <c r="AB36" s="648">
        <v>0</v>
      </c>
      <c r="AC36" s="648">
        <v>0</v>
      </c>
      <c r="AD36" s="648">
        <v>0</v>
      </c>
      <c r="AE36" s="648">
        <v>0</v>
      </c>
      <c r="AF36" s="648">
        <v>0</v>
      </c>
      <c r="AG36" s="648">
        <v>0</v>
      </c>
      <c r="AH36" s="648">
        <v>0</v>
      </c>
      <c r="AI36" s="648">
        <v>0</v>
      </c>
      <c r="AJ36" s="648">
        <v>0</v>
      </c>
      <c r="AK36" s="648">
        <v>0</v>
      </c>
      <c r="AL36" s="648">
        <v>0</v>
      </c>
      <c r="AM36" s="648">
        <v>0</v>
      </c>
      <c r="AN36" s="648">
        <v>0</v>
      </c>
      <c r="AO36" s="649">
        <v>0</v>
      </c>
      <c r="AP36" s="39"/>
      <c r="AQ36" s="647">
        <v>24734.55</v>
      </c>
      <c r="AR36" s="648">
        <v>0</v>
      </c>
      <c r="AS36" s="648">
        <v>0</v>
      </c>
      <c r="AT36" s="648">
        <v>0</v>
      </c>
      <c r="AU36" s="648">
        <v>0</v>
      </c>
      <c r="AV36" s="648">
        <v>0</v>
      </c>
      <c r="AW36" s="648">
        <v>0</v>
      </c>
      <c r="AX36" s="648">
        <v>0</v>
      </c>
      <c r="AY36" s="648">
        <v>0</v>
      </c>
      <c r="AZ36" s="648">
        <v>0</v>
      </c>
      <c r="BA36" s="648">
        <v>0</v>
      </c>
      <c r="BB36" s="648">
        <v>0</v>
      </c>
      <c r="BC36" s="648">
        <v>0</v>
      </c>
      <c r="BD36" s="648">
        <v>0</v>
      </c>
      <c r="BE36" s="648">
        <v>0</v>
      </c>
      <c r="BF36" s="648">
        <v>0</v>
      </c>
      <c r="BG36" s="648">
        <v>0</v>
      </c>
      <c r="BH36" s="648">
        <v>0</v>
      </c>
      <c r="BI36" s="648">
        <v>0</v>
      </c>
      <c r="BJ36" s="648">
        <v>0</v>
      </c>
      <c r="BK36" s="648">
        <v>0</v>
      </c>
      <c r="BL36" s="648">
        <v>0</v>
      </c>
      <c r="BM36" s="648">
        <v>0</v>
      </c>
      <c r="BN36" s="648">
        <v>0</v>
      </c>
      <c r="BO36" s="648">
        <v>0</v>
      </c>
      <c r="BP36" s="648">
        <v>0</v>
      </c>
      <c r="BQ36" s="648">
        <v>0</v>
      </c>
      <c r="BR36" s="648">
        <v>0</v>
      </c>
      <c r="BS36" s="648">
        <v>0</v>
      </c>
      <c r="BT36" s="649">
        <v>0</v>
      </c>
      <c r="BU36" s="1"/>
    </row>
    <row r="37" spans="2:73" s="13" customFormat="1" ht="15.6">
      <c r="B37" s="646" t="s">
        <v>742</v>
      </c>
      <c r="C37" s="646" t="s">
        <v>750</v>
      </c>
      <c r="D37" s="646" t="s">
        <v>22</v>
      </c>
      <c r="E37" s="646" t="s">
        <v>744</v>
      </c>
      <c r="F37" s="646" t="s">
        <v>750</v>
      </c>
      <c r="G37" s="646" t="s">
        <v>745</v>
      </c>
      <c r="H37" s="646">
        <v>2011</v>
      </c>
      <c r="I37" s="560" t="s">
        <v>570</v>
      </c>
      <c r="J37" s="560" t="s">
        <v>588</v>
      </c>
      <c r="K37" s="39"/>
      <c r="L37" s="647">
        <v>16.17593293773842</v>
      </c>
      <c r="M37" s="648">
        <v>16.17593293773842</v>
      </c>
      <c r="N37" s="648">
        <v>16.17593293773842</v>
      </c>
      <c r="O37" s="648">
        <v>16.17593293773842</v>
      </c>
      <c r="P37" s="648">
        <v>16.17593293773842</v>
      </c>
      <c r="Q37" s="648">
        <v>16.17593293773842</v>
      </c>
      <c r="R37" s="648">
        <v>16.17593293773842</v>
      </c>
      <c r="S37" s="648">
        <v>16.17593293773842</v>
      </c>
      <c r="T37" s="648">
        <v>16.17593293773842</v>
      </c>
      <c r="U37" s="648">
        <v>16.17593293773842</v>
      </c>
      <c r="V37" s="648">
        <v>16.17593293773842</v>
      </c>
      <c r="W37" s="648">
        <v>16.17593293773842</v>
      </c>
      <c r="X37" s="648">
        <v>0</v>
      </c>
      <c r="Y37" s="648">
        <v>0</v>
      </c>
      <c r="Z37" s="648">
        <v>0</v>
      </c>
      <c r="AA37" s="648">
        <v>0</v>
      </c>
      <c r="AB37" s="648">
        <v>0</v>
      </c>
      <c r="AC37" s="648">
        <v>0</v>
      </c>
      <c r="AD37" s="648">
        <v>0</v>
      </c>
      <c r="AE37" s="648">
        <v>0</v>
      </c>
      <c r="AF37" s="648">
        <v>0</v>
      </c>
      <c r="AG37" s="648">
        <v>0</v>
      </c>
      <c r="AH37" s="648">
        <v>0</v>
      </c>
      <c r="AI37" s="648">
        <v>0</v>
      </c>
      <c r="AJ37" s="648">
        <v>0</v>
      </c>
      <c r="AK37" s="648">
        <v>0</v>
      </c>
      <c r="AL37" s="648">
        <v>0</v>
      </c>
      <c r="AM37" s="648">
        <v>0</v>
      </c>
      <c r="AN37" s="648">
        <v>0</v>
      </c>
      <c r="AO37" s="649">
        <v>0</v>
      </c>
      <c r="AP37" s="39"/>
      <c r="AQ37" s="647">
        <v>103574.18618663134</v>
      </c>
      <c r="AR37" s="648">
        <v>103574.18618663134</v>
      </c>
      <c r="AS37" s="648">
        <v>103574.18618663134</v>
      </c>
      <c r="AT37" s="648">
        <v>103574.18618663134</v>
      </c>
      <c r="AU37" s="648">
        <v>103574.18618663134</v>
      </c>
      <c r="AV37" s="648">
        <v>103574.18618663134</v>
      </c>
      <c r="AW37" s="648">
        <v>103574.18618663134</v>
      </c>
      <c r="AX37" s="648">
        <v>103574.18618663134</v>
      </c>
      <c r="AY37" s="648">
        <v>103574.18618663134</v>
      </c>
      <c r="AZ37" s="648">
        <v>103574.18618663134</v>
      </c>
      <c r="BA37" s="648">
        <v>103574.18618663134</v>
      </c>
      <c r="BB37" s="648">
        <v>103574.18618663134</v>
      </c>
      <c r="BC37" s="648">
        <v>0</v>
      </c>
      <c r="BD37" s="648">
        <v>0</v>
      </c>
      <c r="BE37" s="648">
        <v>0</v>
      </c>
      <c r="BF37" s="648">
        <v>0</v>
      </c>
      <c r="BG37" s="648">
        <v>0</v>
      </c>
      <c r="BH37" s="648">
        <v>0</v>
      </c>
      <c r="BI37" s="648">
        <v>0</v>
      </c>
      <c r="BJ37" s="648">
        <v>0</v>
      </c>
      <c r="BK37" s="648">
        <v>0</v>
      </c>
      <c r="BL37" s="648">
        <v>0</v>
      </c>
      <c r="BM37" s="648">
        <v>0</v>
      </c>
      <c r="BN37" s="648">
        <v>0</v>
      </c>
      <c r="BO37" s="648">
        <v>0</v>
      </c>
      <c r="BP37" s="648">
        <v>0</v>
      </c>
      <c r="BQ37" s="648">
        <v>0</v>
      </c>
      <c r="BR37" s="648">
        <v>0</v>
      </c>
      <c r="BS37" s="648">
        <v>0</v>
      </c>
      <c r="BT37" s="649">
        <v>0</v>
      </c>
      <c r="BU37" s="1"/>
    </row>
    <row r="38" spans="2:73" s="13" customFormat="1" ht="15.6">
      <c r="B38" s="646" t="s">
        <v>742</v>
      </c>
      <c r="C38" s="646" t="s">
        <v>751</v>
      </c>
      <c r="D38" s="646" t="s">
        <v>16</v>
      </c>
      <c r="E38" s="646" t="s">
        <v>744</v>
      </c>
      <c r="F38" s="646" t="s">
        <v>749</v>
      </c>
      <c r="G38" s="646" t="s">
        <v>745</v>
      </c>
      <c r="H38" s="646">
        <v>2011</v>
      </c>
      <c r="I38" s="560" t="s">
        <v>570</v>
      </c>
      <c r="J38" s="560" t="s">
        <v>588</v>
      </c>
      <c r="K38" s="39"/>
      <c r="L38" s="647">
        <v>112.89486208000002</v>
      </c>
      <c r="M38" s="648">
        <v>112.89486208000002</v>
      </c>
      <c r="N38" s="648">
        <v>112.89486208000002</v>
      </c>
      <c r="O38" s="648">
        <v>112.89486208000002</v>
      </c>
      <c r="P38" s="648">
        <v>112.89486208000002</v>
      </c>
      <c r="Q38" s="648">
        <v>112.89486208000002</v>
      </c>
      <c r="R38" s="648">
        <v>112.89486208000002</v>
      </c>
      <c r="S38" s="648">
        <v>112.89486208000002</v>
      </c>
      <c r="T38" s="648">
        <v>112.89486208000002</v>
      </c>
      <c r="U38" s="648">
        <v>112.89486208000002</v>
      </c>
      <c r="V38" s="648">
        <v>112.89486208000002</v>
      </c>
      <c r="W38" s="648">
        <v>112.89486208000002</v>
      </c>
      <c r="X38" s="648">
        <v>112.89486208000002</v>
      </c>
      <c r="Y38" s="648">
        <v>0</v>
      </c>
      <c r="Z38" s="648">
        <v>0</v>
      </c>
      <c r="AA38" s="648">
        <v>0</v>
      </c>
      <c r="AB38" s="648">
        <v>0</v>
      </c>
      <c r="AC38" s="648">
        <v>0</v>
      </c>
      <c r="AD38" s="648">
        <v>0</v>
      </c>
      <c r="AE38" s="648">
        <v>0</v>
      </c>
      <c r="AF38" s="648">
        <v>0</v>
      </c>
      <c r="AG38" s="648">
        <v>0</v>
      </c>
      <c r="AH38" s="648">
        <v>0</v>
      </c>
      <c r="AI38" s="648">
        <v>0</v>
      </c>
      <c r="AJ38" s="648">
        <v>0</v>
      </c>
      <c r="AK38" s="648">
        <v>0</v>
      </c>
      <c r="AL38" s="648">
        <v>0</v>
      </c>
      <c r="AM38" s="648">
        <v>0</v>
      </c>
      <c r="AN38" s="648">
        <v>0</v>
      </c>
      <c r="AO38" s="649">
        <v>0</v>
      </c>
      <c r="AP38" s="39"/>
      <c r="AQ38" s="647">
        <v>606286.25819361606</v>
      </c>
      <c r="AR38" s="648">
        <v>606286.25819361606</v>
      </c>
      <c r="AS38" s="648">
        <v>606286.25819361606</v>
      </c>
      <c r="AT38" s="648">
        <v>606286.25819361606</v>
      </c>
      <c r="AU38" s="648">
        <v>606286.25819361606</v>
      </c>
      <c r="AV38" s="648">
        <v>606286.25819361606</v>
      </c>
      <c r="AW38" s="648">
        <v>606286.25819361606</v>
      </c>
      <c r="AX38" s="648">
        <v>606286.25819361606</v>
      </c>
      <c r="AY38" s="648">
        <v>606286.25819361606</v>
      </c>
      <c r="AZ38" s="648">
        <v>606286.25819361606</v>
      </c>
      <c r="BA38" s="648">
        <v>606286.25819361606</v>
      </c>
      <c r="BB38" s="648">
        <v>606286.25819361606</v>
      </c>
      <c r="BC38" s="648">
        <v>606286.25819361606</v>
      </c>
      <c r="BD38" s="648">
        <v>0</v>
      </c>
      <c r="BE38" s="648">
        <v>0</v>
      </c>
      <c r="BF38" s="648">
        <v>0</v>
      </c>
      <c r="BG38" s="648">
        <v>0</v>
      </c>
      <c r="BH38" s="648">
        <v>0</v>
      </c>
      <c r="BI38" s="648">
        <v>0</v>
      </c>
      <c r="BJ38" s="648">
        <v>0</v>
      </c>
      <c r="BK38" s="648">
        <v>0</v>
      </c>
      <c r="BL38" s="648">
        <v>0</v>
      </c>
      <c r="BM38" s="648">
        <v>0</v>
      </c>
      <c r="BN38" s="648">
        <v>0</v>
      </c>
      <c r="BO38" s="648">
        <v>0</v>
      </c>
      <c r="BP38" s="648">
        <v>0</v>
      </c>
      <c r="BQ38" s="648">
        <v>0</v>
      </c>
      <c r="BR38" s="648">
        <v>0</v>
      </c>
      <c r="BS38" s="648">
        <v>0</v>
      </c>
      <c r="BT38" s="649">
        <v>0</v>
      </c>
      <c r="BU38" s="1"/>
    </row>
    <row r="39" spans="2:73" s="13" customFormat="1" ht="15.6">
      <c r="B39" s="646" t="s">
        <v>742</v>
      </c>
      <c r="C39" s="646" t="s">
        <v>751</v>
      </c>
      <c r="D39" s="646" t="s">
        <v>17</v>
      </c>
      <c r="E39" s="646" t="s">
        <v>744</v>
      </c>
      <c r="F39" s="646" t="s">
        <v>749</v>
      </c>
      <c r="G39" s="646" t="s">
        <v>745</v>
      </c>
      <c r="H39" s="646">
        <v>2011</v>
      </c>
      <c r="I39" s="560" t="s">
        <v>570</v>
      </c>
      <c r="J39" s="560" t="s">
        <v>588</v>
      </c>
      <c r="K39" s="39"/>
      <c r="L39" s="647">
        <v>0.23017700771563779</v>
      </c>
      <c r="M39" s="648">
        <v>0.23017700771563779</v>
      </c>
      <c r="N39" s="648">
        <v>0.23017700771563779</v>
      </c>
      <c r="O39" s="648">
        <v>0.23017700771563779</v>
      </c>
      <c r="P39" s="648">
        <v>0.23017700771563779</v>
      </c>
      <c r="Q39" s="648">
        <v>0.23017700771563779</v>
      </c>
      <c r="R39" s="648">
        <v>0.23017700771563779</v>
      </c>
      <c r="S39" s="648">
        <v>0.23017700771563779</v>
      </c>
      <c r="T39" s="648">
        <v>0.23017700771563779</v>
      </c>
      <c r="U39" s="648">
        <v>0.23017700771563779</v>
      </c>
      <c r="V39" s="648">
        <v>0.23017700771563779</v>
      </c>
      <c r="W39" s="648">
        <v>0.23017700771563779</v>
      </c>
      <c r="X39" s="648">
        <v>0.23017700771563779</v>
      </c>
      <c r="Y39" s="648">
        <v>0.23017700771563779</v>
      </c>
      <c r="Z39" s="648">
        <v>0.23017700771563779</v>
      </c>
      <c r="AA39" s="648">
        <v>0.23017700771563779</v>
      </c>
      <c r="AB39" s="648">
        <v>0.23017700771563779</v>
      </c>
      <c r="AC39" s="648">
        <v>0.23017700771563779</v>
      </c>
      <c r="AD39" s="648">
        <v>0.23017700771563779</v>
      </c>
      <c r="AE39" s="648">
        <v>0.23017700771563779</v>
      </c>
      <c r="AF39" s="648">
        <v>0.23017700771563779</v>
      </c>
      <c r="AG39" s="648">
        <v>0.23017700771563779</v>
      </c>
      <c r="AH39" s="648">
        <v>0.23017700771563779</v>
      </c>
      <c r="AI39" s="648">
        <v>0.23017700771563779</v>
      </c>
      <c r="AJ39" s="648">
        <v>0.23017700771563779</v>
      </c>
      <c r="AK39" s="648">
        <v>0.23017700771563779</v>
      </c>
      <c r="AL39" s="648">
        <v>0</v>
      </c>
      <c r="AM39" s="648">
        <v>0</v>
      </c>
      <c r="AN39" s="648">
        <v>0</v>
      </c>
      <c r="AO39" s="649">
        <v>0</v>
      </c>
      <c r="AP39" s="39"/>
      <c r="AQ39" s="647">
        <v>1182.1891116275158</v>
      </c>
      <c r="AR39" s="648">
        <v>1182.1891116275158</v>
      </c>
      <c r="AS39" s="648">
        <v>1182.1891116275158</v>
      </c>
      <c r="AT39" s="648">
        <v>1182.1891116275158</v>
      </c>
      <c r="AU39" s="648">
        <v>1182.1891116275158</v>
      </c>
      <c r="AV39" s="648">
        <v>1182.1891116275158</v>
      </c>
      <c r="AW39" s="648">
        <v>1182.1891116275158</v>
      </c>
      <c r="AX39" s="648">
        <v>1182.1891116275158</v>
      </c>
      <c r="AY39" s="648">
        <v>1182.1891116275158</v>
      </c>
      <c r="AZ39" s="648">
        <v>1182.1891116275158</v>
      </c>
      <c r="BA39" s="648">
        <v>1182.1891116275158</v>
      </c>
      <c r="BB39" s="648">
        <v>1182.1891116275158</v>
      </c>
      <c r="BC39" s="648">
        <v>1182.1891116275158</v>
      </c>
      <c r="BD39" s="648">
        <v>1182.1891116275158</v>
      </c>
      <c r="BE39" s="648">
        <v>1182.1891116275158</v>
      </c>
      <c r="BF39" s="648">
        <v>1182.1891116275158</v>
      </c>
      <c r="BG39" s="648">
        <v>1182.1891116275158</v>
      </c>
      <c r="BH39" s="648">
        <v>1182.1891116275158</v>
      </c>
      <c r="BI39" s="648">
        <v>1182.1891116275158</v>
      </c>
      <c r="BJ39" s="648">
        <v>1182.1891116275158</v>
      </c>
      <c r="BK39" s="648">
        <v>1182.1891116275158</v>
      </c>
      <c r="BL39" s="648">
        <v>1182.1891116275158</v>
      </c>
      <c r="BM39" s="648">
        <v>1182.1891116275158</v>
      </c>
      <c r="BN39" s="648">
        <v>1182.1891116275158</v>
      </c>
      <c r="BO39" s="648">
        <v>1182.1891116275158</v>
      </c>
      <c r="BP39" s="648">
        <v>1182.1891116275158</v>
      </c>
      <c r="BQ39" s="648">
        <v>0</v>
      </c>
      <c r="BR39" s="648">
        <v>0</v>
      </c>
      <c r="BS39" s="648">
        <v>0</v>
      </c>
      <c r="BT39" s="649">
        <v>0</v>
      </c>
      <c r="BU39" s="1"/>
    </row>
    <row r="40" spans="2:73" s="13" customFormat="1" ht="15.6">
      <c r="B40" s="646" t="s">
        <v>752</v>
      </c>
      <c r="C40" s="646" t="s">
        <v>751</v>
      </c>
      <c r="D40" s="646" t="s">
        <v>17</v>
      </c>
      <c r="E40" s="646" t="s">
        <v>744</v>
      </c>
      <c r="F40" s="646" t="s">
        <v>753</v>
      </c>
      <c r="G40" s="646" t="s">
        <v>745</v>
      </c>
      <c r="H40" s="646">
        <v>2011</v>
      </c>
      <c r="I40" s="560" t="s">
        <v>571</v>
      </c>
      <c r="J40" s="560" t="s">
        <v>581</v>
      </c>
      <c r="K40" s="39"/>
      <c r="L40" s="647">
        <v>0</v>
      </c>
      <c r="M40" s="648">
        <v>0</v>
      </c>
      <c r="N40" s="648">
        <v>0</v>
      </c>
      <c r="O40" s="648">
        <v>0</v>
      </c>
      <c r="P40" s="648">
        <v>0</v>
      </c>
      <c r="Q40" s="648">
        <v>0</v>
      </c>
      <c r="R40" s="648">
        <v>0</v>
      </c>
      <c r="S40" s="648">
        <v>0</v>
      </c>
      <c r="T40" s="648">
        <v>0</v>
      </c>
      <c r="U40" s="648">
        <v>0</v>
      </c>
      <c r="V40" s="648">
        <v>0</v>
      </c>
      <c r="W40" s="648">
        <v>0</v>
      </c>
      <c r="X40" s="648">
        <v>0</v>
      </c>
      <c r="Y40" s="648">
        <v>0</v>
      </c>
      <c r="Z40" s="648">
        <v>0</v>
      </c>
      <c r="AA40" s="648">
        <v>0</v>
      </c>
      <c r="AB40" s="648">
        <v>0</v>
      </c>
      <c r="AC40" s="648">
        <v>0</v>
      </c>
      <c r="AD40" s="648">
        <v>0</v>
      </c>
      <c r="AE40" s="648">
        <v>0</v>
      </c>
      <c r="AF40" s="648">
        <v>0</v>
      </c>
      <c r="AG40" s="648">
        <v>0</v>
      </c>
      <c r="AH40" s="648">
        <v>0</v>
      </c>
      <c r="AI40" s="648">
        <v>0</v>
      </c>
      <c r="AJ40" s="648">
        <v>0</v>
      </c>
      <c r="AK40" s="648">
        <v>0</v>
      </c>
      <c r="AL40" s="648">
        <v>0</v>
      </c>
      <c r="AM40" s="648">
        <v>0</v>
      </c>
      <c r="AN40" s="648">
        <v>0</v>
      </c>
      <c r="AO40" s="649">
        <v>0</v>
      </c>
      <c r="AP40" s="39"/>
      <c r="AQ40" s="647">
        <v>0</v>
      </c>
      <c r="AR40" s="648">
        <v>0</v>
      </c>
      <c r="AS40" s="648">
        <v>0</v>
      </c>
      <c r="AT40" s="648">
        <v>0</v>
      </c>
      <c r="AU40" s="648">
        <v>0</v>
      </c>
      <c r="AV40" s="648">
        <v>0</v>
      </c>
      <c r="AW40" s="648">
        <v>0</v>
      </c>
      <c r="AX40" s="648">
        <v>0</v>
      </c>
      <c r="AY40" s="648">
        <v>0</v>
      </c>
      <c r="AZ40" s="648">
        <v>0</v>
      </c>
      <c r="BA40" s="648">
        <v>0</v>
      </c>
      <c r="BB40" s="648">
        <v>0</v>
      </c>
      <c r="BC40" s="648">
        <v>0</v>
      </c>
      <c r="BD40" s="648">
        <v>0</v>
      </c>
      <c r="BE40" s="648">
        <v>0</v>
      </c>
      <c r="BF40" s="648">
        <v>0</v>
      </c>
      <c r="BG40" s="648">
        <v>0</v>
      </c>
      <c r="BH40" s="648">
        <v>0</v>
      </c>
      <c r="BI40" s="648">
        <v>0</v>
      </c>
      <c r="BJ40" s="648">
        <v>0</v>
      </c>
      <c r="BK40" s="648">
        <v>0</v>
      </c>
      <c r="BL40" s="648">
        <v>0</v>
      </c>
      <c r="BM40" s="648">
        <v>0</v>
      </c>
      <c r="BN40" s="648">
        <v>0</v>
      </c>
      <c r="BO40" s="648">
        <v>0</v>
      </c>
      <c r="BP40" s="648">
        <v>0</v>
      </c>
      <c r="BQ40" s="648">
        <v>0</v>
      </c>
      <c r="BR40" s="648">
        <v>0</v>
      </c>
      <c r="BS40" s="648">
        <v>0</v>
      </c>
      <c r="BT40" s="649">
        <v>0</v>
      </c>
      <c r="BU40" s="1"/>
    </row>
    <row r="41" spans="2:73" s="13" customFormat="1" ht="15.6">
      <c r="B41" s="646" t="s">
        <v>752</v>
      </c>
      <c r="C41" s="646" t="s">
        <v>743</v>
      </c>
      <c r="D41" s="646" t="s">
        <v>3</v>
      </c>
      <c r="E41" s="646" t="s">
        <v>744</v>
      </c>
      <c r="F41" s="646" t="s">
        <v>29</v>
      </c>
      <c r="G41" s="646" t="s">
        <v>745</v>
      </c>
      <c r="H41" s="646">
        <v>2011</v>
      </c>
      <c r="I41" s="560" t="s">
        <v>571</v>
      </c>
      <c r="J41" s="560" t="s">
        <v>581</v>
      </c>
      <c r="K41" s="39"/>
      <c r="L41" s="647">
        <v>-38.319810017765967</v>
      </c>
      <c r="M41" s="648">
        <v>-38.319810017765967</v>
      </c>
      <c r="N41" s="648">
        <v>-38.319810017765967</v>
      </c>
      <c r="O41" s="648">
        <v>-38.319810017765967</v>
      </c>
      <c r="P41" s="648">
        <v>-38.319810017765967</v>
      </c>
      <c r="Q41" s="648">
        <v>-38.319810017765967</v>
      </c>
      <c r="R41" s="648">
        <v>-38.319810017765967</v>
      </c>
      <c r="S41" s="648">
        <v>-38.319810017765967</v>
      </c>
      <c r="T41" s="648">
        <v>-38.319810017765967</v>
      </c>
      <c r="U41" s="648">
        <v>-38.319810017765967</v>
      </c>
      <c r="V41" s="648">
        <v>-38.319810017765967</v>
      </c>
      <c r="W41" s="648">
        <v>-38.319810017765967</v>
      </c>
      <c r="X41" s="648">
        <v>-38.319810017765967</v>
      </c>
      <c r="Y41" s="648">
        <v>-38.319810017765967</v>
      </c>
      <c r="Z41" s="648">
        <v>-38.319810017765967</v>
      </c>
      <c r="AA41" s="648">
        <v>-38.319810017765967</v>
      </c>
      <c r="AB41" s="648">
        <v>-38.319810017765967</v>
      </c>
      <c r="AC41" s="648">
        <v>-38.319810017765967</v>
      </c>
      <c r="AD41" s="648">
        <v>-31.458065682269478</v>
      </c>
      <c r="AE41" s="648">
        <v>0</v>
      </c>
      <c r="AF41" s="648">
        <v>0</v>
      </c>
      <c r="AG41" s="648">
        <v>0</v>
      </c>
      <c r="AH41" s="648">
        <v>0</v>
      </c>
      <c r="AI41" s="648">
        <v>0</v>
      </c>
      <c r="AJ41" s="648">
        <v>0</v>
      </c>
      <c r="AK41" s="648">
        <v>0</v>
      </c>
      <c r="AL41" s="648">
        <v>0</v>
      </c>
      <c r="AM41" s="648">
        <v>0</v>
      </c>
      <c r="AN41" s="648">
        <v>0</v>
      </c>
      <c r="AO41" s="649">
        <v>0</v>
      </c>
      <c r="AP41" s="39"/>
      <c r="AQ41" s="647">
        <v>-70811.915790608255</v>
      </c>
      <c r="AR41" s="648">
        <v>-70811.915790608255</v>
      </c>
      <c r="AS41" s="648">
        <v>-70811.915790608255</v>
      </c>
      <c r="AT41" s="648">
        <v>-70811.915790608255</v>
      </c>
      <c r="AU41" s="648">
        <v>-70811.915790608255</v>
      </c>
      <c r="AV41" s="648">
        <v>-70811.915790608255</v>
      </c>
      <c r="AW41" s="648">
        <v>-70811.915790608255</v>
      </c>
      <c r="AX41" s="648">
        <v>-70811.915790608255</v>
      </c>
      <c r="AY41" s="648">
        <v>-70811.915790608255</v>
      </c>
      <c r="AZ41" s="648">
        <v>-70811.915790608255</v>
      </c>
      <c r="BA41" s="648">
        <v>-70811.915790608255</v>
      </c>
      <c r="BB41" s="648">
        <v>-70811.915790608255</v>
      </c>
      <c r="BC41" s="648">
        <v>-70811.915790608255</v>
      </c>
      <c r="BD41" s="648">
        <v>-70811.915790608255</v>
      </c>
      <c r="BE41" s="648">
        <v>-70811.915790608255</v>
      </c>
      <c r="BF41" s="648">
        <v>-70811.915790608255</v>
      </c>
      <c r="BG41" s="648">
        <v>-70811.915790608255</v>
      </c>
      <c r="BH41" s="648">
        <v>-70811.915790608255</v>
      </c>
      <c r="BI41" s="648">
        <v>-64686.279755020325</v>
      </c>
      <c r="BJ41" s="648">
        <v>0</v>
      </c>
      <c r="BK41" s="648">
        <v>0</v>
      </c>
      <c r="BL41" s="648">
        <v>0</v>
      </c>
      <c r="BM41" s="648">
        <v>0</v>
      </c>
      <c r="BN41" s="648">
        <v>0</v>
      </c>
      <c r="BO41" s="648">
        <v>0</v>
      </c>
      <c r="BP41" s="648">
        <v>0</v>
      </c>
      <c r="BQ41" s="648">
        <v>0</v>
      </c>
      <c r="BR41" s="648">
        <v>0</v>
      </c>
      <c r="BS41" s="648">
        <v>0</v>
      </c>
      <c r="BT41" s="649">
        <v>0</v>
      </c>
      <c r="BU41" s="1"/>
    </row>
    <row r="42" spans="2:73" s="13" customFormat="1" ht="15.6">
      <c r="B42" s="646" t="s">
        <v>752</v>
      </c>
      <c r="C42" s="646" t="s">
        <v>743</v>
      </c>
      <c r="D42" s="646" t="s">
        <v>5</v>
      </c>
      <c r="E42" s="646" t="s">
        <v>744</v>
      </c>
      <c r="F42" s="646" t="s">
        <v>29</v>
      </c>
      <c r="G42" s="646" t="s">
        <v>745</v>
      </c>
      <c r="H42" s="646">
        <v>2011</v>
      </c>
      <c r="I42" s="560" t="s">
        <v>571</v>
      </c>
      <c r="J42" s="560" t="s">
        <v>581</v>
      </c>
      <c r="K42" s="39"/>
      <c r="L42" s="647">
        <v>0.59052881251308564</v>
      </c>
      <c r="M42" s="648">
        <v>0.59052881251308564</v>
      </c>
      <c r="N42" s="648">
        <v>0.59052881251308564</v>
      </c>
      <c r="O42" s="648">
        <v>0.59052881251308564</v>
      </c>
      <c r="P42" s="648">
        <v>0.59052881251308564</v>
      </c>
      <c r="Q42" s="648">
        <v>0.54000319622357373</v>
      </c>
      <c r="R42" s="648">
        <v>0.30858697333836826</v>
      </c>
      <c r="S42" s="648">
        <v>0.30845058824446292</v>
      </c>
      <c r="T42" s="648">
        <v>0.30845058824446292</v>
      </c>
      <c r="U42" s="648">
        <v>9.6856495644650292E-2</v>
      </c>
      <c r="V42" s="648">
        <v>4.0242673442199749E-2</v>
      </c>
      <c r="W42" s="648">
        <v>4.0231900837042485E-2</v>
      </c>
      <c r="X42" s="648">
        <v>4.0231900837042485E-2</v>
      </c>
      <c r="Y42" s="648">
        <v>3.8382050151399651E-2</v>
      </c>
      <c r="Z42" s="648">
        <v>3.8382050151399651E-2</v>
      </c>
      <c r="AA42" s="648">
        <v>3.8297347888454569E-2</v>
      </c>
      <c r="AB42" s="648">
        <v>0</v>
      </c>
      <c r="AC42" s="648">
        <v>0</v>
      </c>
      <c r="AD42" s="648">
        <v>0</v>
      </c>
      <c r="AE42" s="648">
        <v>0</v>
      </c>
      <c r="AF42" s="648">
        <v>0</v>
      </c>
      <c r="AG42" s="648">
        <v>0</v>
      </c>
      <c r="AH42" s="648">
        <v>0</v>
      </c>
      <c r="AI42" s="648">
        <v>0</v>
      </c>
      <c r="AJ42" s="648">
        <v>0</v>
      </c>
      <c r="AK42" s="648">
        <v>0</v>
      </c>
      <c r="AL42" s="648">
        <v>0</v>
      </c>
      <c r="AM42" s="648">
        <v>0</v>
      </c>
      <c r="AN42" s="648">
        <v>0</v>
      </c>
      <c r="AO42" s="649">
        <v>0</v>
      </c>
      <c r="AP42" s="39"/>
      <c r="AQ42" s="647">
        <v>11953.518394510378</v>
      </c>
      <c r="AR42" s="648">
        <v>11953.518394510378</v>
      </c>
      <c r="AS42" s="648">
        <v>11953.518394510378</v>
      </c>
      <c r="AT42" s="648">
        <v>11953.518394510378</v>
      </c>
      <c r="AU42" s="648">
        <v>11953.518394510378</v>
      </c>
      <c r="AV42" s="648">
        <v>10862.321911842741</v>
      </c>
      <c r="AW42" s="648">
        <v>5864.4498028194348</v>
      </c>
      <c r="AX42" s="648">
        <v>5863.2550693968233</v>
      </c>
      <c r="AY42" s="648">
        <v>5863.2550693968233</v>
      </c>
      <c r="AZ42" s="648">
        <v>1293.4794475585634</v>
      </c>
      <c r="BA42" s="648">
        <v>1086.6667964545491</v>
      </c>
      <c r="BB42" s="648">
        <v>997.88820648360399</v>
      </c>
      <c r="BC42" s="648">
        <v>997.88820648360399</v>
      </c>
      <c r="BD42" s="648">
        <v>828.09961762815794</v>
      </c>
      <c r="BE42" s="648">
        <v>828.09961762815794</v>
      </c>
      <c r="BF42" s="648">
        <v>827.10384118669617</v>
      </c>
      <c r="BG42" s="648">
        <v>0</v>
      </c>
      <c r="BH42" s="648">
        <v>0</v>
      </c>
      <c r="BI42" s="648">
        <v>0</v>
      </c>
      <c r="BJ42" s="648">
        <v>0</v>
      </c>
      <c r="BK42" s="648">
        <v>0</v>
      </c>
      <c r="BL42" s="648">
        <v>0</v>
      </c>
      <c r="BM42" s="648">
        <v>0</v>
      </c>
      <c r="BN42" s="648">
        <v>0</v>
      </c>
      <c r="BO42" s="648">
        <v>0</v>
      </c>
      <c r="BP42" s="648">
        <v>0</v>
      </c>
      <c r="BQ42" s="648">
        <v>0</v>
      </c>
      <c r="BR42" s="648">
        <v>0</v>
      </c>
      <c r="BS42" s="648">
        <v>0</v>
      </c>
      <c r="BT42" s="649">
        <v>0</v>
      </c>
      <c r="BU42" s="1"/>
    </row>
    <row r="43" spans="2:73" s="13" customFormat="1" ht="15.6">
      <c r="B43" s="646" t="s">
        <v>752</v>
      </c>
      <c r="C43" s="646" t="s">
        <v>743</v>
      </c>
      <c r="D43" s="646" t="s">
        <v>4</v>
      </c>
      <c r="E43" s="646" t="s">
        <v>744</v>
      </c>
      <c r="F43" s="646" t="s">
        <v>29</v>
      </c>
      <c r="G43" s="646" t="s">
        <v>745</v>
      </c>
      <c r="H43" s="646">
        <v>2011</v>
      </c>
      <c r="I43" s="560" t="s">
        <v>571</v>
      </c>
      <c r="J43" s="560" t="s">
        <v>581</v>
      </c>
      <c r="K43" s="39"/>
      <c r="L43" s="647">
        <v>8.8137953166979394E-2</v>
      </c>
      <c r="M43" s="648">
        <v>8.8137953166979394E-2</v>
      </c>
      <c r="N43" s="648">
        <v>8.8137953166979394E-2</v>
      </c>
      <c r="O43" s="648">
        <v>8.8137953166979394E-2</v>
      </c>
      <c r="P43" s="648">
        <v>8.8137953166979394E-2</v>
      </c>
      <c r="Q43" s="648">
        <v>8.2106158525754605E-2</v>
      </c>
      <c r="R43" s="648">
        <v>5.7429137269967394E-2</v>
      </c>
      <c r="S43" s="648">
        <v>5.729765885248405E-2</v>
      </c>
      <c r="T43" s="648">
        <v>5.729765885248405E-2</v>
      </c>
      <c r="U43" s="648">
        <v>3.2037361055318785E-2</v>
      </c>
      <c r="V43" s="648">
        <v>4.2349043629846383E-3</v>
      </c>
      <c r="W43" s="648">
        <v>4.2304373400753499E-3</v>
      </c>
      <c r="X43" s="648">
        <v>4.2304373400753499E-3</v>
      </c>
      <c r="Y43" s="648">
        <v>4.1205973734691759E-3</v>
      </c>
      <c r="Z43" s="648">
        <v>4.1205973734691759E-3</v>
      </c>
      <c r="AA43" s="648">
        <v>4.0452340382850808E-3</v>
      </c>
      <c r="AB43" s="648">
        <v>0</v>
      </c>
      <c r="AC43" s="648">
        <v>0</v>
      </c>
      <c r="AD43" s="648">
        <v>0</v>
      </c>
      <c r="AE43" s="648">
        <v>0</v>
      </c>
      <c r="AF43" s="648">
        <v>0</v>
      </c>
      <c r="AG43" s="648">
        <v>0</v>
      </c>
      <c r="AH43" s="648">
        <v>0</v>
      </c>
      <c r="AI43" s="648">
        <v>0</v>
      </c>
      <c r="AJ43" s="648">
        <v>0</v>
      </c>
      <c r="AK43" s="648">
        <v>0</v>
      </c>
      <c r="AL43" s="648">
        <v>0</v>
      </c>
      <c r="AM43" s="648">
        <v>0</v>
      </c>
      <c r="AN43" s="648">
        <v>0</v>
      </c>
      <c r="AO43" s="649">
        <v>0</v>
      </c>
      <c r="AP43" s="39"/>
      <c r="AQ43" s="647">
        <v>1509.1429260513696</v>
      </c>
      <c r="AR43" s="648">
        <v>1509.1429260513696</v>
      </c>
      <c r="AS43" s="648">
        <v>1509.1429260513696</v>
      </c>
      <c r="AT43" s="648">
        <v>1509.1429260513696</v>
      </c>
      <c r="AU43" s="648">
        <v>1509.1429260513696</v>
      </c>
      <c r="AV43" s="648">
        <v>1378.8748842136638</v>
      </c>
      <c r="AW43" s="648">
        <v>845.9278214260479</v>
      </c>
      <c r="AX43" s="648">
        <v>844.77607048889377</v>
      </c>
      <c r="AY43" s="648">
        <v>844.77607048889377</v>
      </c>
      <c r="AZ43" s="648">
        <v>299.23204487103203</v>
      </c>
      <c r="BA43" s="648">
        <v>135.14552799425331</v>
      </c>
      <c r="BB43" s="648">
        <v>98.332149107250146</v>
      </c>
      <c r="BC43" s="648">
        <v>98.332149107250146</v>
      </c>
      <c r="BD43" s="648">
        <v>88.250485179055346</v>
      </c>
      <c r="BE43" s="648">
        <v>88.250485179055346</v>
      </c>
      <c r="BF43" s="648">
        <v>87.364499006820822</v>
      </c>
      <c r="BG43" s="648">
        <v>0</v>
      </c>
      <c r="BH43" s="648">
        <v>0</v>
      </c>
      <c r="BI43" s="648">
        <v>0</v>
      </c>
      <c r="BJ43" s="648">
        <v>0</v>
      </c>
      <c r="BK43" s="648">
        <v>0</v>
      </c>
      <c r="BL43" s="648">
        <v>0</v>
      </c>
      <c r="BM43" s="648">
        <v>0</v>
      </c>
      <c r="BN43" s="648">
        <v>0</v>
      </c>
      <c r="BO43" s="648">
        <v>0</v>
      </c>
      <c r="BP43" s="648">
        <v>0</v>
      </c>
      <c r="BQ43" s="648">
        <v>0</v>
      </c>
      <c r="BR43" s="648">
        <v>0</v>
      </c>
      <c r="BS43" s="648">
        <v>0</v>
      </c>
      <c r="BT43" s="649">
        <v>0</v>
      </c>
      <c r="BU43" s="1"/>
    </row>
    <row r="44" spans="2:73" s="13" customFormat="1" ht="15.6">
      <c r="B44" s="646" t="s">
        <v>208</v>
      </c>
      <c r="C44" s="646" t="s">
        <v>747</v>
      </c>
      <c r="D44" s="646" t="s">
        <v>20</v>
      </c>
      <c r="E44" s="646" t="s">
        <v>744</v>
      </c>
      <c r="F44" s="646" t="s">
        <v>754</v>
      </c>
      <c r="G44" s="646" t="s">
        <v>745</v>
      </c>
      <c r="H44" s="646">
        <v>2011</v>
      </c>
      <c r="I44" s="560" t="s">
        <v>573</v>
      </c>
      <c r="J44" s="560" t="s">
        <v>581</v>
      </c>
      <c r="K44" s="39"/>
      <c r="L44" s="647">
        <v>88.317436819999998</v>
      </c>
      <c r="M44" s="648">
        <v>88.317436819999998</v>
      </c>
      <c r="N44" s="648">
        <v>88.317436819999998</v>
      </c>
      <c r="O44" s="648">
        <v>88.317436819999998</v>
      </c>
      <c r="P44" s="648">
        <v>0</v>
      </c>
      <c r="Q44" s="648">
        <v>0</v>
      </c>
      <c r="R44" s="648">
        <v>0</v>
      </c>
      <c r="S44" s="648">
        <v>0</v>
      </c>
      <c r="T44" s="648">
        <v>0</v>
      </c>
      <c r="U44" s="648">
        <v>0</v>
      </c>
      <c r="V44" s="648">
        <v>0</v>
      </c>
      <c r="W44" s="648">
        <v>0</v>
      </c>
      <c r="X44" s="648">
        <v>0</v>
      </c>
      <c r="Y44" s="648">
        <v>0</v>
      </c>
      <c r="Z44" s="648">
        <v>0</v>
      </c>
      <c r="AA44" s="648"/>
      <c r="AB44" s="648"/>
      <c r="AC44" s="648"/>
      <c r="AD44" s="648"/>
      <c r="AE44" s="648"/>
      <c r="AF44" s="648"/>
      <c r="AG44" s="648"/>
      <c r="AH44" s="648"/>
      <c r="AI44" s="648"/>
      <c r="AJ44" s="648"/>
      <c r="AK44" s="648"/>
      <c r="AL44" s="648"/>
      <c r="AM44" s="648"/>
      <c r="AN44" s="648"/>
      <c r="AO44" s="649"/>
      <c r="AP44" s="39"/>
      <c r="AQ44" s="647">
        <v>437351.41950000002</v>
      </c>
      <c r="AR44" s="648">
        <v>437351.41950000002</v>
      </c>
      <c r="AS44" s="648">
        <v>437351.41950000002</v>
      </c>
      <c r="AT44" s="648">
        <v>437351.41950000002</v>
      </c>
      <c r="AU44" s="648">
        <v>0</v>
      </c>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9"/>
      <c r="BU44" s="1"/>
    </row>
    <row r="45" spans="2:73" s="13" customFormat="1" ht="15.6">
      <c r="B45" s="646" t="s">
        <v>742</v>
      </c>
      <c r="C45" s="646" t="s">
        <v>747</v>
      </c>
      <c r="D45" s="646" t="s">
        <v>21</v>
      </c>
      <c r="E45" s="646" t="s">
        <v>744</v>
      </c>
      <c r="F45" s="646" t="s">
        <v>753</v>
      </c>
      <c r="G45" s="646" t="s">
        <v>745</v>
      </c>
      <c r="H45" s="646">
        <v>2012</v>
      </c>
      <c r="I45" s="560" t="s">
        <v>571</v>
      </c>
      <c r="J45" s="560" t="s">
        <v>588</v>
      </c>
      <c r="K45" s="39"/>
      <c r="L45" s="647"/>
      <c r="M45" s="648">
        <v>8.8026296966164779</v>
      </c>
      <c r="N45" s="648">
        <v>8.8026296966164779</v>
      </c>
      <c r="O45" s="648">
        <v>8.4510310491760983</v>
      </c>
      <c r="P45" s="648">
        <v>5.3782674460159923</v>
      </c>
      <c r="Q45" s="648">
        <v>5.3647882563434637</v>
      </c>
      <c r="R45" s="648">
        <v>1.2651971914062754</v>
      </c>
      <c r="S45" s="648">
        <v>1.2651971914062754</v>
      </c>
      <c r="T45" s="648">
        <v>1.2651971914062754</v>
      </c>
      <c r="U45" s="648">
        <v>1.2651971914062754</v>
      </c>
      <c r="V45" s="648">
        <v>1.2651971914062754</v>
      </c>
      <c r="W45" s="648">
        <v>1.2450845569128639</v>
      </c>
      <c r="X45" s="648">
        <v>1.2450845569128639</v>
      </c>
      <c r="Y45" s="648">
        <v>0</v>
      </c>
      <c r="Z45" s="648">
        <v>0</v>
      </c>
      <c r="AA45" s="648">
        <v>0</v>
      </c>
      <c r="AB45" s="648">
        <v>0</v>
      </c>
      <c r="AC45" s="648">
        <v>0</v>
      </c>
      <c r="AD45" s="648">
        <v>0</v>
      </c>
      <c r="AE45" s="648">
        <v>0</v>
      </c>
      <c r="AF45" s="648">
        <v>0</v>
      </c>
      <c r="AG45" s="648">
        <v>0</v>
      </c>
      <c r="AH45" s="648">
        <v>0</v>
      </c>
      <c r="AI45" s="648">
        <v>0</v>
      </c>
      <c r="AJ45" s="648">
        <v>0</v>
      </c>
      <c r="AK45" s="648">
        <v>0</v>
      </c>
      <c r="AL45" s="648">
        <v>0</v>
      </c>
      <c r="AM45" s="648">
        <v>0</v>
      </c>
      <c r="AN45" s="648">
        <v>0</v>
      </c>
      <c r="AO45" s="649">
        <v>0</v>
      </c>
      <c r="AP45" s="39"/>
      <c r="AQ45" s="647"/>
      <c r="AR45" s="648">
        <v>35756.644886088456</v>
      </c>
      <c r="AS45" s="648">
        <v>35756.644886088456</v>
      </c>
      <c r="AT45" s="648">
        <v>34546.250534804873</v>
      </c>
      <c r="AU45" s="648">
        <v>20424.601744427779</v>
      </c>
      <c r="AV45" s="648">
        <v>20368.578208910258</v>
      </c>
      <c r="AW45" s="648">
        <v>4938.7299094636246</v>
      </c>
      <c r="AX45" s="648">
        <v>4938.7299094636246</v>
      </c>
      <c r="AY45" s="648">
        <v>4938.7299094636246</v>
      </c>
      <c r="AZ45" s="648">
        <v>4938.7299094636246</v>
      </c>
      <c r="BA45" s="648">
        <v>4938.7299094636246</v>
      </c>
      <c r="BB45" s="648">
        <v>4741.9321609418685</v>
      </c>
      <c r="BC45" s="648">
        <v>4741.9321609418685</v>
      </c>
      <c r="BD45" s="648">
        <v>0</v>
      </c>
      <c r="BE45" s="648">
        <v>0</v>
      </c>
      <c r="BF45" s="648">
        <v>0</v>
      </c>
      <c r="BG45" s="648">
        <v>0</v>
      </c>
      <c r="BH45" s="648">
        <v>0</v>
      </c>
      <c r="BI45" s="648">
        <v>0</v>
      </c>
      <c r="BJ45" s="648">
        <v>0</v>
      </c>
      <c r="BK45" s="648">
        <v>0</v>
      </c>
      <c r="BL45" s="648">
        <v>0</v>
      </c>
      <c r="BM45" s="648">
        <v>0</v>
      </c>
      <c r="BN45" s="648">
        <v>0</v>
      </c>
      <c r="BO45" s="648">
        <v>0</v>
      </c>
      <c r="BP45" s="648">
        <v>0</v>
      </c>
      <c r="BQ45" s="648">
        <v>0</v>
      </c>
      <c r="BR45" s="648">
        <v>0</v>
      </c>
      <c r="BS45" s="648">
        <v>0</v>
      </c>
      <c r="BT45" s="649">
        <v>0</v>
      </c>
      <c r="BU45" s="1"/>
    </row>
    <row r="46" spans="2:73" s="13" customFormat="1" ht="15.6">
      <c r="B46" s="646" t="s">
        <v>742</v>
      </c>
      <c r="C46" s="646" t="s">
        <v>747</v>
      </c>
      <c r="D46" s="646" t="s">
        <v>22</v>
      </c>
      <c r="E46" s="646" t="s">
        <v>744</v>
      </c>
      <c r="F46" s="646" t="s">
        <v>753</v>
      </c>
      <c r="G46" s="646" t="s">
        <v>745</v>
      </c>
      <c r="H46" s="646">
        <v>2012</v>
      </c>
      <c r="I46" s="560" t="s">
        <v>571</v>
      </c>
      <c r="J46" s="560" t="s">
        <v>588</v>
      </c>
      <c r="K46" s="39"/>
      <c r="L46" s="647"/>
      <c r="M46" s="648">
        <v>264.3443969891793</v>
      </c>
      <c r="N46" s="648">
        <v>264.3443969891793</v>
      </c>
      <c r="O46" s="648">
        <v>264.3443969891793</v>
      </c>
      <c r="P46" s="648">
        <v>264.3443969891793</v>
      </c>
      <c r="Q46" s="648">
        <v>264.3443969891793</v>
      </c>
      <c r="R46" s="648">
        <v>259.711711237222</v>
      </c>
      <c r="S46" s="648">
        <v>255.0544809996928</v>
      </c>
      <c r="T46" s="648">
        <v>255.0544809996928</v>
      </c>
      <c r="U46" s="648">
        <v>248.22008211607255</v>
      </c>
      <c r="V46" s="648">
        <v>185.41790174957657</v>
      </c>
      <c r="W46" s="648">
        <v>185.03631809337139</v>
      </c>
      <c r="X46" s="648">
        <v>185.03631809337139</v>
      </c>
      <c r="Y46" s="648">
        <v>1.9106154847745964</v>
      </c>
      <c r="Z46" s="648">
        <v>1.9106154847745964</v>
      </c>
      <c r="AA46" s="648">
        <v>1.9106154847745964</v>
      </c>
      <c r="AB46" s="648">
        <v>0</v>
      </c>
      <c r="AC46" s="648">
        <v>0</v>
      </c>
      <c r="AD46" s="648">
        <v>0</v>
      </c>
      <c r="AE46" s="648">
        <v>0</v>
      </c>
      <c r="AF46" s="648">
        <v>0</v>
      </c>
      <c r="AG46" s="648">
        <v>0</v>
      </c>
      <c r="AH46" s="648">
        <v>0</v>
      </c>
      <c r="AI46" s="648">
        <v>0</v>
      </c>
      <c r="AJ46" s="648">
        <v>0</v>
      </c>
      <c r="AK46" s="648">
        <v>0</v>
      </c>
      <c r="AL46" s="648">
        <v>0</v>
      </c>
      <c r="AM46" s="648">
        <v>0</v>
      </c>
      <c r="AN46" s="648">
        <v>0</v>
      </c>
      <c r="AO46" s="649">
        <v>0</v>
      </c>
      <c r="AP46" s="39"/>
      <c r="AQ46" s="647"/>
      <c r="AR46" s="648">
        <v>1766600.8902990958</v>
      </c>
      <c r="AS46" s="648">
        <v>1766600.8902990958</v>
      </c>
      <c r="AT46" s="648">
        <v>1766600.8902990958</v>
      </c>
      <c r="AU46" s="648">
        <v>1766600.8902990958</v>
      </c>
      <c r="AV46" s="648">
        <v>1766600.8902990958</v>
      </c>
      <c r="AW46" s="648">
        <v>1751500.7360676003</v>
      </c>
      <c r="AX46" s="648">
        <v>1721619.6747512654</v>
      </c>
      <c r="AY46" s="648">
        <v>1721619.6747512654</v>
      </c>
      <c r="AZ46" s="648">
        <v>1696762.0333809508</v>
      </c>
      <c r="BA46" s="648">
        <v>1293819.5747477813</v>
      </c>
      <c r="BB46" s="648">
        <v>1279143.2065769839</v>
      </c>
      <c r="BC46" s="648">
        <v>1279143.2065769839</v>
      </c>
      <c r="BD46" s="648">
        <v>180106.25322714145</v>
      </c>
      <c r="BE46" s="648">
        <v>180106.25322714145</v>
      </c>
      <c r="BF46" s="648">
        <v>180106.25322714145</v>
      </c>
      <c r="BG46" s="648">
        <v>0</v>
      </c>
      <c r="BH46" s="648">
        <v>0</v>
      </c>
      <c r="BI46" s="648">
        <v>0</v>
      </c>
      <c r="BJ46" s="648">
        <v>0</v>
      </c>
      <c r="BK46" s="648">
        <v>0</v>
      </c>
      <c r="BL46" s="648">
        <v>0</v>
      </c>
      <c r="BM46" s="648">
        <v>0</v>
      </c>
      <c r="BN46" s="648">
        <v>0</v>
      </c>
      <c r="BO46" s="648">
        <v>0</v>
      </c>
      <c r="BP46" s="648">
        <v>0</v>
      </c>
      <c r="BQ46" s="648">
        <v>0</v>
      </c>
      <c r="BR46" s="648">
        <v>0</v>
      </c>
      <c r="BS46" s="648">
        <v>0</v>
      </c>
      <c r="BT46" s="649">
        <v>0</v>
      </c>
      <c r="BU46" s="1"/>
    </row>
    <row r="47" spans="2:73" s="13" customFormat="1" ht="15.6">
      <c r="B47" s="646" t="s">
        <v>742</v>
      </c>
      <c r="C47" s="646" t="s">
        <v>743</v>
      </c>
      <c r="D47" s="646" t="s">
        <v>2</v>
      </c>
      <c r="E47" s="646" t="s">
        <v>744</v>
      </c>
      <c r="F47" s="646" t="s">
        <v>29</v>
      </c>
      <c r="G47" s="646" t="s">
        <v>745</v>
      </c>
      <c r="H47" s="646">
        <v>2012</v>
      </c>
      <c r="I47" s="560" t="s">
        <v>571</v>
      </c>
      <c r="J47" s="560" t="s">
        <v>588</v>
      </c>
      <c r="K47" s="39"/>
      <c r="L47" s="647"/>
      <c r="M47" s="648">
        <v>2.5316395988564526</v>
      </c>
      <c r="N47" s="648">
        <v>2.5316395988564526</v>
      </c>
      <c r="O47" s="648">
        <v>2.5316395988564526</v>
      </c>
      <c r="P47" s="648">
        <v>2.520000837659818</v>
      </c>
      <c r="Q47" s="648">
        <v>0</v>
      </c>
      <c r="R47" s="648">
        <v>0</v>
      </c>
      <c r="S47" s="648">
        <v>0</v>
      </c>
      <c r="T47" s="648">
        <v>0</v>
      </c>
      <c r="U47" s="648">
        <v>0</v>
      </c>
      <c r="V47" s="648">
        <v>0</v>
      </c>
      <c r="W47" s="648">
        <v>0</v>
      </c>
      <c r="X47" s="648">
        <v>0</v>
      </c>
      <c r="Y47" s="648">
        <v>0</v>
      </c>
      <c r="Z47" s="648">
        <v>0</v>
      </c>
      <c r="AA47" s="648">
        <v>0</v>
      </c>
      <c r="AB47" s="648">
        <v>0</v>
      </c>
      <c r="AC47" s="648">
        <v>0</v>
      </c>
      <c r="AD47" s="648">
        <v>0</v>
      </c>
      <c r="AE47" s="648">
        <v>0</v>
      </c>
      <c r="AF47" s="648">
        <v>0</v>
      </c>
      <c r="AG47" s="648">
        <v>0</v>
      </c>
      <c r="AH47" s="648">
        <v>0</v>
      </c>
      <c r="AI47" s="648">
        <v>0</v>
      </c>
      <c r="AJ47" s="648">
        <v>0</v>
      </c>
      <c r="AK47" s="648">
        <v>0</v>
      </c>
      <c r="AL47" s="648">
        <v>0</v>
      </c>
      <c r="AM47" s="648">
        <v>0</v>
      </c>
      <c r="AN47" s="648">
        <v>0</v>
      </c>
      <c r="AO47" s="649">
        <v>0</v>
      </c>
      <c r="AP47" s="39"/>
      <c r="AQ47" s="647"/>
      <c r="AR47" s="648">
        <v>4503.725179691296</v>
      </c>
      <c r="AS47" s="648">
        <v>4503.725179691296</v>
      </c>
      <c r="AT47" s="648">
        <v>4503.725179691296</v>
      </c>
      <c r="AU47" s="648">
        <v>4493.317166044154</v>
      </c>
      <c r="AV47" s="648">
        <v>0</v>
      </c>
      <c r="AW47" s="648">
        <v>0</v>
      </c>
      <c r="AX47" s="648">
        <v>0</v>
      </c>
      <c r="AY47" s="648">
        <v>0</v>
      </c>
      <c r="AZ47" s="648">
        <v>0</v>
      </c>
      <c r="BA47" s="648">
        <v>0</v>
      </c>
      <c r="BB47" s="648">
        <v>0</v>
      </c>
      <c r="BC47" s="648">
        <v>0</v>
      </c>
      <c r="BD47" s="648">
        <v>0</v>
      </c>
      <c r="BE47" s="648">
        <v>0</v>
      </c>
      <c r="BF47" s="648">
        <v>0</v>
      </c>
      <c r="BG47" s="648">
        <v>0</v>
      </c>
      <c r="BH47" s="648">
        <v>0</v>
      </c>
      <c r="BI47" s="648">
        <v>0</v>
      </c>
      <c r="BJ47" s="648">
        <v>0</v>
      </c>
      <c r="BK47" s="648">
        <v>0</v>
      </c>
      <c r="BL47" s="648">
        <v>0</v>
      </c>
      <c r="BM47" s="648">
        <v>0</v>
      </c>
      <c r="BN47" s="648">
        <v>0</v>
      </c>
      <c r="BO47" s="648">
        <v>0</v>
      </c>
      <c r="BP47" s="648">
        <v>0</v>
      </c>
      <c r="BQ47" s="648">
        <v>0</v>
      </c>
      <c r="BR47" s="648">
        <v>0</v>
      </c>
      <c r="BS47" s="648">
        <v>0</v>
      </c>
      <c r="BT47" s="649">
        <v>0</v>
      </c>
      <c r="BU47" s="1"/>
    </row>
    <row r="48" spans="2:73" s="13" customFormat="1" ht="15.6">
      <c r="B48" s="646" t="s">
        <v>742</v>
      </c>
      <c r="C48" s="646" t="s">
        <v>743</v>
      </c>
      <c r="D48" s="646" t="s">
        <v>1</v>
      </c>
      <c r="E48" s="646" t="s">
        <v>744</v>
      </c>
      <c r="F48" s="646" t="s">
        <v>29</v>
      </c>
      <c r="G48" s="646" t="s">
        <v>745</v>
      </c>
      <c r="H48" s="646">
        <v>2012</v>
      </c>
      <c r="I48" s="560" t="s">
        <v>571</v>
      </c>
      <c r="J48" s="560" t="s">
        <v>588</v>
      </c>
      <c r="K48" s="39"/>
      <c r="L48" s="647"/>
      <c r="M48" s="648">
        <v>5.9391255822410285</v>
      </c>
      <c r="N48" s="648">
        <v>5.9391255822410285</v>
      </c>
      <c r="O48" s="648">
        <v>5.9391255822410285</v>
      </c>
      <c r="P48" s="648">
        <v>5.9391255822410285</v>
      </c>
      <c r="Q48" s="648">
        <v>3.3702776363714868</v>
      </c>
      <c r="R48" s="648">
        <v>0</v>
      </c>
      <c r="S48" s="648">
        <v>0</v>
      </c>
      <c r="T48" s="648">
        <v>0</v>
      </c>
      <c r="U48" s="648">
        <v>0</v>
      </c>
      <c r="V48" s="648">
        <v>0</v>
      </c>
      <c r="W48" s="648">
        <v>0</v>
      </c>
      <c r="X48" s="648">
        <v>0</v>
      </c>
      <c r="Y48" s="648">
        <v>0</v>
      </c>
      <c r="Z48" s="648">
        <v>0</v>
      </c>
      <c r="AA48" s="648">
        <v>0</v>
      </c>
      <c r="AB48" s="648">
        <v>0</v>
      </c>
      <c r="AC48" s="648">
        <v>0</v>
      </c>
      <c r="AD48" s="648">
        <v>0</v>
      </c>
      <c r="AE48" s="648">
        <v>0</v>
      </c>
      <c r="AF48" s="648">
        <v>0</v>
      </c>
      <c r="AG48" s="648">
        <v>0</v>
      </c>
      <c r="AH48" s="648">
        <v>0</v>
      </c>
      <c r="AI48" s="648">
        <v>0</v>
      </c>
      <c r="AJ48" s="648">
        <v>0</v>
      </c>
      <c r="AK48" s="648">
        <v>0</v>
      </c>
      <c r="AL48" s="648">
        <v>0</v>
      </c>
      <c r="AM48" s="648">
        <v>0</v>
      </c>
      <c r="AN48" s="648">
        <v>0</v>
      </c>
      <c r="AO48" s="649">
        <v>0</v>
      </c>
      <c r="AP48" s="39"/>
      <c r="AQ48" s="647"/>
      <c r="AR48" s="648">
        <v>44552.775865090764</v>
      </c>
      <c r="AS48" s="648">
        <v>44552.775865090764</v>
      </c>
      <c r="AT48" s="648">
        <v>44552.775865090764</v>
      </c>
      <c r="AU48" s="648">
        <v>44552.775865090764</v>
      </c>
      <c r="AV48" s="648">
        <v>25633.440279257204</v>
      </c>
      <c r="AW48" s="648">
        <v>0</v>
      </c>
      <c r="AX48" s="648">
        <v>0</v>
      </c>
      <c r="AY48" s="648">
        <v>0</v>
      </c>
      <c r="AZ48" s="648">
        <v>0</v>
      </c>
      <c r="BA48" s="648">
        <v>0</v>
      </c>
      <c r="BB48" s="648">
        <v>0</v>
      </c>
      <c r="BC48" s="648">
        <v>0</v>
      </c>
      <c r="BD48" s="648">
        <v>0</v>
      </c>
      <c r="BE48" s="648">
        <v>0</v>
      </c>
      <c r="BF48" s="648">
        <v>0</v>
      </c>
      <c r="BG48" s="648">
        <v>0</v>
      </c>
      <c r="BH48" s="648">
        <v>0</v>
      </c>
      <c r="BI48" s="648">
        <v>0</v>
      </c>
      <c r="BJ48" s="648">
        <v>0</v>
      </c>
      <c r="BK48" s="648">
        <v>0</v>
      </c>
      <c r="BL48" s="648">
        <v>0</v>
      </c>
      <c r="BM48" s="648">
        <v>0</v>
      </c>
      <c r="BN48" s="648">
        <v>0</v>
      </c>
      <c r="BO48" s="648">
        <v>0</v>
      </c>
      <c r="BP48" s="648">
        <v>0</v>
      </c>
      <c r="BQ48" s="648">
        <v>0</v>
      </c>
      <c r="BR48" s="648">
        <v>0</v>
      </c>
      <c r="BS48" s="648">
        <v>0</v>
      </c>
      <c r="BT48" s="649">
        <v>0</v>
      </c>
      <c r="BU48" s="1"/>
    </row>
    <row r="49" spans="2:73" s="13" customFormat="1" ht="15.6">
      <c r="B49" s="646" t="s">
        <v>742</v>
      </c>
      <c r="C49" s="646" t="s">
        <v>743</v>
      </c>
      <c r="D49" s="646" t="s">
        <v>5</v>
      </c>
      <c r="E49" s="646" t="s">
        <v>744</v>
      </c>
      <c r="F49" s="646" t="s">
        <v>29</v>
      </c>
      <c r="G49" s="646" t="s">
        <v>745</v>
      </c>
      <c r="H49" s="646">
        <v>2012</v>
      </c>
      <c r="I49" s="560" t="s">
        <v>571</v>
      </c>
      <c r="J49" s="560" t="s">
        <v>588</v>
      </c>
      <c r="K49" s="39"/>
      <c r="L49" s="647"/>
      <c r="M49" s="648">
        <v>8.1025388189143026</v>
      </c>
      <c r="N49" s="648">
        <v>8.1025388189143026</v>
      </c>
      <c r="O49" s="648">
        <v>8.1025388189143026</v>
      </c>
      <c r="P49" s="648">
        <v>8.1025388189143026</v>
      </c>
      <c r="Q49" s="648">
        <v>7.4164102536064744</v>
      </c>
      <c r="R49" s="648">
        <v>6.276030795499481</v>
      </c>
      <c r="S49" s="648">
        <v>4.6984431620118992</v>
      </c>
      <c r="T49" s="648">
        <v>4.6810958665272269</v>
      </c>
      <c r="U49" s="648">
        <v>4.6810958665272269</v>
      </c>
      <c r="V49" s="648">
        <v>3.0188903551262105</v>
      </c>
      <c r="W49" s="648">
        <v>1.1811082718337707</v>
      </c>
      <c r="X49" s="648">
        <v>1.18100456836906</v>
      </c>
      <c r="Y49" s="648">
        <v>1.18100456836906</v>
      </c>
      <c r="Z49" s="648">
        <v>1.160737657640013</v>
      </c>
      <c r="AA49" s="648">
        <v>1.160737657640013</v>
      </c>
      <c r="AB49" s="648">
        <v>1.1318983819808297</v>
      </c>
      <c r="AC49" s="648">
        <v>0.31758885311202051</v>
      </c>
      <c r="AD49" s="648">
        <v>0.31758885311202051</v>
      </c>
      <c r="AE49" s="648">
        <v>0.31758885311202051</v>
      </c>
      <c r="AF49" s="648">
        <v>0.31758885311202051</v>
      </c>
      <c r="AG49" s="648">
        <v>0</v>
      </c>
      <c r="AH49" s="648">
        <v>0</v>
      </c>
      <c r="AI49" s="648">
        <v>0</v>
      </c>
      <c r="AJ49" s="648">
        <v>0</v>
      </c>
      <c r="AK49" s="648">
        <v>0</v>
      </c>
      <c r="AL49" s="648">
        <v>0</v>
      </c>
      <c r="AM49" s="648">
        <v>0</v>
      </c>
      <c r="AN49" s="648">
        <v>0</v>
      </c>
      <c r="AO49" s="649">
        <v>0</v>
      </c>
      <c r="AP49" s="39"/>
      <c r="AQ49" s="647"/>
      <c r="AR49" s="648">
        <v>146622.96829601386</v>
      </c>
      <c r="AS49" s="648">
        <v>146622.96829601386</v>
      </c>
      <c r="AT49" s="648">
        <v>146622.96829601386</v>
      </c>
      <c r="AU49" s="648">
        <v>146622.96829601386</v>
      </c>
      <c r="AV49" s="648">
        <v>131804.72099682936</v>
      </c>
      <c r="AW49" s="648">
        <v>107176.06438703198</v>
      </c>
      <c r="AX49" s="648">
        <v>73105.068263053094</v>
      </c>
      <c r="AY49" s="648">
        <v>72953.105954607381</v>
      </c>
      <c r="AZ49" s="648">
        <v>72953.105954607381</v>
      </c>
      <c r="BA49" s="648">
        <v>37054.626317693874</v>
      </c>
      <c r="BB49" s="648">
        <v>27499.365941988683</v>
      </c>
      <c r="BC49" s="648">
        <v>26644.730759716658</v>
      </c>
      <c r="BD49" s="648">
        <v>26644.730759716658</v>
      </c>
      <c r="BE49" s="648">
        <v>24784.53187996307</v>
      </c>
      <c r="BF49" s="648">
        <v>24784.53187996307</v>
      </c>
      <c r="BG49" s="648">
        <v>24445.49169034194</v>
      </c>
      <c r="BH49" s="648">
        <v>6858.9334460472928</v>
      </c>
      <c r="BI49" s="648">
        <v>6858.9334460472928</v>
      </c>
      <c r="BJ49" s="648">
        <v>6858.9334460472928</v>
      </c>
      <c r="BK49" s="648">
        <v>6858.9334460472928</v>
      </c>
      <c r="BL49" s="648">
        <v>0</v>
      </c>
      <c r="BM49" s="648">
        <v>0</v>
      </c>
      <c r="BN49" s="648">
        <v>0</v>
      </c>
      <c r="BO49" s="648">
        <v>0</v>
      </c>
      <c r="BP49" s="648">
        <v>0</v>
      </c>
      <c r="BQ49" s="648">
        <v>0</v>
      </c>
      <c r="BR49" s="648">
        <v>0</v>
      </c>
      <c r="BS49" s="648">
        <v>0</v>
      </c>
      <c r="BT49" s="649">
        <v>0</v>
      </c>
      <c r="BU49" s="1"/>
    </row>
    <row r="50" spans="2:73" s="13" customFormat="1" ht="15.6">
      <c r="B50" s="646" t="s">
        <v>742</v>
      </c>
      <c r="C50" s="646" t="s">
        <v>743</v>
      </c>
      <c r="D50" s="646" t="s">
        <v>4</v>
      </c>
      <c r="E50" s="646" t="s">
        <v>744</v>
      </c>
      <c r="F50" s="646" t="s">
        <v>29</v>
      </c>
      <c r="G50" s="646" t="s">
        <v>745</v>
      </c>
      <c r="H50" s="646">
        <v>2012</v>
      </c>
      <c r="I50" s="560" t="s">
        <v>571</v>
      </c>
      <c r="J50" s="560" t="s">
        <v>588</v>
      </c>
      <c r="K50" s="39"/>
      <c r="L50" s="647"/>
      <c r="M50" s="648">
        <v>1.2614675933139985</v>
      </c>
      <c r="N50" s="648">
        <v>1.2614675933139985</v>
      </c>
      <c r="O50" s="648">
        <v>1.2614675933139985</v>
      </c>
      <c r="P50" s="648">
        <v>1.2614675933139985</v>
      </c>
      <c r="Q50" s="648">
        <v>1.2561426665987911</v>
      </c>
      <c r="R50" s="648">
        <v>1.2561426665987911</v>
      </c>
      <c r="S50" s="648">
        <v>1.0714246550391899</v>
      </c>
      <c r="T50" s="648">
        <v>1.0691877669372192</v>
      </c>
      <c r="U50" s="648">
        <v>1.0691877669372192</v>
      </c>
      <c r="V50" s="648">
        <v>1.0691877669372192</v>
      </c>
      <c r="W50" s="648">
        <v>1.9667375821575298E-2</v>
      </c>
      <c r="X50" s="648">
        <v>1.9653831188096112E-2</v>
      </c>
      <c r="Y50" s="648">
        <v>1.9653831188096112E-2</v>
      </c>
      <c r="Z50" s="648">
        <v>1.894611430855702E-2</v>
      </c>
      <c r="AA50" s="648">
        <v>1.894611430855702E-2</v>
      </c>
      <c r="AB50" s="648">
        <v>1.7697169299694757E-2</v>
      </c>
      <c r="AC50" s="648">
        <v>0</v>
      </c>
      <c r="AD50" s="648">
        <v>0</v>
      </c>
      <c r="AE50" s="648">
        <v>0</v>
      </c>
      <c r="AF50" s="648">
        <v>0</v>
      </c>
      <c r="AG50" s="648">
        <v>0</v>
      </c>
      <c r="AH50" s="648">
        <v>0</v>
      </c>
      <c r="AI50" s="648">
        <v>0</v>
      </c>
      <c r="AJ50" s="648">
        <v>0</v>
      </c>
      <c r="AK50" s="648">
        <v>0</v>
      </c>
      <c r="AL50" s="648">
        <v>0</v>
      </c>
      <c r="AM50" s="648">
        <v>0</v>
      </c>
      <c r="AN50" s="648">
        <v>0</v>
      </c>
      <c r="AO50" s="649">
        <v>0</v>
      </c>
      <c r="AP50" s="39"/>
      <c r="AQ50" s="647"/>
      <c r="AR50" s="648">
        <v>7654.805446726109</v>
      </c>
      <c r="AS50" s="648">
        <v>7654.805446726109</v>
      </c>
      <c r="AT50" s="648">
        <v>7654.805446726109</v>
      </c>
      <c r="AU50" s="648">
        <v>7654.805446726109</v>
      </c>
      <c r="AV50" s="648">
        <v>7539.8035580049018</v>
      </c>
      <c r="AW50" s="648">
        <v>7539.8035580049018</v>
      </c>
      <c r="AX50" s="648">
        <v>3550.4678645175309</v>
      </c>
      <c r="AY50" s="648">
        <v>3530.8727247442662</v>
      </c>
      <c r="AZ50" s="648">
        <v>3530.8727247442662</v>
      </c>
      <c r="BA50" s="648">
        <v>3530.8727247442662</v>
      </c>
      <c r="BB50" s="648">
        <v>573.46785347469483</v>
      </c>
      <c r="BC50" s="648">
        <v>461.84457902982615</v>
      </c>
      <c r="BD50" s="648">
        <v>461.84457902982615</v>
      </c>
      <c r="BE50" s="648">
        <v>396.88676853261575</v>
      </c>
      <c r="BF50" s="648">
        <v>396.88676853261575</v>
      </c>
      <c r="BG50" s="648">
        <v>382.20392567500789</v>
      </c>
      <c r="BH50" s="648">
        <v>0</v>
      </c>
      <c r="BI50" s="648">
        <v>0</v>
      </c>
      <c r="BJ50" s="648">
        <v>0</v>
      </c>
      <c r="BK50" s="648">
        <v>0</v>
      </c>
      <c r="BL50" s="648">
        <v>0</v>
      </c>
      <c r="BM50" s="648">
        <v>0</v>
      </c>
      <c r="BN50" s="648">
        <v>0</v>
      </c>
      <c r="BO50" s="648">
        <v>0</v>
      </c>
      <c r="BP50" s="648">
        <v>0</v>
      </c>
      <c r="BQ50" s="648">
        <v>0</v>
      </c>
      <c r="BR50" s="648">
        <v>0</v>
      </c>
      <c r="BS50" s="648">
        <v>0</v>
      </c>
      <c r="BT50" s="649">
        <v>0</v>
      </c>
      <c r="BU50" s="1"/>
    </row>
    <row r="51" spans="2:73" s="13" customFormat="1" ht="15.6">
      <c r="B51" s="646" t="s">
        <v>742</v>
      </c>
      <c r="C51" s="646" t="s">
        <v>743</v>
      </c>
      <c r="D51" s="646" t="s">
        <v>3</v>
      </c>
      <c r="E51" s="646" t="s">
        <v>744</v>
      </c>
      <c r="F51" s="646" t="s">
        <v>29</v>
      </c>
      <c r="G51" s="646" t="s">
        <v>745</v>
      </c>
      <c r="H51" s="646">
        <v>2012</v>
      </c>
      <c r="I51" s="560" t="s">
        <v>571</v>
      </c>
      <c r="J51" s="560" t="s">
        <v>588</v>
      </c>
      <c r="K51" s="39"/>
      <c r="L51" s="647"/>
      <c r="M51" s="648">
        <v>90.067114387176318</v>
      </c>
      <c r="N51" s="648">
        <v>90.067114387176318</v>
      </c>
      <c r="O51" s="648">
        <v>90.067114387176318</v>
      </c>
      <c r="P51" s="648">
        <v>90.067114387176318</v>
      </c>
      <c r="Q51" s="648">
        <v>90.067114387176318</v>
      </c>
      <c r="R51" s="648">
        <v>90.067114387176318</v>
      </c>
      <c r="S51" s="648">
        <v>90.067114387176318</v>
      </c>
      <c r="T51" s="648">
        <v>90.067114387176318</v>
      </c>
      <c r="U51" s="648">
        <v>90.067114387176318</v>
      </c>
      <c r="V51" s="648">
        <v>90.067114387176318</v>
      </c>
      <c r="W51" s="648">
        <v>90.067114387176318</v>
      </c>
      <c r="X51" s="648">
        <v>90.067114387176318</v>
      </c>
      <c r="Y51" s="648">
        <v>90.067114387176318</v>
      </c>
      <c r="Z51" s="648">
        <v>90.067114387176318</v>
      </c>
      <c r="AA51" s="648">
        <v>90.067114387176318</v>
      </c>
      <c r="AB51" s="648">
        <v>90.067114387176318</v>
      </c>
      <c r="AC51" s="648">
        <v>90.067114387176318</v>
      </c>
      <c r="AD51" s="648">
        <v>90.067114387176318</v>
      </c>
      <c r="AE51" s="648">
        <v>69.144650768036215</v>
      </c>
      <c r="AF51" s="648">
        <v>0</v>
      </c>
      <c r="AG51" s="648">
        <v>0</v>
      </c>
      <c r="AH51" s="648">
        <v>0</v>
      </c>
      <c r="AI51" s="648">
        <v>0</v>
      </c>
      <c r="AJ51" s="648">
        <v>0</v>
      </c>
      <c r="AK51" s="648">
        <v>0</v>
      </c>
      <c r="AL51" s="648">
        <v>0</v>
      </c>
      <c r="AM51" s="648">
        <v>0</v>
      </c>
      <c r="AN51" s="648">
        <v>0</v>
      </c>
      <c r="AO51" s="649">
        <v>0</v>
      </c>
      <c r="AP51" s="39"/>
      <c r="AQ51" s="647"/>
      <c r="AR51" s="648">
        <v>152189.65208178159</v>
      </c>
      <c r="AS51" s="648">
        <v>152189.65208178159</v>
      </c>
      <c r="AT51" s="648">
        <v>152189.65208178159</v>
      </c>
      <c r="AU51" s="648">
        <v>152189.65208178159</v>
      </c>
      <c r="AV51" s="648">
        <v>152189.65208178159</v>
      </c>
      <c r="AW51" s="648">
        <v>152189.65208178159</v>
      </c>
      <c r="AX51" s="648">
        <v>152189.65208178159</v>
      </c>
      <c r="AY51" s="648">
        <v>152189.65208178159</v>
      </c>
      <c r="AZ51" s="648">
        <v>152189.65208178159</v>
      </c>
      <c r="BA51" s="648">
        <v>152189.65208178159</v>
      </c>
      <c r="BB51" s="648">
        <v>152189.65208178159</v>
      </c>
      <c r="BC51" s="648">
        <v>152189.65208178159</v>
      </c>
      <c r="BD51" s="648">
        <v>152189.65208178159</v>
      </c>
      <c r="BE51" s="648">
        <v>152189.65208178159</v>
      </c>
      <c r="BF51" s="648">
        <v>152189.65208178159</v>
      </c>
      <c r="BG51" s="648">
        <v>152189.65208178159</v>
      </c>
      <c r="BH51" s="648">
        <v>152189.65208178159</v>
      </c>
      <c r="BI51" s="648">
        <v>152189.65208178159</v>
      </c>
      <c r="BJ51" s="648">
        <v>133479.64650637793</v>
      </c>
      <c r="BK51" s="648">
        <v>0</v>
      </c>
      <c r="BL51" s="648">
        <v>0</v>
      </c>
      <c r="BM51" s="648">
        <v>0</v>
      </c>
      <c r="BN51" s="648">
        <v>0</v>
      </c>
      <c r="BO51" s="648">
        <v>0</v>
      </c>
      <c r="BP51" s="648">
        <v>0</v>
      </c>
      <c r="BQ51" s="648">
        <v>0</v>
      </c>
      <c r="BR51" s="648">
        <v>0</v>
      </c>
      <c r="BS51" s="648">
        <v>0</v>
      </c>
      <c r="BT51" s="649">
        <v>0</v>
      </c>
      <c r="BU51" s="1"/>
    </row>
    <row r="52" spans="2:73" s="13" customFormat="1" ht="15.6">
      <c r="B52" s="646" t="s">
        <v>742</v>
      </c>
      <c r="C52" s="646" t="s">
        <v>743</v>
      </c>
      <c r="D52" s="646" t="s">
        <v>42</v>
      </c>
      <c r="E52" s="646" t="s">
        <v>744</v>
      </c>
      <c r="F52" s="646" t="s">
        <v>29</v>
      </c>
      <c r="G52" s="646" t="s">
        <v>746</v>
      </c>
      <c r="H52" s="646">
        <v>2012</v>
      </c>
      <c r="I52" s="560" t="s">
        <v>571</v>
      </c>
      <c r="J52" s="560" t="s">
        <v>588</v>
      </c>
      <c r="K52" s="39"/>
      <c r="L52" s="647"/>
      <c r="M52" s="648">
        <v>271.7466</v>
      </c>
      <c r="N52" s="648">
        <v>0</v>
      </c>
      <c r="O52" s="648">
        <v>0</v>
      </c>
      <c r="P52" s="648">
        <v>0</v>
      </c>
      <c r="Q52" s="648">
        <v>0</v>
      </c>
      <c r="R52" s="648">
        <v>0</v>
      </c>
      <c r="S52" s="648">
        <v>0</v>
      </c>
      <c r="T52" s="648">
        <v>0</v>
      </c>
      <c r="U52" s="648">
        <v>0</v>
      </c>
      <c r="V52" s="648">
        <v>0</v>
      </c>
      <c r="W52" s="648">
        <v>0</v>
      </c>
      <c r="X52" s="648">
        <v>0</v>
      </c>
      <c r="Y52" s="648">
        <v>0</v>
      </c>
      <c r="Z52" s="648">
        <v>0</v>
      </c>
      <c r="AA52" s="648">
        <v>0</v>
      </c>
      <c r="AB52" s="648">
        <v>0</v>
      </c>
      <c r="AC52" s="648">
        <v>0</v>
      </c>
      <c r="AD52" s="648">
        <v>0</v>
      </c>
      <c r="AE52" s="648">
        <v>0</v>
      </c>
      <c r="AF52" s="648">
        <v>0</v>
      </c>
      <c r="AG52" s="648">
        <v>0</v>
      </c>
      <c r="AH52" s="648">
        <v>0</v>
      </c>
      <c r="AI52" s="648">
        <v>0</v>
      </c>
      <c r="AJ52" s="648">
        <v>0</v>
      </c>
      <c r="AK52" s="648">
        <v>0</v>
      </c>
      <c r="AL52" s="648">
        <v>0</v>
      </c>
      <c r="AM52" s="648">
        <v>0</v>
      </c>
      <c r="AN52" s="648">
        <v>0</v>
      </c>
      <c r="AO52" s="649">
        <v>0</v>
      </c>
      <c r="AP52" s="39"/>
      <c r="AQ52" s="647"/>
      <c r="AR52" s="648">
        <v>2045.7530000000004</v>
      </c>
      <c r="AS52" s="648">
        <v>0</v>
      </c>
      <c r="AT52" s="648">
        <v>0</v>
      </c>
      <c r="AU52" s="648">
        <v>0</v>
      </c>
      <c r="AV52" s="648">
        <v>0</v>
      </c>
      <c r="AW52" s="648">
        <v>0</v>
      </c>
      <c r="AX52" s="648">
        <v>0</v>
      </c>
      <c r="AY52" s="648">
        <v>0</v>
      </c>
      <c r="AZ52" s="648">
        <v>0</v>
      </c>
      <c r="BA52" s="648">
        <v>0</v>
      </c>
      <c r="BB52" s="648">
        <v>0</v>
      </c>
      <c r="BC52" s="648">
        <v>0</v>
      </c>
      <c r="BD52" s="648">
        <v>0</v>
      </c>
      <c r="BE52" s="648">
        <v>0</v>
      </c>
      <c r="BF52" s="648">
        <v>0</v>
      </c>
      <c r="BG52" s="648">
        <v>0</v>
      </c>
      <c r="BH52" s="648">
        <v>0</v>
      </c>
      <c r="BI52" s="648">
        <v>0</v>
      </c>
      <c r="BJ52" s="648">
        <v>0</v>
      </c>
      <c r="BK52" s="648">
        <v>0</v>
      </c>
      <c r="BL52" s="648">
        <v>0</v>
      </c>
      <c r="BM52" s="648">
        <v>0</v>
      </c>
      <c r="BN52" s="648">
        <v>0</v>
      </c>
      <c r="BO52" s="648">
        <v>0</v>
      </c>
      <c r="BP52" s="648">
        <v>0</v>
      </c>
      <c r="BQ52" s="648">
        <v>0</v>
      </c>
      <c r="BR52" s="648">
        <v>0</v>
      </c>
      <c r="BS52" s="648">
        <v>0</v>
      </c>
      <c r="BT52" s="649">
        <v>0</v>
      </c>
      <c r="BU52" s="1"/>
    </row>
    <row r="53" spans="2:73">
      <c r="B53" s="646" t="s">
        <v>742</v>
      </c>
      <c r="C53" s="646" t="s">
        <v>750</v>
      </c>
      <c r="D53" s="646" t="s">
        <v>9</v>
      </c>
      <c r="E53" s="646" t="s">
        <v>744</v>
      </c>
      <c r="F53" s="646" t="s">
        <v>750</v>
      </c>
      <c r="G53" s="646" t="s">
        <v>746</v>
      </c>
      <c r="H53" s="646">
        <v>2012</v>
      </c>
      <c r="I53" s="560" t="s">
        <v>571</v>
      </c>
      <c r="J53" s="560" t="s">
        <v>588</v>
      </c>
      <c r="K53" s="39"/>
      <c r="L53" s="647"/>
      <c r="M53" s="648">
        <v>288.96660789999999</v>
      </c>
      <c r="N53" s="648">
        <v>0</v>
      </c>
      <c r="O53" s="648">
        <v>0</v>
      </c>
      <c r="P53" s="648">
        <v>0</v>
      </c>
      <c r="Q53" s="648">
        <v>0</v>
      </c>
      <c r="R53" s="648">
        <v>0</v>
      </c>
      <c r="S53" s="648">
        <v>0</v>
      </c>
      <c r="T53" s="648">
        <v>0</v>
      </c>
      <c r="U53" s="648">
        <v>0</v>
      </c>
      <c r="V53" s="648">
        <v>0</v>
      </c>
      <c r="W53" s="648">
        <v>0</v>
      </c>
      <c r="X53" s="648">
        <v>0</v>
      </c>
      <c r="Y53" s="648">
        <v>0</v>
      </c>
      <c r="Z53" s="648">
        <v>0</v>
      </c>
      <c r="AA53" s="648">
        <v>0</v>
      </c>
      <c r="AB53" s="648">
        <v>0</v>
      </c>
      <c r="AC53" s="648">
        <v>0</v>
      </c>
      <c r="AD53" s="648">
        <v>0</v>
      </c>
      <c r="AE53" s="648">
        <v>0</v>
      </c>
      <c r="AF53" s="648">
        <v>0</v>
      </c>
      <c r="AG53" s="648">
        <v>0</v>
      </c>
      <c r="AH53" s="648">
        <v>0</v>
      </c>
      <c r="AI53" s="648">
        <v>0</v>
      </c>
      <c r="AJ53" s="648">
        <v>0</v>
      </c>
      <c r="AK53" s="648">
        <v>0</v>
      </c>
      <c r="AL53" s="648">
        <v>0</v>
      </c>
      <c r="AM53" s="648">
        <v>0</v>
      </c>
      <c r="AN53" s="648">
        <v>0</v>
      </c>
      <c r="AO53" s="649">
        <v>0</v>
      </c>
      <c r="AP53" s="39"/>
      <c r="AQ53" s="647"/>
      <c r="AR53" s="648">
        <v>6963.9690000000001</v>
      </c>
      <c r="AS53" s="648">
        <v>0</v>
      </c>
      <c r="AT53" s="648">
        <v>0</v>
      </c>
      <c r="AU53" s="648">
        <v>0</v>
      </c>
      <c r="AV53" s="648">
        <v>0</v>
      </c>
      <c r="AW53" s="648">
        <v>0</v>
      </c>
      <c r="AX53" s="648">
        <v>0</v>
      </c>
      <c r="AY53" s="648">
        <v>0</v>
      </c>
      <c r="AZ53" s="648">
        <v>0</v>
      </c>
      <c r="BA53" s="648">
        <v>0</v>
      </c>
      <c r="BB53" s="648">
        <v>0</v>
      </c>
      <c r="BC53" s="648">
        <v>0</v>
      </c>
      <c r="BD53" s="648">
        <v>0</v>
      </c>
      <c r="BE53" s="648">
        <v>0</v>
      </c>
      <c r="BF53" s="648">
        <v>0</v>
      </c>
      <c r="BG53" s="648">
        <v>0</v>
      </c>
      <c r="BH53" s="648">
        <v>0</v>
      </c>
      <c r="BI53" s="648">
        <v>0</v>
      </c>
      <c r="BJ53" s="648">
        <v>0</v>
      </c>
      <c r="BK53" s="648">
        <v>0</v>
      </c>
      <c r="BL53" s="648">
        <v>0</v>
      </c>
      <c r="BM53" s="648">
        <v>0</v>
      </c>
      <c r="BN53" s="648">
        <v>0</v>
      </c>
      <c r="BO53" s="648">
        <v>0</v>
      </c>
      <c r="BP53" s="648">
        <v>0</v>
      </c>
      <c r="BQ53" s="648">
        <v>0</v>
      </c>
      <c r="BR53" s="648">
        <v>0</v>
      </c>
      <c r="BS53" s="648">
        <v>0</v>
      </c>
      <c r="BT53" s="649">
        <v>0</v>
      </c>
    </row>
    <row r="54" spans="2:73">
      <c r="B54" s="646" t="s">
        <v>742</v>
      </c>
      <c r="C54" s="646" t="s">
        <v>751</v>
      </c>
      <c r="D54" s="646" t="s">
        <v>17</v>
      </c>
      <c r="E54" s="646" t="s">
        <v>744</v>
      </c>
      <c r="F54" s="646" t="s">
        <v>753</v>
      </c>
      <c r="G54" s="646" t="s">
        <v>745</v>
      </c>
      <c r="H54" s="646">
        <v>2012</v>
      </c>
      <c r="I54" s="560" t="s">
        <v>571</v>
      </c>
      <c r="J54" s="560" t="s">
        <v>588</v>
      </c>
      <c r="K54" s="39"/>
      <c r="L54" s="647"/>
      <c r="M54" s="648">
        <v>0.61864673722831787</v>
      </c>
      <c r="N54" s="648">
        <v>0.61864673722831787</v>
      </c>
      <c r="O54" s="648">
        <v>0.61864673722831787</v>
      </c>
      <c r="P54" s="648">
        <v>0.61864673722831787</v>
      </c>
      <c r="Q54" s="648">
        <v>0.61864673722831787</v>
      </c>
      <c r="R54" s="648">
        <v>0.61864673722831787</v>
      </c>
      <c r="S54" s="648">
        <v>0.61864673722831787</v>
      </c>
      <c r="T54" s="648">
        <v>0.61864673722831787</v>
      </c>
      <c r="U54" s="648">
        <v>0.61864673722831787</v>
      </c>
      <c r="V54" s="648">
        <v>0.61864673722831787</v>
      </c>
      <c r="W54" s="648">
        <v>0.61864673722831787</v>
      </c>
      <c r="X54" s="648">
        <v>0.61864673722831787</v>
      </c>
      <c r="Y54" s="648">
        <v>0</v>
      </c>
      <c r="Z54" s="648">
        <v>0</v>
      </c>
      <c r="AA54" s="648">
        <v>0</v>
      </c>
      <c r="AB54" s="648">
        <v>0</v>
      </c>
      <c r="AC54" s="648">
        <v>0</v>
      </c>
      <c r="AD54" s="648">
        <v>0</v>
      </c>
      <c r="AE54" s="648">
        <v>0</v>
      </c>
      <c r="AF54" s="648">
        <v>0</v>
      </c>
      <c r="AG54" s="648">
        <v>0</v>
      </c>
      <c r="AH54" s="648">
        <v>0</v>
      </c>
      <c r="AI54" s="648">
        <v>0</v>
      </c>
      <c r="AJ54" s="648">
        <v>0</v>
      </c>
      <c r="AK54" s="648">
        <v>0</v>
      </c>
      <c r="AL54" s="648">
        <v>0</v>
      </c>
      <c r="AM54" s="648">
        <v>0</v>
      </c>
      <c r="AN54" s="648">
        <v>0</v>
      </c>
      <c r="AO54" s="649">
        <v>0</v>
      </c>
      <c r="AP54" s="39"/>
      <c r="AQ54" s="647"/>
      <c r="AR54" s="648">
        <v>599.36740550133084</v>
      </c>
      <c r="AS54" s="648">
        <v>599.36740550133084</v>
      </c>
      <c r="AT54" s="648">
        <v>599.36740550133084</v>
      </c>
      <c r="AU54" s="648">
        <v>599.36740550133084</v>
      </c>
      <c r="AV54" s="648">
        <v>599.36740550133084</v>
      </c>
      <c r="AW54" s="648">
        <v>599.36740550133084</v>
      </c>
      <c r="AX54" s="648">
        <v>599.36740550133084</v>
      </c>
      <c r="AY54" s="648">
        <v>599.36740550133084</v>
      </c>
      <c r="AZ54" s="648">
        <v>599.36740550133084</v>
      </c>
      <c r="BA54" s="648">
        <v>599.36740550133084</v>
      </c>
      <c r="BB54" s="648">
        <v>599.36740550133084</v>
      </c>
      <c r="BC54" s="648">
        <v>599.36740550133084</v>
      </c>
      <c r="BD54" s="648">
        <v>0</v>
      </c>
      <c r="BE54" s="648">
        <v>0</v>
      </c>
      <c r="BF54" s="648">
        <v>0</v>
      </c>
      <c r="BG54" s="648">
        <v>0</v>
      </c>
      <c r="BH54" s="648">
        <v>0</v>
      </c>
      <c r="BI54" s="648">
        <v>0</v>
      </c>
      <c r="BJ54" s="648">
        <v>0</v>
      </c>
      <c r="BK54" s="648">
        <v>0</v>
      </c>
      <c r="BL54" s="648">
        <v>0</v>
      </c>
      <c r="BM54" s="648">
        <v>0</v>
      </c>
      <c r="BN54" s="648">
        <v>0</v>
      </c>
      <c r="BO54" s="648">
        <v>0</v>
      </c>
      <c r="BP54" s="648">
        <v>0</v>
      </c>
      <c r="BQ54" s="648">
        <v>0</v>
      </c>
      <c r="BR54" s="648">
        <v>0</v>
      </c>
      <c r="BS54" s="648">
        <v>0</v>
      </c>
      <c r="BT54" s="649">
        <v>0</v>
      </c>
    </row>
    <row r="55" spans="2:73">
      <c r="B55" s="646" t="s">
        <v>742</v>
      </c>
      <c r="C55" s="646" t="s">
        <v>747</v>
      </c>
      <c r="D55" s="646" t="s">
        <v>748</v>
      </c>
      <c r="E55" s="646" t="s">
        <v>744</v>
      </c>
      <c r="F55" s="646" t="s">
        <v>753</v>
      </c>
      <c r="G55" s="646" t="s">
        <v>746</v>
      </c>
      <c r="H55" s="646">
        <v>2012</v>
      </c>
      <c r="I55" s="560" t="s">
        <v>571</v>
      </c>
      <c r="J55" s="560" t="s">
        <v>588</v>
      </c>
      <c r="K55" s="39"/>
      <c r="L55" s="647"/>
      <c r="M55" s="648">
        <v>78.352666499999998</v>
      </c>
      <c r="N55" s="648">
        <v>0</v>
      </c>
      <c r="O55" s="648">
        <v>0</v>
      </c>
      <c r="P55" s="648">
        <v>0</v>
      </c>
      <c r="Q55" s="648">
        <v>0</v>
      </c>
      <c r="R55" s="648">
        <v>0</v>
      </c>
      <c r="S55" s="648">
        <v>0</v>
      </c>
      <c r="T55" s="648">
        <v>0</v>
      </c>
      <c r="U55" s="648">
        <v>0</v>
      </c>
      <c r="V55" s="648">
        <v>0</v>
      </c>
      <c r="W55" s="648">
        <v>0</v>
      </c>
      <c r="X55" s="648">
        <v>0</v>
      </c>
      <c r="Y55" s="648">
        <v>0</v>
      </c>
      <c r="Z55" s="648">
        <v>0</v>
      </c>
      <c r="AA55" s="648">
        <v>0</v>
      </c>
      <c r="AB55" s="648">
        <v>0</v>
      </c>
      <c r="AC55" s="648">
        <v>0</v>
      </c>
      <c r="AD55" s="648">
        <v>0</v>
      </c>
      <c r="AE55" s="648">
        <v>0</v>
      </c>
      <c r="AF55" s="648">
        <v>0</v>
      </c>
      <c r="AG55" s="648">
        <v>0</v>
      </c>
      <c r="AH55" s="648">
        <v>0</v>
      </c>
      <c r="AI55" s="648">
        <v>0</v>
      </c>
      <c r="AJ55" s="648">
        <v>0</v>
      </c>
      <c r="AK55" s="648">
        <v>0</v>
      </c>
      <c r="AL55" s="648">
        <v>0</v>
      </c>
      <c r="AM55" s="648">
        <v>0</v>
      </c>
      <c r="AN55" s="648">
        <v>0</v>
      </c>
      <c r="AO55" s="649">
        <v>0</v>
      </c>
      <c r="AP55" s="39"/>
      <c r="AQ55" s="647"/>
      <c r="AR55" s="648">
        <v>1138.8810000000001</v>
      </c>
      <c r="AS55" s="648">
        <v>0</v>
      </c>
      <c r="AT55" s="648">
        <v>0</v>
      </c>
      <c r="AU55" s="648">
        <v>0</v>
      </c>
      <c r="AV55" s="648">
        <v>0</v>
      </c>
      <c r="AW55" s="648">
        <v>0</v>
      </c>
      <c r="AX55" s="648">
        <v>0</v>
      </c>
      <c r="AY55" s="648">
        <v>0</v>
      </c>
      <c r="AZ55" s="648">
        <v>0</v>
      </c>
      <c r="BA55" s="648">
        <v>0</v>
      </c>
      <c r="BB55" s="648">
        <v>0</v>
      </c>
      <c r="BC55" s="648">
        <v>0</v>
      </c>
      <c r="BD55" s="648">
        <v>0</v>
      </c>
      <c r="BE55" s="648">
        <v>0</v>
      </c>
      <c r="BF55" s="648">
        <v>0</v>
      </c>
      <c r="BG55" s="648">
        <v>0</v>
      </c>
      <c r="BH55" s="648">
        <v>0</v>
      </c>
      <c r="BI55" s="648">
        <v>0</v>
      </c>
      <c r="BJ55" s="648">
        <v>0</v>
      </c>
      <c r="BK55" s="648">
        <v>0</v>
      </c>
      <c r="BL55" s="648">
        <v>0</v>
      </c>
      <c r="BM55" s="648">
        <v>0</v>
      </c>
      <c r="BN55" s="648">
        <v>0</v>
      </c>
      <c r="BO55" s="648">
        <v>0</v>
      </c>
      <c r="BP55" s="648">
        <v>0</v>
      </c>
      <c r="BQ55" s="648">
        <v>0</v>
      </c>
      <c r="BR55" s="648">
        <v>0</v>
      </c>
      <c r="BS55" s="648">
        <v>0</v>
      </c>
      <c r="BT55" s="649">
        <v>0</v>
      </c>
    </row>
    <row r="56" spans="2:73">
      <c r="B56" s="646" t="s">
        <v>755</v>
      </c>
      <c r="C56" s="646" t="s">
        <v>743</v>
      </c>
      <c r="D56" s="646" t="s">
        <v>756</v>
      </c>
      <c r="E56" s="646" t="s">
        <v>744</v>
      </c>
      <c r="F56" s="646" t="s">
        <v>29</v>
      </c>
      <c r="G56" s="646" t="s">
        <v>746</v>
      </c>
      <c r="H56" s="646">
        <v>2012</v>
      </c>
      <c r="I56" s="560" t="s">
        <v>571</v>
      </c>
      <c r="J56" s="560" t="s">
        <v>588</v>
      </c>
      <c r="K56" s="39"/>
      <c r="L56" s="647"/>
      <c r="M56" s="648">
        <v>252.77149999999997</v>
      </c>
      <c r="N56" s="648">
        <v>0</v>
      </c>
      <c r="O56" s="648">
        <v>0</v>
      </c>
      <c r="P56" s="648">
        <v>0</v>
      </c>
      <c r="Q56" s="648">
        <v>0</v>
      </c>
      <c r="R56" s="648">
        <v>0</v>
      </c>
      <c r="S56" s="648">
        <v>0</v>
      </c>
      <c r="T56" s="648">
        <v>0</v>
      </c>
      <c r="U56" s="648">
        <v>0</v>
      </c>
      <c r="V56" s="648">
        <v>0</v>
      </c>
      <c r="W56" s="648">
        <v>0</v>
      </c>
      <c r="X56" s="648">
        <v>0</v>
      </c>
      <c r="Y56" s="648">
        <v>0</v>
      </c>
      <c r="Z56" s="648">
        <v>0</v>
      </c>
      <c r="AA56" s="648">
        <v>0</v>
      </c>
      <c r="AB56" s="648">
        <v>0</v>
      </c>
      <c r="AC56" s="648">
        <v>0</v>
      </c>
      <c r="AD56" s="648">
        <v>0</v>
      </c>
      <c r="AE56" s="648">
        <v>0</v>
      </c>
      <c r="AF56" s="648">
        <v>0</v>
      </c>
      <c r="AG56" s="648">
        <v>0</v>
      </c>
      <c r="AH56" s="648">
        <v>0</v>
      </c>
      <c r="AI56" s="648">
        <v>0</v>
      </c>
      <c r="AJ56" s="648">
        <v>0</v>
      </c>
      <c r="AK56" s="648">
        <v>0</v>
      </c>
      <c r="AL56" s="648">
        <v>0</v>
      </c>
      <c r="AM56" s="648">
        <v>0</v>
      </c>
      <c r="AN56" s="648">
        <v>0</v>
      </c>
      <c r="AO56" s="649">
        <v>0</v>
      </c>
      <c r="AP56" s="39"/>
      <c r="AQ56" s="647"/>
      <c r="AR56" s="648">
        <v>1901.8420000000001</v>
      </c>
      <c r="AS56" s="648">
        <v>0</v>
      </c>
      <c r="AT56" s="648">
        <v>0</v>
      </c>
      <c r="AU56" s="648">
        <v>0</v>
      </c>
      <c r="AV56" s="648">
        <v>0</v>
      </c>
      <c r="AW56" s="648">
        <v>0</v>
      </c>
      <c r="AX56" s="648">
        <v>0</v>
      </c>
      <c r="AY56" s="648">
        <v>0</v>
      </c>
      <c r="AZ56" s="648">
        <v>0</v>
      </c>
      <c r="BA56" s="648">
        <v>0</v>
      </c>
      <c r="BB56" s="648">
        <v>0</v>
      </c>
      <c r="BC56" s="648">
        <v>0</v>
      </c>
      <c r="BD56" s="648">
        <v>0</v>
      </c>
      <c r="BE56" s="648">
        <v>0</v>
      </c>
      <c r="BF56" s="648">
        <v>0</v>
      </c>
      <c r="BG56" s="648">
        <v>0</v>
      </c>
      <c r="BH56" s="648">
        <v>0</v>
      </c>
      <c r="BI56" s="648">
        <v>0</v>
      </c>
      <c r="BJ56" s="648">
        <v>0</v>
      </c>
      <c r="BK56" s="648">
        <v>0</v>
      </c>
      <c r="BL56" s="648">
        <v>0</v>
      </c>
      <c r="BM56" s="648">
        <v>0</v>
      </c>
      <c r="BN56" s="648">
        <v>0</v>
      </c>
      <c r="BO56" s="648">
        <v>0</v>
      </c>
      <c r="BP56" s="648">
        <v>0</v>
      </c>
      <c r="BQ56" s="648">
        <v>0</v>
      </c>
      <c r="BR56" s="648">
        <v>0</v>
      </c>
      <c r="BS56" s="648">
        <v>0</v>
      </c>
      <c r="BT56" s="649">
        <v>0</v>
      </c>
    </row>
    <row r="57" spans="2:73">
      <c r="B57" s="646" t="s">
        <v>755</v>
      </c>
      <c r="C57" s="646" t="s">
        <v>743</v>
      </c>
      <c r="D57" s="646" t="s">
        <v>756</v>
      </c>
      <c r="E57" s="646" t="s">
        <v>744</v>
      </c>
      <c r="F57" s="646" t="s">
        <v>29</v>
      </c>
      <c r="G57" s="646" t="s">
        <v>746</v>
      </c>
      <c r="H57" s="646">
        <v>2012</v>
      </c>
      <c r="I57" s="560" t="s">
        <v>571</v>
      </c>
      <c r="J57" s="560" t="s">
        <v>588</v>
      </c>
      <c r="K57" s="39"/>
      <c r="L57" s="647"/>
      <c r="M57" s="648">
        <v>267</v>
      </c>
      <c r="N57" s="648">
        <v>0</v>
      </c>
      <c r="O57" s="648">
        <v>0</v>
      </c>
      <c r="P57" s="648">
        <v>0</v>
      </c>
      <c r="Q57" s="648">
        <v>0</v>
      </c>
      <c r="R57" s="648">
        <v>0</v>
      </c>
      <c r="S57" s="648">
        <v>0</v>
      </c>
      <c r="T57" s="648">
        <v>0</v>
      </c>
      <c r="U57" s="648">
        <v>0</v>
      </c>
      <c r="V57" s="648">
        <v>0</v>
      </c>
      <c r="W57" s="648">
        <v>0</v>
      </c>
      <c r="X57" s="648">
        <v>0</v>
      </c>
      <c r="Y57" s="648">
        <v>0</v>
      </c>
      <c r="Z57" s="648">
        <v>0</v>
      </c>
      <c r="AA57" s="648">
        <v>0</v>
      </c>
      <c r="AB57" s="648">
        <v>0</v>
      </c>
      <c r="AC57" s="648">
        <v>0</v>
      </c>
      <c r="AD57" s="648">
        <v>0</v>
      </c>
      <c r="AE57" s="648">
        <v>0</v>
      </c>
      <c r="AF57" s="648">
        <v>0</v>
      </c>
      <c r="AG57" s="648">
        <v>0</v>
      </c>
      <c r="AH57" s="648">
        <v>0</v>
      </c>
      <c r="AI57" s="648">
        <v>0</v>
      </c>
      <c r="AJ57" s="648">
        <v>0</v>
      </c>
      <c r="AK57" s="648">
        <v>0</v>
      </c>
      <c r="AL57" s="648">
        <v>0</v>
      </c>
      <c r="AM57" s="648">
        <v>0</v>
      </c>
      <c r="AN57" s="648">
        <v>0</v>
      </c>
      <c r="AO57" s="649">
        <v>0</v>
      </c>
      <c r="AP57" s="39"/>
      <c r="AQ57" s="647"/>
      <c r="AR57" s="648">
        <v>2136</v>
      </c>
      <c r="AS57" s="648">
        <v>0</v>
      </c>
      <c r="AT57" s="648">
        <v>0</v>
      </c>
      <c r="AU57" s="648">
        <v>0</v>
      </c>
      <c r="AV57" s="648">
        <v>0</v>
      </c>
      <c r="AW57" s="648">
        <v>0</v>
      </c>
      <c r="AX57" s="648">
        <v>0</v>
      </c>
      <c r="AY57" s="648">
        <v>0</v>
      </c>
      <c r="AZ57" s="648">
        <v>0</v>
      </c>
      <c r="BA57" s="648">
        <v>0</v>
      </c>
      <c r="BB57" s="648">
        <v>0</v>
      </c>
      <c r="BC57" s="648">
        <v>0</v>
      </c>
      <c r="BD57" s="648">
        <v>0</v>
      </c>
      <c r="BE57" s="648">
        <v>0</v>
      </c>
      <c r="BF57" s="648">
        <v>0</v>
      </c>
      <c r="BG57" s="648">
        <v>0</v>
      </c>
      <c r="BH57" s="648">
        <v>0</v>
      </c>
      <c r="BI57" s="648">
        <v>0</v>
      </c>
      <c r="BJ57" s="648">
        <v>0</v>
      </c>
      <c r="BK57" s="648">
        <v>0</v>
      </c>
      <c r="BL57" s="648">
        <v>0</v>
      </c>
      <c r="BM57" s="648">
        <v>0</v>
      </c>
      <c r="BN57" s="648">
        <v>0</v>
      </c>
      <c r="BO57" s="648">
        <v>0</v>
      </c>
      <c r="BP57" s="648">
        <v>0</v>
      </c>
      <c r="BQ57" s="648">
        <v>0</v>
      </c>
      <c r="BR57" s="648">
        <v>0</v>
      </c>
      <c r="BS57" s="648">
        <v>0</v>
      </c>
      <c r="BT57" s="649">
        <v>0</v>
      </c>
    </row>
    <row r="58" spans="2:73">
      <c r="B58" s="646" t="s">
        <v>755</v>
      </c>
      <c r="C58" s="646" t="s">
        <v>743</v>
      </c>
      <c r="D58" s="646" t="s">
        <v>756</v>
      </c>
      <c r="E58" s="646" t="s">
        <v>744</v>
      </c>
      <c r="F58" s="646" t="s">
        <v>29</v>
      </c>
      <c r="G58" s="646" t="s">
        <v>746</v>
      </c>
      <c r="H58" s="646">
        <v>2012</v>
      </c>
      <c r="I58" s="560" t="s">
        <v>571</v>
      </c>
      <c r="J58" s="560" t="s">
        <v>588</v>
      </c>
      <c r="K58" s="39"/>
      <c r="L58" s="647"/>
      <c r="M58" s="648">
        <v>0.6</v>
      </c>
      <c r="N58" s="648">
        <v>0</v>
      </c>
      <c r="O58" s="648">
        <v>0</v>
      </c>
      <c r="P58" s="648">
        <v>0</v>
      </c>
      <c r="Q58" s="648">
        <v>0</v>
      </c>
      <c r="R58" s="648">
        <v>0</v>
      </c>
      <c r="S58" s="648">
        <v>0</v>
      </c>
      <c r="T58" s="648">
        <v>0</v>
      </c>
      <c r="U58" s="648">
        <v>0</v>
      </c>
      <c r="V58" s="648">
        <v>0</v>
      </c>
      <c r="W58" s="648">
        <v>0</v>
      </c>
      <c r="X58" s="648">
        <v>0</v>
      </c>
      <c r="Y58" s="648">
        <v>0</v>
      </c>
      <c r="Z58" s="648">
        <v>0</v>
      </c>
      <c r="AA58" s="648">
        <v>0</v>
      </c>
      <c r="AB58" s="648">
        <v>0</v>
      </c>
      <c r="AC58" s="648">
        <v>0</v>
      </c>
      <c r="AD58" s="648">
        <v>0</v>
      </c>
      <c r="AE58" s="648">
        <v>0</v>
      </c>
      <c r="AF58" s="648">
        <v>0</v>
      </c>
      <c r="AG58" s="648">
        <v>0</v>
      </c>
      <c r="AH58" s="648">
        <v>0</v>
      </c>
      <c r="AI58" s="648">
        <v>0</v>
      </c>
      <c r="AJ58" s="648">
        <v>0</v>
      </c>
      <c r="AK58" s="648">
        <v>0</v>
      </c>
      <c r="AL58" s="648">
        <v>0</v>
      </c>
      <c r="AM58" s="648">
        <v>0</v>
      </c>
      <c r="AN58" s="648">
        <v>0</v>
      </c>
      <c r="AO58" s="649">
        <v>0</v>
      </c>
      <c r="AP58" s="39"/>
      <c r="AQ58" s="647"/>
      <c r="AR58" s="648">
        <v>4.8</v>
      </c>
      <c r="AS58" s="648">
        <v>0</v>
      </c>
      <c r="AT58" s="648">
        <v>0</v>
      </c>
      <c r="AU58" s="648">
        <v>0</v>
      </c>
      <c r="AV58" s="648">
        <v>0</v>
      </c>
      <c r="AW58" s="648">
        <v>0</v>
      </c>
      <c r="AX58" s="648">
        <v>0</v>
      </c>
      <c r="AY58" s="648">
        <v>0</v>
      </c>
      <c r="AZ58" s="648">
        <v>0</v>
      </c>
      <c r="BA58" s="648">
        <v>0</v>
      </c>
      <c r="BB58" s="648">
        <v>0</v>
      </c>
      <c r="BC58" s="648">
        <v>0</v>
      </c>
      <c r="BD58" s="648">
        <v>0</v>
      </c>
      <c r="BE58" s="648">
        <v>0</v>
      </c>
      <c r="BF58" s="648">
        <v>0</v>
      </c>
      <c r="BG58" s="648">
        <v>0</v>
      </c>
      <c r="BH58" s="648">
        <v>0</v>
      </c>
      <c r="BI58" s="648">
        <v>0</v>
      </c>
      <c r="BJ58" s="648">
        <v>0</v>
      </c>
      <c r="BK58" s="648">
        <v>0</v>
      </c>
      <c r="BL58" s="648">
        <v>0</v>
      </c>
      <c r="BM58" s="648">
        <v>0</v>
      </c>
      <c r="BN58" s="648">
        <v>0</v>
      </c>
      <c r="BO58" s="648">
        <v>0</v>
      </c>
      <c r="BP58" s="648">
        <v>0</v>
      </c>
      <c r="BQ58" s="648">
        <v>0</v>
      </c>
      <c r="BR58" s="648">
        <v>0</v>
      </c>
      <c r="BS58" s="648">
        <v>0</v>
      </c>
      <c r="BT58" s="649">
        <v>0</v>
      </c>
    </row>
    <row r="59" spans="2:73">
      <c r="B59" s="646" t="s">
        <v>755</v>
      </c>
      <c r="C59" s="646" t="s">
        <v>747</v>
      </c>
      <c r="D59" s="646" t="s">
        <v>756</v>
      </c>
      <c r="E59" s="646" t="s">
        <v>744</v>
      </c>
      <c r="F59" s="646" t="s">
        <v>747</v>
      </c>
      <c r="G59" s="646" t="s">
        <v>746</v>
      </c>
      <c r="H59" s="646">
        <v>2012</v>
      </c>
      <c r="I59" s="560" t="s">
        <v>571</v>
      </c>
      <c r="J59" s="560" t="s">
        <v>588</v>
      </c>
      <c r="K59" s="39"/>
      <c r="L59" s="647"/>
      <c r="M59" s="648">
        <v>13.44</v>
      </c>
      <c r="N59" s="648">
        <v>0</v>
      </c>
      <c r="O59" s="648">
        <v>0</v>
      </c>
      <c r="P59" s="648">
        <v>0</v>
      </c>
      <c r="Q59" s="648">
        <v>0</v>
      </c>
      <c r="R59" s="648">
        <v>0</v>
      </c>
      <c r="S59" s="648">
        <v>0</v>
      </c>
      <c r="T59" s="648">
        <v>0</v>
      </c>
      <c r="U59" s="648">
        <v>0</v>
      </c>
      <c r="V59" s="648">
        <v>0</v>
      </c>
      <c r="W59" s="648">
        <v>0</v>
      </c>
      <c r="X59" s="648">
        <v>0</v>
      </c>
      <c r="Y59" s="648">
        <v>0</v>
      </c>
      <c r="Z59" s="648">
        <v>0</v>
      </c>
      <c r="AA59" s="648">
        <v>0</v>
      </c>
      <c r="AB59" s="648">
        <v>0</v>
      </c>
      <c r="AC59" s="648">
        <v>0</v>
      </c>
      <c r="AD59" s="648">
        <v>0</v>
      </c>
      <c r="AE59" s="648">
        <v>0</v>
      </c>
      <c r="AF59" s="648">
        <v>0</v>
      </c>
      <c r="AG59" s="648">
        <v>0</v>
      </c>
      <c r="AH59" s="648">
        <v>0</v>
      </c>
      <c r="AI59" s="648">
        <v>0</v>
      </c>
      <c r="AJ59" s="648">
        <v>0</v>
      </c>
      <c r="AK59" s="648">
        <v>0</v>
      </c>
      <c r="AL59" s="648">
        <v>0</v>
      </c>
      <c r="AM59" s="648">
        <v>0</v>
      </c>
      <c r="AN59" s="648">
        <v>0</v>
      </c>
      <c r="AO59" s="649">
        <v>0</v>
      </c>
      <c r="AP59" s="39"/>
      <c r="AQ59" s="647"/>
      <c r="AR59" s="648">
        <v>76.44</v>
      </c>
      <c r="AS59" s="648">
        <v>0</v>
      </c>
      <c r="AT59" s="648">
        <v>0</v>
      </c>
      <c r="AU59" s="648">
        <v>0</v>
      </c>
      <c r="AV59" s="648">
        <v>0</v>
      </c>
      <c r="AW59" s="648">
        <v>0</v>
      </c>
      <c r="AX59" s="648">
        <v>0</v>
      </c>
      <c r="AY59" s="648">
        <v>0</v>
      </c>
      <c r="AZ59" s="648">
        <v>0</v>
      </c>
      <c r="BA59" s="648">
        <v>0</v>
      </c>
      <c r="BB59" s="648">
        <v>0</v>
      </c>
      <c r="BC59" s="648">
        <v>0</v>
      </c>
      <c r="BD59" s="648">
        <v>0</v>
      </c>
      <c r="BE59" s="648">
        <v>0</v>
      </c>
      <c r="BF59" s="648">
        <v>0</v>
      </c>
      <c r="BG59" s="648">
        <v>0</v>
      </c>
      <c r="BH59" s="648">
        <v>0</v>
      </c>
      <c r="BI59" s="648">
        <v>0</v>
      </c>
      <c r="BJ59" s="648">
        <v>0</v>
      </c>
      <c r="BK59" s="648">
        <v>0</v>
      </c>
      <c r="BL59" s="648">
        <v>0</v>
      </c>
      <c r="BM59" s="648">
        <v>0</v>
      </c>
      <c r="BN59" s="648">
        <v>0</v>
      </c>
      <c r="BO59" s="648">
        <v>0</v>
      </c>
      <c r="BP59" s="648">
        <v>0</v>
      </c>
      <c r="BQ59" s="648">
        <v>0</v>
      </c>
      <c r="BR59" s="648">
        <v>0</v>
      </c>
      <c r="BS59" s="648">
        <v>0</v>
      </c>
      <c r="BT59" s="649">
        <v>0</v>
      </c>
    </row>
    <row r="60" spans="2:73" ht="15.6">
      <c r="B60" s="646" t="s">
        <v>755</v>
      </c>
      <c r="C60" s="646" t="s">
        <v>747</v>
      </c>
      <c r="D60" s="646" t="s">
        <v>756</v>
      </c>
      <c r="E60" s="646" t="s">
        <v>744</v>
      </c>
      <c r="F60" s="646" t="s">
        <v>747</v>
      </c>
      <c r="G60" s="646" t="s">
        <v>746</v>
      </c>
      <c r="H60" s="646">
        <v>2012</v>
      </c>
      <c r="I60" s="560" t="s">
        <v>571</v>
      </c>
      <c r="J60" s="560" t="s">
        <v>588</v>
      </c>
      <c r="K60" s="39"/>
      <c r="L60" s="647"/>
      <c r="M60" s="648">
        <v>0.3</v>
      </c>
      <c r="N60" s="648">
        <v>0</v>
      </c>
      <c r="O60" s="648">
        <v>0</v>
      </c>
      <c r="P60" s="648">
        <v>0</v>
      </c>
      <c r="Q60" s="648">
        <v>0</v>
      </c>
      <c r="R60" s="648">
        <v>0</v>
      </c>
      <c r="S60" s="648">
        <v>0</v>
      </c>
      <c r="T60" s="648">
        <v>0</v>
      </c>
      <c r="U60" s="648">
        <v>0</v>
      </c>
      <c r="V60" s="648">
        <v>0</v>
      </c>
      <c r="W60" s="648">
        <v>0</v>
      </c>
      <c r="X60" s="648">
        <v>0</v>
      </c>
      <c r="Y60" s="648">
        <v>0</v>
      </c>
      <c r="Z60" s="648">
        <v>0</v>
      </c>
      <c r="AA60" s="648">
        <v>0</v>
      </c>
      <c r="AB60" s="648">
        <v>0</v>
      </c>
      <c r="AC60" s="648">
        <v>0</v>
      </c>
      <c r="AD60" s="648">
        <v>0</v>
      </c>
      <c r="AE60" s="648">
        <v>0</v>
      </c>
      <c r="AF60" s="648">
        <v>0</v>
      </c>
      <c r="AG60" s="648">
        <v>0</v>
      </c>
      <c r="AH60" s="648">
        <v>0</v>
      </c>
      <c r="AI60" s="648">
        <v>0</v>
      </c>
      <c r="AJ60" s="648">
        <v>0</v>
      </c>
      <c r="AK60" s="648">
        <v>0</v>
      </c>
      <c r="AL60" s="648">
        <v>0</v>
      </c>
      <c r="AM60" s="648">
        <v>0</v>
      </c>
      <c r="AN60" s="648">
        <v>0</v>
      </c>
      <c r="AO60" s="649">
        <v>0</v>
      </c>
      <c r="AP60" s="39"/>
      <c r="AQ60" s="647"/>
      <c r="AR60" s="648">
        <v>2.4</v>
      </c>
      <c r="AS60" s="648">
        <v>0</v>
      </c>
      <c r="AT60" s="648">
        <v>0</v>
      </c>
      <c r="AU60" s="648">
        <v>0</v>
      </c>
      <c r="AV60" s="648">
        <v>0</v>
      </c>
      <c r="AW60" s="648">
        <v>0</v>
      </c>
      <c r="AX60" s="648">
        <v>0</v>
      </c>
      <c r="AY60" s="648">
        <v>0</v>
      </c>
      <c r="AZ60" s="648">
        <v>0</v>
      </c>
      <c r="BA60" s="648">
        <v>0</v>
      </c>
      <c r="BB60" s="648">
        <v>0</v>
      </c>
      <c r="BC60" s="648">
        <v>0</v>
      </c>
      <c r="BD60" s="648">
        <v>0</v>
      </c>
      <c r="BE60" s="648">
        <v>0</v>
      </c>
      <c r="BF60" s="648">
        <v>0</v>
      </c>
      <c r="BG60" s="648">
        <v>0</v>
      </c>
      <c r="BH60" s="648">
        <v>0</v>
      </c>
      <c r="BI60" s="648">
        <v>0</v>
      </c>
      <c r="BJ60" s="648">
        <v>0</v>
      </c>
      <c r="BK60" s="648">
        <v>0</v>
      </c>
      <c r="BL60" s="648">
        <v>0</v>
      </c>
      <c r="BM60" s="648">
        <v>0</v>
      </c>
      <c r="BN60" s="648">
        <v>0</v>
      </c>
      <c r="BO60" s="648">
        <v>0</v>
      </c>
      <c r="BP60" s="648">
        <v>0</v>
      </c>
      <c r="BQ60" s="648">
        <v>0</v>
      </c>
      <c r="BR60" s="648">
        <v>0</v>
      </c>
      <c r="BS60" s="648">
        <v>0</v>
      </c>
      <c r="BT60" s="649">
        <v>0</v>
      </c>
      <c r="BU60" s="13"/>
    </row>
    <row r="61" spans="2:73">
      <c r="B61" s="646" t="s">
        <v>755</v>
      </c>
      <c r="C61" s="646" t="s">
        <v>747</v>
      </c>
      <c r="D61" s="646" t="s">
        <v>756</v>
      </c>
      <c r="E61" s="646" t="s">
        <v>744</v>
      </c>
      <c r="F61" s="646" t="s">
        <v>747</v>
      </c>
      <c r="G61" s="646" t="s">
        <v>746</v>
      </c>
      <c r="H61" s="646">
        <v>2012</v>
      </c>
      <c r="I61" s="560" t="s">
        <v>571</v>
      </c>
      <c r="J61" s="560" t="s">
        <v>588</v>
      </c>
      <c r="K61" s="39"/>
      <c r="L61" s="647"/>
      <c r="M61" s="648">
        <v>0.9</v>
      </c>
      <c r="N61" s="648">
        <v>0</v>
      </c>
      <c r="O61" s="648">
        <v>0</v>
      </c>
      <c r="P61" s="648">
        <v>0</v>
      </c>
      <c r="Q61" s="648">
        <v>0</v>
      </c>
      <c r="R61" s="648">
        <v>0</v>
      </c>
      <c r="S61" s="648">
        <v>0</v>
      </c>
      <c r="T61" s="648">
        <v>0</v>
      </c>
      <c r="U61" s="648">
        <v>0</v>
      </c>
      <c r="V61" s="648">
        <v>0</v>
      </c>
      <c r="W61" s="648">
        <v>0</v>
      </c>
      <c r="X61" s="648">
        <v>0</v>
      </c>
      <c r="Y61" s="648">
        <v>0</v>
      </c>
      <c r="Z61" s="648">
        <v>0</v>
      </c>
      <c r="AA61" s="648">
        <v>0</v>
      </c>
      <c r="AB61" s="648">
        <v>0</v>
      </c>
      <c r="AC61" s="648">
        <v>0</v>
      </c>
      <c r="AD61" s="648">
        <v>0</v>
      </c>
      <c r="AE61" s="648">
        <v>0</v>
      </c>
      <c r="AF61" s="648">
        <v>0</v>
      </c>
      <c r="AG61" s="648">
        <v>0</v>
      </c>
      <c r="AH61" s="648">
        <v>0</v>
      </c>
      <c r="AI61" s="648">
        <v>0</v>
      </c>
      <c r="AJ61" s="648">
        <v>0</v>
      </c>
      <c r="AK61" s="648">
        <v>0</v>
      </c>
      <c r="AL61" s="648">
        <v>0</v>
      </c>
      <c r="AM61" s="648">
        <v>0</v>
      </c>
      <c r="AN61" s="648">
        <v>0</v>
      </c>
      <c r="AO61" s="649">
        <v>0</v>
      </c>
      <c r="AP61" s="39"/>
      <c r="AQ61" s="647"/>
      <c r="AR61" s="648">
        <v>7.2</v>
      </c>
      <c r="AS61" s="648">
        <v>0</v>
      </c>
      <c r="AT61" s="648">
        <v>0</v>
      </c>
      <c r="AU61" s="648">
        <v>0</v>
      </c>
      <c r="AV61" s="648">
        <v>0</v>
      </c>
      <c r="AW61" s="648">
        <v>0</v>
      </c>
      <c r="AX61" s="648">
        <v>0</v>
      </c>
      <c r="AY61" s="648">
        <v>0</v>
      </c>
      <c r="AZ61" s="648">
        <v>0</v>
      </c>
      <c r="BA61" s="648">
        <v>0</v>
      </c>
      <c r="BB61" s="648">
        <v>0</v>
      </c>
      <c r="BC61" s="648">
        <v>0</v>
      </c>
      <c r="BD61" s="648">
        <v>0</v>
      </c>
      <c r="BE61" s="648">
        <v>0</v>
      </c>
      <c r="BF61" s="648">
        <v>0</v>
      </c>
      <c r="BG61" s="648">
        <v>0</v>
      </c>
      <c r="BH61" s="648">
        <v>0</v>
      </c>
      <c r="BI61" s="648">
        <v>0</v>
      </c>
      <c r="BJ61" s="648">
        <v>0</v>
      </c>
      <c r="BK61" s="648">
        <v>0</v>
      </c>
      <c r="BL61" s="648">
        <v>0</v>
      </c>
      <c r="BM61" s="648">
        <v>0</v>
      </c>
      <c r="BN61" s="648">
        <v>0</v>
      </c>
      <c r="BO61" s="648">
        <v>0</v>
      </c>
      <c r="BP61" s="648">
        <v>0</v>
      </c>
      <c r="BQ61" s="648">
        <v>0</v>
      </c>
      <c r="BR61" s="648">
        <v>0</v>
      </c>
      <c r="BS61" s="648">
        <v>0</v>
      </c>
      <c r="BT61" s="649">
        <v>0</v>
      </c>
    </row>
    <row r="62" spans="2:73">
      <c r="B62" s="646" t="s">
        <v>755</v>
      </c>
      <c r="C62" s="646" t="s">
        <v>747</v>
      </c>
      <c r="D62" s="646" t="s">
        <v>756</v>
      </c>
      <c r="E62" s="646" t="s">
        <v>744</v>
      </c>
      <c r="F62" s="646" t="s">
        <v>747</v>
      </c>
      <c r="G62" s="646" t="s">
        <v>746</v>
      </c>
      <c r="H62" s="646">
        <v>2012</v>
      </c>
      <c r="I62" s="560" t="s">
        <v>571</v>
      </c>
      <c r="J62" s="560" t="s">
        <v>588</v>
      </c>
      <c r="K62" s="39"/>
      <c r="L62" s="647"/>
      <c r="M62" s="648">
        <v>84.6</v>
      </c>
      <c r="N62" s="648">
        <v>0</v>
      </c>
      <c r="O62" s="648">
        <v>0</v>
      </c>
      <c r="P62" s="648">
        <v>0</v>
      </c>
      <c r="Q62" s="648">
        <v>0</v>
      </c>
      <c r="R62" s="648">
        <v>0</v>
      </c>
      <c r="S62" s="648">
        <v>0</v>
      </c>
      <c r="T62" s="648">
        <v>0</v>
      </c>
      <c r="U62" s="648">
        <v>0</v>
      </c>
      <c r="V62" s="648">
        <v>0</v>
      </c>
      <c r="W62" s="648">
        <v>0</v>
      </c>
      <c r="X62" s="648">
        <v>0</v>
      </c>
      <c r="Y62" s="648">
        <v>0</v>
      </c>
      <c r="Z62" s="648">
        <v>0</v>
      </c>
      <c r="AA62" s="648">
        <v>0</v>
      </c>
      <c r="AB62" s="648">
        <v>0</v>
      </c>
      <c r="AC62" s="648">
        <v>0</v>
      </c>
      <c r="AD62" s="648">
        <v>0</v>
      </c>
      <c r="AE62" s="648">
        <v>0</v>
      </c>
      <c r="AF62" s="648">
        <v>0</v>
      </c>
      <c r="AG62" s="648">
        <v>0</v>
      </c>
      <c r="AH62" s="648">
        <v>0</v>
      </c>
      <c r="AI62" s="648">
        <v>0</v>
      </c>
      <c r="AJ62" s="648">
        <v>0</v>
      </c>
      <c r="AK62" s="648">
        <v>0</v>
      </c>
      <c r="AL62" s="648">
        <v>0</v>
      </c>
      <c r="AM62" s="648">
        <v>0</v>
      </c>
      <c r="AN62" s="648">
        <v>0</v>
      </c>
      <c r="AO62" s="649">
        <v>0</v>
      </c>
      <c r="AP62" s="39"/>
      <c r="AQ62" s="647"/>
      <c r="AR62" s="648">
        <v>676.8</v>
      </c>
      <c r="AS62" s="648">
        <v>0</v>
      </c>
      <c r="AT62" s="648">
        <v>0</v>
      </c>
      <c r="AU62" s="648">
        <v>0</v>
      </c>
      <c r="AV62" s="648">
        <v>0</v>
      </c>
      <c r="AW62" s="648">
        <v>0</v>
      </c>
      <c r="AX62" s="648">
        <v>0</v>
      </c>
      <c r="AY62" s="648">
        <v>0</v>
      </c>
      <c r="AZ62" s="648">
        <v>0</v>
      </c>
      <c r="BA62" s="648">
        <v>0</v>
      </c>
      <c r="BB62" s="648">
        <v>0</v>
      </c>
      <c r="BC62" s="648">
        <v>0</v>
      </c>
      <c r="BD62" s="648">
        <v>0</v>
      </c>
      <c r="BE62" s="648">
        <v>0</v>
      </c>
      <c r="BF62" s="648">
        <v>0</v>
      </c>
      <c r="BG62" s="648">
        <v>0</v>
      </c>
      <c r="BH62" s="648">
        <v>0</v>
      </c>
      <c r="BI62" s="648">
        <v>0</v>
      </c>
      <c r="BJ62" s="648">
        <v>0</v>
      </c>
      <c r="BK62" s="648">
        <v>0</v>
      </c>
      <c r="BL62" s="648">
        <v>0</v>
      </c>
      <c r="BM62" s="648">
        <v>0</v>
      </c>
      <c r="BN62" s="648">
        <v>0</v>
      </c>
      <c r="BO62" s="648">
        <v>0</v>
      </c>
      <c r="BP62" s="648">
        <v>0</v>
      </c>
      <c r="BQ62" s="648">
        <v>0</v>
      </c>
      <c r="BR62" s="648">
        <v>0</v>
      </c>
      <c r="BS62" s="648">
        <v>0</v>
      </c>
      <c r="BT62" s="649">
        <v>0</v>
      </c>
    </row>
    <row r="63" spans="2:73">
      <c r="B63" s="646" t="s">
        <v>755</v>
      </c>
      <c r="C63" s="646" t="s">
        <v>747</v>
      </c>
      <c r="D63" s="646" t="s">
        <v>756</v>
      </c>
      <c r="E63" s="646" t="s">
        <v>744</v>
      </c>
      <c r="F63" s="646" t="s">
        <v>747</v>
      </c>
      <c r="G63" s="646" t="s">
        <v>746</v>
      </c>
      <c r="H63" s="646">
        <v>2012</v>
      </c>
      <c r="I63" s="560" t="s">
        <v>571</v>
      </c>
      <c r="J63" s="560" t="s">
        <v>588</v>
      </c>
      <c r="K63" s="39"/>
      <c r="L63" s="647"/>
      <c r="M63" s="648">
        <v>0.6</v>
      </c>
      <c r="N63" s="648">
        <v>0</v>
      </c>
      <c r="O63" s="648">
        <v>0</v>
      </c>
      <c r="P63" s="648">
        <v>0</v>
      </c>
      <c r="Q63" s="648">
        <v>0</v>
      </c>
      <c r="R63" s="648">
        <v>0</v>
      </c>
      <c r="S63" s="648">
        <v>0</v>
      </c>
      <c r="T63" s="648">
        <v>0</v>
      </c>
      <c r="U63" s="648">
        <v>0</v>
      </c>
      <c r="V63" s="648">
        <v>0</v>
      </c>
      <c r="W63" s="648">
        <v>0</v>
      </c>
      <c r="X63" s="648">
        <v>0</v>
      </c>
      <c r="Y63" s="648">
        <v>0</v>
      </c>
      <c r="Z63" s="648">
        <v>0</v>
      </c>
      <c r="AA63" s="648">
        <v>0</v>
      </c>
      <c r="AB63" s="648">
        <v>0</v>
      </c>
      <c r="AC63" s="648">
        <v>0</v>
      </c>
      <c r="AD63" s="648">
        <v>0</v>
      </c>
      <c r="AE63" s="648">
        <v>0</v>
      </c>
      <c r="AF63" s="648">
        <v>0</v>
      </c>
      <c r="AG63" s="648">
        <v>0</v>
      </c>
      <c r="AH63" s="648">
        <v>0</v>
      </c>
      <c r="AI63" s="648">
        <v>0</v>
      </c>
      <c r="AJ63" s="648">
        <v>0</v>
      </c>
      <c r="AK63" s="648">
        <v>0</v>
      </c>
      <c r="AL63" s="648">
        <v>0</v>
      </c>
      <c r="AM63" s="648">
        <v>0</v>
      </c>
      <c r="AN63" s="648">
        <v>0</v>
      </c>
      <c r="AO63" s="649">
        <v>0</v>
      </c>
      <c r="AP63" s="39"/>
      <c r="AQ63" s="647"/>
      <c r="AR63" s="648">
        <v>4.8</v>
      </c>
      <c r="AS63" s="648">
        <v>0</v>
      </c>
      <c r="AT63" s="648">
        <v>0</v>
      </c>
      <c r="AU63" s="648">
        <v>0</v>
      </c>
      <c r="AV63" s="648">
        <v>0</v>
      </c>
      <c r="AW63" s="648">
        <v>0</v>
      </c>
      <c r="AX63" s="648">
        <v>0</v>
      </c>
      <c r="AY63" s="648">
        <v>0</v>
      </c>
      <c r="AZ63" s="648">
        <v>0</v>
      </c>
      <c r="BA63" s="648">
        <v>0</v>
      </c>
      <c r="BB63" s="648">
        <v>0</v>
      </c>
      <c r="BC63" s="648">
        <v>0</v>
      </c>
      <c r="BD63" s="648">
        <v>0</v>
      </c>
      <c r="BE63" s="648">
        <v>0</v>
      </c>
      <c r="BF63" s="648">
        <v>0</v>
      </c>
      <c r="BG63" s="648">
        <v>0</v>
      </c>
      <c r="BH63" s="648">
        <v>0</v>
      </c>
      <c r="BI63" s="648">
        <v>0</v>
      </c>
      <c r="BJ63" s="648">
        <v>0</v>
      </c>
      <c r="BK63" s="648">
        <v>0</v>
      </c>
      <c r="BL63" s="648">
        <v>0</v>
      </c>
      <c r="BM63" s="648">
        <v>0</v>
      </c>
      <c r="BN63" s="648">
        <v>0</v>
      </c>
      <c r="BO63" s="648">
        <v>0</v>
      </c>
      <c r="BP63" s="648">
        <v>0</v>
      </c>
      <c r="BQ63" s="648">
        <v>0</v>
      </c>
      <c r="BR63" s="648">
        <v>0</v>
      </c>
      <c r="BS63" s="648">
        <v>0</v>
      </c>
      <c r="BT63" s="649">
        <v>0</v>
      </c>
    </row>
    <row r="64" spans="2:73">
      <c r="B64" s="646" t="s">
        <v>208</v>
      </c>
      <c r="C64" s="646" t="s">
        <v>747</v>
      </c>
      <c r="D64" s="646" t="s">
        <v>22</v>
      </c>
      <c r="E64" s="646" t="s">
        <v>744</v>
      </c>
      <c r="F64" s="646" t="s">
        <v>749</v>
      </c>
      <c r="G64" s="646" t="s">
        <v>745</v>
      </c>
      <c r="H64" s="646">
        <v>2012</v>
      </c>
      <c r="I64" s="560" t="s">
        <v>572</v>
      </c>
      <c r="J64" s="560" t="s">
        <v>581</v>
      </c>
      <c r="K64" s="39"/>
      <c r="L64" s="647"/>
      <c r="M64" s="648">
        <v>12.168868435</v>
      </c>
      <c r="N64" s="648">
        <v>12.168868435</v>
      </c>
      <c r="O64" s="648">
        <v>12.168868435</v>
      </c>
      <c r="P64" s="648">
        <v>12.168868435</v>
      </c>
      <c r="Q64" s="648">
        <v>12.168868435</v>
      </c>
      <c r="R64" s="648">
        <v>12.168868435</v>
      </c>
      <c r="S64" s="648">
        <v>12.168868435</v>
      </c>
      <c r="T64" s="648">
        <v>12.168868435</v>
      </c>
      <c r="U64" s="648">
        <v>12.168868435</v>
      </c>
      <c r="V64" s="648">
        <v>12.168868435</v>
      </c>
      <c r="W64" s="648">
        <v>12.168868435</v>
      </c>
      <c r="X64" s="648">
        <v>12.168868435</v>
      </c>
      <c r="Y64" s="648">
        <v>0</v>
      </c>
      <c r="Z64" s="648">
        <v>0</v>
      </c>
      <c r="AA64" s="648">
        <v>0</v>
      </c>
      <c r="AB64" s="648">
        <v>0</v>
      </c>
      <c r="AC64" s="648">
        <v>0</v>
      </c>
      <c r="AD64" s="648">
        <v>0</v>
      </c>
      <c r="AE64" s="648">
        <v>0</v>
      </c>
      <c r="AF64" s="648">
        <v>0</v>
      </c>
      <c r="AG64" s="648">
        <v>0</v>
      </c>
      <c r="AH64" s="648">
        <v>0</v>
      </c>
      <c r="AI64" s="648">
        <v>0</v>
      </c>
      <c r="AJ64" s="648">
        <v>0</v>
      </c>
      <c r="AK64" s="648">
        <v>0</v>
      </c>
      <c r="AL64" s="648">
        <v>0</v>
      </c>
      <c r="AM64" s="648">
        <v>0</v>
      </c>
      <c r="AN64" s="648">
        <v>0</v>
      </c>
      <c r="AO64" s="649">
        <v>0</v>
      </c>
      <c r="AP64" s="39"/>
      <c r="AQ64" s="647"/>
      <c r="AR64" s="648">
        <v>69162.097060236003</v>
      </c>
      <c r="AS64" s="648">
        <v>69162.097060236003</v>
      </c>
      <c r="AT64" s="648">
        <v>69162.097060236003</v>
      </c>
      <c r="AU64" s="648">
        <v>69162.097060236003</v>
      </c>
      <c r="AV64" s="648">
        <v>69162.097060236003</v>
      </c>
      <c r="AW64" s="648">
        <v>69162.097060236003</v>
      </c>
      <c r="AX64" s="648">
        <v>69162.097060236003</v>
      </c>
      <c r="AY64" s="648">
        <v>69162.097060236003</v>
      </c>
      <c r="AZ64" s="648">
        <v>69162.097060236003</v>
      </c>
      <c r="BA64" s="648">
        <v>69162.097060236003</v>
      </c>
      <c r="BB64" s="648">
        <v>69162.097060236003</v>
      </c>
      <c r="BC64" s="648">
        <v>69162.097060236003</v>
      </c>
      <c r="BD64" s="648">
        <v>0</v>
      </c>
      <c r="BE64" s="648">
        <v>0</v>
      </c>
      <c r="BF64" s="648">
        <v>0</v>
      </c>
      <c r="BG64" s="648">
        <v>0</v>
      </c>
      <c r="BH64" s="648">
        <v>0</v>
      </c>
      <c r="BI64" s="648">
        <v>0</v>
      </c>
      <c r="BJ64" s="648">
        <v>0</v>
      </c>
      <c r="BK64" s="648">
        <v>0</v>
      </c>
      <c r="BL64" s="648">
        <v>0</v>
      </c>
      <c r="BM64" s="648">
        <v>0</v>
      </c>
      <c r="BN64" s="648">
        <v>0</v>
      </c>
      <c r="BO64" s="648">
        <v>0</v>
      </c>
      <c r="BP64" s="648">
        <v>0</v>
      </c>
      <c r="BQ64" s="648">
        <v>0</v>
      </c>
      <c r="BR64" s="648">
        <v>0</v>
      </c>
      <c r="BS64" s="648">
        <v>0</v>
      </c>
      <c r="BT64" s="649">
        <v>0</v>
      </c>
    </row>
    <row r="65" spans="2:73">
      <c r="B65" s="646" t="s">
        <v>208</v>
      </c>
      <c r="C65" s="646" t="s">
        <v>743</v>
      </c>
      <c r="D65" s="646" t="s">
        <v>757</v>
      </c>
      <c r="E65" s="646" t="s">
        <v>744</v>
      </c>
      <c r="F65" s="646" t="s">
        <v>29</v>
      </c>
      <c r="G65" s="646" t="s">
        <v>745</v>
      </c>
      <c r="H65" s="646">
        <v>2012</v>
      </c>
      <c r="I65" s="560" t="s">
        <v>572</v>
      </c>
      <c r="J65" s="560" t="s">
        <v>581</v>
      </c>
      <c r="K65" s="39"/>
      <c r="L65" s="647"/>
      <c r="M65" s="648">
        <v>2.7393723570000001</v>
      </c>
      <c r="N65" s="648">
        <v>2.7393723570000001</v>
      </c>
      <c r="O65" s="648">
        <v>2.7393723570000001</v>
      </c>
      <c r="P65" s="648">
        <v>2.7393723570000001</v>
      </c>
      <c r="Q65" s="648">
        <v>2.7393723570000001</v>
      </c>
      <c r="R65" s="648">
        <v>2.7393723570000001</v>
      </c>
      <c r="S65" s="648">
        <v>2.7393723570000001</v>
      </c>
      <c r="T65" s="648">
        <v>2.7393723570000001</v>
      </c>
      <c r="U65" s="648">
        <v>2.7393723570000001</v>
      </c>
      <c r="V65" s="648">
        <v>2.7393723570000001</v>
      </c>
      <c r="W65" s="648">
        <v>2.7393723570000001</v>
      </c>
      <c r="X65" s="648">
        <v>2.7393723570000001</v>
      </c>
      <c r="Y65" s="648">
        <v>2.7393723570000001</v>
      </c>
      <c r="Z65" s="648">
        <v>2.7393723570000001</v>
      </c>
      <c r="AA65" s="648">
        <v>2.7393723570000001</v>
      </c>
      <c r="AB65" s="648">
        <v>2.7393723570000001</v>
      </c>
      <c r="AC65" s="648">
        <v>2.7393723570000001</v>
      </c>
      <c r="AD65" s="648">
        <v>2.7393723570000001</v>
      </c>
      <c r="AE65" s="648">
        <v>2.7393723570000001</v>
      </c>
      <c r="AF65" s="648">
        <v>2.2556825580000002</v>
      </c>
      <c r="AG65" s="648">
        <v>0</v>
      </c>
      <c r="AH65" s="648">
        <v>0</v>
      </c>
      <c r="AI65" s="648">
        <v>0</v>
      </c>
      <c r="AJ65" s="648">
        <v>0</v>
      </c>
      <c r="AK65" s="648">
        <v>0</v>
      </c>
      <c r="AL65" s="648">
        <v>0</v>
      </c>
      <c r="AM65" s="648">
        <v>0</v>
      </c>
      <c r="AN65" s="648">
        <v>0</v>
      </c>
      <c r="AO65" s="649">
        <v>0</v>
      </c>
      <c r="AP65" s="39"/>
      <c r="AQ65" s="647"/>
      <c r="AR65" s="648">
        <v>5447.146448083</v>
      </c>
      <c r="AS65" s="648">
        <v>5447.146448083</v>
      </c>
      <c r="AT65" s="648">
        <v>5447.146448083</v>
      </c>
      <c r="AU65" s="648">
        <v>5447.146448083</v>
      </c>
      <c r="AV65" s="648">
        <v>5447.146448083</v>
      </c>
      <c r="AW65" s="648">
        <v>5447.146448083</v>
      </c>
      <c r="AX65" s="648">
        <v>5447.146448083</v>
      </c>
      <c r="AY65" s="648">
        <v>5447.146448083</v>
      </c>
      <c r="AZ65" s="648">
        <v>5447.146448083</v>
      </c>
      <c r="BA65" s="648">
        <v>5447.146448083</v>
      </c>
      <c r="BB65" s="648">
        <v>5447.146448083</v>
      </c>
      <c r="BC65" s="648">
        <v>5447.146448083</v>
      </c>
      <c r="BD65" s="648">
        <v>5447.146448083</v>
      </c>
      <c r="BE65" s="648">
        <v>5447.146448083</v>
      </c>
      <c r="BF65" s="648">
        <v>5447.146448083</v>
      </c>
      <c r="BG65" s="648">
        <v>5447.146448083</v>
      </c>
      <c r="BH65" s="648">
        <v>5447.146448083</v>
      </c>
      <c r="BI65" s="648">
        <v>5447.146448083</v>
      </c>
      <c r="BJ65" s="648">
        <v>4966.140370907</v>
      </c>
      <c r="BK65" s="648">
        <v>0</v>
      </c>
      <c r="BL65" s="648">
        <v>0</v>
      </c>
      <c r="BM65" s="648">
        <v>0</v>
      </c>
      <c r="BN65" s="648">
        <v>0</v>
      </c>
      <c r="BO65" s="648">
        <v>0</v>
      </c>
      <c r="BP65" s="648">
        <v>0</v>
      </c>
      <c r="BQ65" s="648">
        <v>0</v>
      </c>
      <c r="BR65" s="648">
        <v>0</v>
      </c>
      <c r="BS65" s="648">
        <v>0</v>
      </c>
      <c r="BT65" s="649">
        <v>0</v>
      </c>
    </row>
    <row r="66" spans="2:73">
      <c r="B66" s="646" t="s">
        <v>208</v>
      </c>
      <c r="C66" s="646" t="s">
        <v>743</v>
      </c>
      <c r="D66" s="646" t="s">
        <v>757</v>
      </c>
      <c r="E66" s="646" t="s">
        <v>744</v>
      </c>
      <c r="F66" s="646" t="s">
        <v>29</v>
      </c>
      <c r="G66" s="646" t="s">
        <v>745</v>
      </c>
      <c r="H66" s="646">
        <v>2012</v>
      </c>
      <c r="I66" s="560" t="s">
        <v>572</v>
      </c>
      <c r="J66" s="560" t="s">
        <v>581</v>
      </c>
      <c r="K66" s="39"/>
      <c r="L66" s="647"/>
      <c r="M66" s="648">
        <v>2.2349817975166358E-2</v>
      </c>
      <c r="N66" s="648">
        <v>2.2349817975166358E-2</v>
      </c>
      <c r="O66" s="648">
        <v>2.2349817975166358E-2</v>
      </c>
      <c r="P66" s="648">
        <v>2.2349817975166358E-2</v>
      </c>
      <c r="Q66" s="648">
        <v>2.2349817975166358E-2</v>
      </c>
      <c r="R66" s="648">
        <v>2.2349817975166358E-2</v>
      </c>
      <c r="S66" s="648">
        <v>2.2349817975166358E-2</v>
      </c>
      <c r="T66" s="648">
        <v>2.2349817975166358E-2</v>
      </c>
      <c r="U66" s="648">
        <v>2.2349817975166358E-2</v>
      </c>
      <c r="V66" s="648">
        <v>2.2349817975166358E-2</v>
      </c>
      <c r="W66" s="648">
        <v>2.2349817975166358E-2</v>
      </c>
      <c r="X66" s="648">
        <v>2.2349817975166358E-2</v>
      </c>
      <c r="Y66" s="648">
        <v>2.2349817975166358E-2</v>
      </c>
      <c r="Z66" s="648">
        <v>2.2349817975166358E-2</v>
      </c>
      <c r="AA66" s="648">
        <v>2.2349817975166358E-2</v>
      </c>
      <c r="AB66" s="648">
        <v>2.2349817975166358E-2</v>
      </c>
      <c r="AC66" s="648">
        <v>2.2349817975166358E-2</v>
      </c>
      <c r="AD66" s="648">
        <v>2.2349817975166358E-2</v>
      </c>
      <c r="AE66" s="648">
        <v>2.2349817975166358E-2</v>
      </c>
      <c r="AF66" s="648">
        <v>1.9210018847659095E-2</v>
      </c>
      <c r="AG66" s="648">
        <v>0</v>
      </c>
      <c r="AH66" s="648">
        <v>0</v>
      </c>
      <c r="AI66" s="648">
        <v>0</v>
      </c>
      <c r="AJ66" s="648">
        <v>0</v>
      </c>
      <c r="AK66" s="648">
        <v>0</v>
      </c>
      <c r="AL66" s="648">
        <v>0</v>
      </c>
      <c r="AM66" s="648">
        <v>0</v>
      </c>
      <c r="AN66" s="648">
        <v>0</v>
      </c>
      <c r="AO66" s="649">
        <v>0</v>
      </c>
      <c r="AP66" s="39"/>
      <c r="AQ66" s="647"/>
      <c r="AR66" s="648">
        <v>45.440122919026102</v>
      </c>
      <c r="AS66" s="648">
        <v>45.440122919026102</v>
      </c>
      <c r="AT66" s="648">
        <v>45.440122919026102</v>
      </c>
      <c r="AU66" s="648">
        <v>45.440122919026102</v>
      </c>
      <c r="AV66" s="648">
        <v>45.440122919026102</v>
      </c>
      <c r="AW66" s="648">
        <v>45.440122919026102</v>
      </c>
      <c r="AX66" s="648">
        <v>45.440122919026102</v>
      </c>
      <c r="AY66" s="648">
        <v>45.440122919026102</v>
      </c>
      <c r="AZ66" s="648">
        <v>45.440122919026102</v>
      </c>
      <c r="BA66" s="648">
        <v>45.440122919026102</v>
      </c>
      <c r="BB66" s="648">
        <v>45.440122919026102</v>
      </c>
      <c r="BC66" s="648">
        <v>45.440122919026102</v>
      </c>
      <c r="BD66" s="648">
        <v>45.440122919026102</v>
      </c>
      <c r="BE66" s="648">
        <v>45.440122919026102</v>
      </c>
      <c r="BF66" s="648">
        <v>45.440122919026102</v>
      </c>
      <c r="BG66" s="648">
        <v>45.440122919026102</v>
      </c>
      <c r="BH66" s="648">
        <v>45.440122919026102</v>
      </c>
      <c r="BI66" s="648">
        <v>45.440122919026102</v>
      </c>
      <c r="BJ66" s="648">
        <v>42.293030008964756</v>
      </c>
      <c r="BK66" s="648">
        <v>0</v>
      </c>
      <c r="BL66" s="648">
        <v>0</v>
      </c>
      <c r="BM66" s="648">
        <v>0</v>
      </c>
      <c r="BN66" s="648">
        <v>0</v>
      </c>
      <c r="BO66" s="648">
        <v>0</v>
      </c>
      <c r="BP66" s="648">
        <v>0</v>
      </c>
      <c r="BQ66" s="648">
        <v>0</v>
      </c>
      <c r="BR66" s="648">
        <v>0</v>
      </c>
      <c r="BS66" s="648">
        <v>0</v>
      </c>
      <c r="BT66" s="649">
        <v>0</v>
      </c>
    </row>
    <row r="67" spans="2:73">
      <c r="B67" s="646" t="s">
        <v>208</v>
      </c>
      <c r="C67" s="646" t="s">
        <v>743</v>
      </c>
      <c r="D67" s="646" t="s">
        <v>3</v>
      </c>
      <c r="E67" s="646" t="s">
        <v>744</v>
      </c>
      <c r="F67" s="646" t="s">
        <v>29</v>
      </c>
      <c r="G67" s="646" t="s">
        <v>745</v>
      </c>
      <c r="H67" s="646">
        <v>2012</v>
      </c>
      <c r="I67" s="560" t="s">
        <v>573</v>
      </c>
      <c r="J67" s="560" t="s">
        <v>581</v>
      </c>
      <c r="K67" s="39"/>
      <c r="L67" s="647"/>
      <c r="M67" s="648">
        <v>0.41899441399999998</v>
      </c>
      <c r="N67" s="648">
        <v>0.41899441399999998</v>
      </c>
      <c r="O67" s="648">
        <v>0.41899441399999998</v>
      </c>
      <c r="P67" s="648">
        <v>0.41899441399999998</v>
      </c>
      <c r="Q67" s="648">
        <v>0.41899441399999998</v>
      </c>
      <c r="R67" s="648">
        <v>0.41899441399999998</v>
      </c>
      <c r="S67" s="648">
        <v>0.41899441399999998</v>
      </c>
      <c r="T67" s="648">
        <v>0.41899441399999998</v>
      </c>
      <c r="U67" s="648">
        <v>0.41899441399999998</v>
      </c>
      <c r="V67" s="648">
        <v>0.41899441399999998</v>
      </c>
      <c r="W67" s="648">
        <v>0.41899441399999998</v>
      </c>
      <c r="X67" s="648">
        <v>0.41899441399999998</v>
      </c>
      <c r="Y67" s="648">
        <v>0.41899441399999998</v>
      </c>
      <c r="Z67" s="648">
        <v>0.41899441399999998</v>
      </c>
      <c r="AA67" s="648">
        <v>0.41899441399999998</v>
      </c>
      <c r="AB67" s="648">
        <v>0.41899441399999998</v>
      </c>
      <c r="AC67" s="648">
        <v>0.41899441399999998</v>
      </c>
      <c r="AD67" s="648">
        <v>0.41899441399999998</v>
      </c>
      <c r="AE67" s="648">
        <v>0.28444070599999999</v>
      </c>
      <c r="AF67" s="648">
        <v>0</v>
      </c>
      <c r="AG67" s="648">
        <v>0</v>
      </c>
      <c r="AH67" s="648">
        <v>0</v>
      </c>
      <c r="AI67" s="648">
        <v>0</v>
      </c>
      <c r="AJ67" s="648">
        <v>0</v>
      </c>
      <c r="AK67" s="648">
        <v>0</v>
      </c>
      <c r="AL67" s="648">
        <v>0</v>
      </c>
      <c r="AM67" s="648">
        <v>0</v>
      </c>
      <c r="AN67" s="648">
        <v>0</v>
      </c>
      <c r="AO67" s="649">
        <v>0</v>
      </c>
      <c r="AP67" s="39"/>
      <c r="AQ67" s="647"/>
      <c r="AR67" s="648">
        <v>671.58264059999999</v>
      </c>
      <c r="AS67" s="648">
        <v>671.58264059999999</v>
      </c>
      <c r="AT67" s="648">
        <v>671.58264059999999</v>
      </c>
      <c r="AU67" s="648">
        <v>671.58264059999999</v>
      </c>
      <c r="AV67" s="648">
        <v>671.58264059999999</v>
      </c>
      <c r="AW67" s="648">
        <v>671.58264059999999</v>
      </c>
      <c r="AX67" s="648">
        <v>671.58264059999999</v>
      </c>
      <c r="AY67" s="648">
        <v>671.58264059999999</v>
      </c>
      <c r="AZ67" s="648">
        <v>671.58264059999999</v>
      </c>
      <c r="BA67" s="648">
        <v>671.58264059999999</v>
      </c>
      <c r="BB67" s="648">
        <v>671.58264059999999</v>
      </c>
      <c r="BC67" s="648">
        <v>671.58264059999999</v>
      </c>
      <c r="BD67" s="648">
        <v>671.58264059999999</v>
      </c>
      <c r="BE67" s="648">
        <v>671.58264059999999</v>
      </c>
      <c r="BF67" s="648">
        <v>671.58264059999999</v>
      </c>
      <c r="BG67" s="648">
        <v>671.58264059999999</v>
      </c>
      <c r="BH67" s="648">
        <v>671.58264059999999</v>
      </c>
      <c r="BI67" s="648">
        <v>671.58264059999999</v>
      </c>
      <c r="BJ67" s="648">
        <v>551.2573926</v>
      </c>
      <c r="BK67" s="648">
        <v>0</v>
      </c>
      <c r="BL67" s="648">
        <v>0</v>
      </c>
      <c r="BM67" s="648">
        <v>0</v>
      </c>
      <c r="BN67" s="648">
        <v>0</v>
      </c>
      <c r="BO67" s="648">
        <v>0</v>
      </c>
      <c r="BP67" s="648">
        <v>0</v>
      </c>
      <c r="BQ67" s="648">
        <v>0</v>
      </c>
      <c r="BR67" s="648">
        <v>0</v>
      </c>
      <c r="BS67" s="648">
        <v>0</v>
      </c>
      <c r="BT67" s="649">
        <v>0</v>
      </c>
    </row>
    <row r="68" spans="2:73">
      <c r="B68" s="646" t="s">
        <v>208</v>
      </c>
      <c r="C68" s="646" t="s">
        <v>747</v>
      </c>
      <c r="D68" s="646" t="s">
        <v>758</v>
      </c>
      <c r="E68" s="646" t="s">
        <v>744</v>
      </c>
      <c r="F68" s="646" t="s">
        <v>749</v>
      </c>
      <c r="G68" s="646" t="s">
        <v>746</v>
      </c>
      <c r="H68" s="646">
        <v>2013</v>
      </c>
      <c r="I68" s="560" t="s">
        <v>572</v>
      </c>
      <c r="J68" s="560" t="s">
        <v>588</v>
      </c>
      <c r="K68" s="39"/>
      <c r="L68" s="647"/>
      <c r="M68" s="648"/>
      <c r="N68" s="648">
        <v>79.462909999999994</v>
      </c>
      <c r="O68" s="648">
        <v>0</v>
      </c>
      <c r="P68" s="648">
        <v>0</v>
      </c>
      <c r="Q68" s="648">
        <v>0</v>
      </c>
      <c r="R68" s="648">
        <v>0</v>
      </c>
      <c r="S68" s="648">
        <v>0</v>
      </c>
      <c r="T68" s="648">
        <v>0</v>
      </c>
      <c r="U68" s="648">
        <v>0</v>
      </c>
      <c r="V68" s="648">
        <v>0</v>
      </c>
      <c r="W68" s="648">
        <v>0</v>
      </c>
      <c r="X68" s="648">
        <v>0</v>
      </c>
      <c r="Y68" s="648">
        <v>0</v>
      </c>
      <c r="Z68" s="648">
        <v>0</v>
      </c>
      <c r="AA68" s="648">
        <v>0</v>
      </c>
      <c r="AB68" s="648">
        <v>0</v>
      </c>
      <c r="AC68" s="648">
        <v>0</v>
      </c>
      <c r="AD68" s="648">
        <v>0</v>
      </c>
      <c r="AE68" s="648">
        <v>0</v>
      </c>
      <c r="AF68" s="648">
        <v>0</v>
      </c>
      <c r="AG68" s="648">
        <v>0</v>
      </c>
      <c r="AH68" s="648">
        <v>0</v>
      </c>
      <c r="AI68" s="648">
        <v>0</v>
      </c>
      <c r="AJ68" s="648">
        <v>0</v>
      </c>
      <c r="AK68" s="648">
        <v>0</v>
      </c>
      <c r="AL68" s="648">
        <v>0</v>
      </c>
      <c r="AM68" s="648">
        <v>0</v>
      </c>
      <c r="AN68" s="648">
        <v>0</v>
      </c>
      <c r="AO68" s="649">
        <v>0</v>
      </c>
      <c r="AP68" s="39"/>
      <c r="AQ68" s="647"/>
      <c r="AR68" s="648"/>
      <c r="AS68" s="648">
        <v>1061.0519999999999</v>
      </c>
      <c r="AT68" s="648">
        <v>0</v>
      </c>
      <c r="AU68" s="648">
        <v>0</v>
      </c>
      <c r="AV68" s="648">
        <v>0</v>
      </c>
      <c r="AW68" s="648">
        <v>0</v>
      </c>
      <c r="AX68" s="648">
        <v>0</v>
      </c>
      <c r="AY68" s="648">
        <v>0</v>
      </c>
      <c r="AZ68" s="648">
        <v>0</v>
      </c>
      <c r="BA68" s="648">
        <v>0</v>
      </c>
      <c r="BB68" s="648">
        <v>0</v>
      </c>
      <c r="BC68" s="648">
        <v>0</v>
      </c>
      <c r="BD68" s="648">
        <v>0</v>
      </c>
      <c r="BE68" s="648">
        <v>0</v>
      </c>
      <c r="BF68" s="648">
        <v>0</v>
      </c>
      <c r="BG68" s="648">
        <v>0</v>
      </c>
      <c r="BH68" s="648">
        <v>0</v>
      </c>
      <c r="BI68" s="648">
        <v>0</v>
      </c>
      <c r="BJ68" s="648">
        <v>0</v>
      </c>
      <c r="BK68" s="648">
        <v>0</v>
      </c>
      <c r="BL68" s="648">
        <v>0</v>
      </c>
      <c r="BM68" s="648">
        <v>0</v>
      </c>
      <c r="BN68" s="648">
        <v>0</v>
      </c>
      <c r="BO68" s="648">
        <v>0</v>
      </c>
      <c r="BP68" s="648">
        <v>0</v>
      </c>
      <c r="BQ68" s="648">
        <v>0</v>
      </c>
      <c r="BR68" s="648">
        <v>0</v>
      </c>
      <c r="BS68" s="648">
        <v>0</v>
      </c>
      <c r="BT68" s="649">
        <v>0</v>
      </c>
    </row>
    <row r="69" spans="2:73">
      <c r="B69" s="646" t="s">
        <v>208</v>
      </c>
      <c r="C69" s="646" t="s">
        <v>747</v>
      </c>
      <c r="D69" s="646" t="s">
        <v>22</v>
      </c>
      <c r="E69" s="646" t="s">
        <v>744</v>
      </c>
      <c r="F69" s="646" t="s">
        <v>749</v>
      </c>
      <c r="G69" s="646" t="s">
        <v>745</v>
      </c>
      <c r="H69" s="646">
        <v>2013</v>
      </c>
      <c r="I69" s="560" t="s">
        <v>572</v>
      </c>
      <c r="J69" s="560" t="s">
        <v>588</v>
      </c>
      <c r="K69" s="39"/>
      <c r="L69" s="647"/>
      <c r="M69" s="648"/>
      <c r="N69" s="648">
        <v>131.40544271100001</v>
      </c>
      <c r="O69" s="648">
        <v>131.40544271100001</v>
      </c>
      <c r="P69" s="648">
        <v>131.40544271100001</v>
      </c>
      <c r="Q69" s="648">
        <v>131.40544271100001</v>
      </c>
      <c r="R69" s="648">
        <v>121.25499490999999</v>
      </c>
      <c r="S69" s="648">
        <v>119.823771686</v>
      </c>
      <c r="T69" s="648">
        <v>119.823771686</v>
      </c>
      <c r="U69" s="648">
        <v>119.784569175</v>
      </c>
      <c r="V69" s="648">
        <v>116.55814004</v>
      </c>
      <c r="W69" s="648">
        <v>106.12487224900001</v>
      </c>
      <c r="X69" s="648">
        <v>93.431646448999999</v>
      </c>
      <c r="Y69" s="648">
        <v>93.106600271999994</v>
      </c>
      <c r="Z69" s="648">
        <v>45.213157316</v>
      </c>
      <c r="AA69" s="648">
        <v>45.213157316</v>
      </c>
      <c r="AB69" s="648">
        <v>45.213157316</v>
      </c>
      <c r="AC69" s="648">
        <v>37.421463271</v>
      </c>
      <c r="AD69" s="648">
        <v>5.3693215429999999</v>
      </c>
      <c r="AE69" s="648">
        <v>5.3580594039999996</v>
      </c>
      <c r="AF69" s="648">
        <v>5.3580594039999996</v>
      </c>
      <c r="AG69" s="648">
        <v>5.3580594039999996</v>
      </c>
      <c r="AH69" s="648">
        <v>0</v>
      </c>
      <c r="AI69" s="648">
        <v>0</v>
      </c>
      <c r="AJ69" s="648">
        <v>0</v>
      </c>
      <c r="AK69" s="648">
        <v>0</v>
      </c>
      <c r="AL69" s="648">
        <v>0</v>
      </c>
      <c r="AM69" s="648">
        <v>0</v>
      </c>
      <c r="AN69" s="648">
        <v>0</v>
      </c>
      <c r="AO69" s="649">
        <v>0</v>
      </c>
      <c r="AP69" s="39"/>
      <c r="AQ69" s="647"/>
      <c r="AR69" s="648"/>
      <c r="AS69" s="648">
        <v>647284.91383379896</v>
      </c>
      <c r="AT69" s="648">
        <v>647284.91383379896</v>
      </c>
      <c r="AU69" s="648">
        <v>647284.91383379896</v>
      </c>
      <c r="AV69" s="648">
        <v>647284.91383379896</v>
      </c>
      <c r="AW69" s="648">
        <v>615669.13779226795</v>
      </c>
      <c r="AX69" s="648">
        <v>609425.359642228</v>
      </c>
      <c r="AY69" s="648">
        <v>609425.359642228</v>
      </c>
      <c r="AZ69" s="648">
        <v>608780.52312198002</v>
      </c>
      <c r="BA69" s="648">
        <v>598389.972668253</v>
      </c>
      <c r="BB69" s="648">
        <v>552874.35473022505</v>
      </c>
      <c r="BC69" s="648">
        <v>490821.14847669698</v>
      </c>
      <c r="BD69" s="648">
        <v>485474.51028502901</v>
      </c>
      <c r="BE69" s="648">
        <v>215005.29597031901</v>
      </c>
      <c r="BF69" s="648">
        <v>215005.29597031901</v>
      </c>
      <c r="BG69" s="648">
        <v>215005.29597031901</v>
      </c>
      <c r="BH69" s="648">
        <v>175811.73431652499</v>
      </c>
      <c r="BI69" s="648">
        <v>14788.460967061999</v>
      </c>
      <c r="BJ69" s="648">
        <v>14780.957210221</v>
      </c>
      <c r="BK69" s="648">
        <v>14780.957210221</v>
      </c>
      <c r="BL69" s="648">
        <v>14780.957210221</v>
      </c>
      <c r="BM69" s="648">
        <v>0</v>
      </c>
      <c r="BN69" s="648">
        <v>0</v>
      </c>
      <c r="BO69" s="648">
        <v>0</v>
      </c>
      <c r="BP69" s="648">
        <v>0</v>
      </c>
      <c r="BQ69" s="648">
        <v>0</v>
      </c>
      <c r="BR69" s="648">
        <v>0</v>
      </c>
      <c r="BS69" s="648">
        <v>0</v>
      </c>
      <c r="BT69" s="649">
        <v>0</v>
      </c>
    </row>
    <row r="70" spans="2:73">
      <c r="B70" s="646" t="s">
        <v>208</v>
      </c>
      <c r="C70" s="646" t="s">
        <v>747</v>
      </c>
      <c r="D70" s="646" t="s">
        <v>759</v>
      </c>
      <c r="E70" s="646" t="s">
        <v>744</v>
      </c>
      <c r="F70" s="646" t="s">
        <v>749</v>
      </c>
      <c r="G70" s="646" t="s">
        <v>745</v>
      </c>
      <c r="H70" s="646">
        <v>2013</v>
      </c>
      <c r="I70" s="560" t="s">
        <v>572</v>
      </c>
      <c r="J70" s="560" t="s">
        <v>588</v>
      </c>
      <c r="K70" s="39"/>
      <c r="L70" s="647"/>
      <c r="M70" s="648"/>
      <c r="N70" s="648">
        <v>9.2488218839999998</v>
      </c>
      <c r="O70" s="648">
        <v>9.2488218839999998</v>
      </c>
      <c r="P70" s="648">
        <v>9.2488218839999998</v>
      </c>
      <c r="Q70" s="648">
        <v>8.2993376750000003</v>
      </c>
      <c r="R70" s="648">
        <v>3.898651353</v>
      </c>
      <c r="S70" s="648">
        <v>3.898651353</v>
      </c>
      <c r="T70" s="648">
        <v>3.898651353</v>
      </c>
      <c r="U70" s="648">
        <v>3.898651353</v>
      </c>
      <c r="V70" s="648">
        <v>3.898651353</v>
      </c>
      <c r="W70" s="648">
        <v>3.898651353</v>
      </c>
      <c r="X70" s="648">
        <v>3.898651353</v>
      </c>
      <c r="Y70" s="648">
        <v>3.898651353</v>
      </c>
      <c r="Z70" s="648">
        <v>0</v>
      </c>
      <c r="AA70" s="648">
        <v>0</v>
      </c>
      <c r="AB70" s="648">
        <v>0</v>
      </c>
      <c r="AC70" s="648">
        <v>0</v>
      </c>
      <c r="AD70" s="648">
        <v>0</v>
      </c>
      <c r="AE70" s="648">
        <v>0</v>
      </c>
      <c r="AF70" s="648">
        <v>0</v>
      </c>
      <c r="AG70" s="648">
        <v>0</v>
      </c>
      <c r="AH70" s="648">
        <v>0</v>
      </c>
      <c r="AI70" s="648">
        <v>0</v>
      </c>
      <c r="AJ70" s="648">
        <v>0</v>
      </c>
      <c r="AK70" s="648">
        <v>0</v>
      </c>
      <c r="AL70" s="648">
        <v>0</v>
      </c>
      <c r="AM70" s="648">
        <v>0</v>
      </c>
      <c r="AN70" s="648">
        <v>0</v>
      </c>
      <c r="AO70" s="649">
        <v>0</v>
      </c>
      <c r="AP70" s="39"/>
      <c r="AQ70" s="647"/>
      <c r="AR70" s="648"/>
      <c r="AS70" s="648">
        <v>31354.988014428</v>
      </c>
      <c r="AT70" s="648">
        <v>31354.988014428</v>
      </c>
      <c r="AU70" s="648">
        <v>31354.988014428</v>
      </c>
      <c r="AV70" s="648">
        <v>27001.969324494999</v>
      </c>
      <c r="AW70" s="648">
        <v>13238.84886783</v>
      </c>
      <c r="AX70" s="648">
        <v>13238.84886783</v>
      </c>
      <c r="AY70" s="648">
        <v>13238.84886783</v>
      </c>
      <c r="AZ70" s="648">
        <v>13238.84886783</v>
      </c>
      <c r="BA70" s="648">
        <v>13238.84886783</v>
      </c>
      <c r="BB70" s="648">
        <v>13238.84886783</v>
      </c>
      <c r="BC70" s="648">
        <v>13238.84886783</v>
      </c>
      <c r="BD70" s="648">
        <v>13238.84886783</v>
      </c>
      <c r="BE70" s="648">
        <v>0</v>
      </c>
      <c r="BF70" s="648">
        <v>0</v>
      </c>
      <c r="BG70" s="648">
        <v>0</v>
      </c>
      <c r="BH70" s="648">
        <v>0</v>
      </c>
      <c r="BI70" s="648">
        <v>0</v>
      </c>
      <c r="BJ70" s="648">
        <v>0</v>
      </c>
      <c r="BK70" s="648">
        <v>0</v>
      </c>
      <c r="BL70" s="648">
        <v>0</v>
      </c>
      <c r="BM70" s="648">
        <v>0</v>
      </c>
      <c r="BN70" s="648">
        <v>0</v>
      </c>
      <c r="BO70" s="648">
        <v>0</v>
      </c>
      <c r="BP70" s="648">
        <v>0</v>
      </c>
      <c r="BQ70" s="648">
        <v>0</v>
      </c>
      <c r="BR70" s="648">
        <v>0</v>
      </c>
      <c r="BS70" s="648">
        <v>0</v>
      </c>
      <c r="BT70" s="649">
        <v>0</v>
      </c>
    </row>
    <row r="71" spans="2:73">
      <c r="B71" s="646" t="s">
        <v>208</v>
      </c>
      <c r="C71" s="646" t="s">
        <v>743</v>
      </c>
      <c r="D71" s="646" t="s">
        <v>760</v>
      </c>
      <c r="E71" s="646" t="s">
        <v>744</v>
      </c>
      <c r="F71" s="646" t="s">
        <v>29</v>
      </c>
      <c r="G71" s="646" t="s">
        <v>745</v>
      </c>
      <c r="H71" s="646">
        <v>2013</v>
      </c>
      <c r="I71" s="560" t="s">
        <v>572</v>
      </c>
      <c r="J71" s="560" t="s">
        <v>588</v>
      </c>
      <c r="K71" s="39"/>
      <c r="L71" s="647"/>
      <c r="M71" s="648"/>
      <c r="N71" s="648">
        <v>2.8281782359999998</v>
      </c>
      <c r="O71" s="648">
        <v>2.8281782359999998</v>
      </c>
      <c r="P71" s="648">
        <v>2.7260960860000001</v>
      </c>
      <c r="Q71" s="648">
        <v>2.3369408209999998</v>
      </c>
      <c r="R71" s="648">
        <v>2.3369408209999998</v>
      </c>
      <c r="S71" s="648">
        <v>2.3369408209999998</v>
      </c>
      <c r="T71" s="648">
        <v>2.3369408209999998</v>
      </c>
      <c r="U71" s="648">
        <v>2.3336707959999998</v>
      </c>
      <c r="V71" s="648">
        <v>1.745450602</v>
      </c>
      <c r="W71" s="648">
        <v>1.745450602</v>
      </c>
      <c r="X71" s="648">
        <v>1.402060941</v>
      </c>
      <c r="Y71" s="648">
        <v>1.402021704</v>
      </c>
      <c r="Z71" s="648">
        <v>1.402021704</v>
      </c>
      <c r="AA71" s="648">
        <v>1.39993156</v>
      </c>
      <c r="AB71" s="648">
        <v>1.39993156</v>
      </c>
      <c r="AC71" s="648">
        <v>1.398219332</v>
      </c>
      <c r="AD71" s="648">
        <v>1.3550125550000001</v>
      </c>
      <c r="AE71" s="648">
        <v>0.79536230500000005</v>
      </c>
      <c r="AF71" s="648">
        <v>0.79536230500000005</v>
      </c>
      <c r="AG71" s="648">
        <v>0.79536230500000005</v>
      </c>
      <c r="AH71" s="648">
        <v>0</v>
      </c>
      <c r="AI71" s="648">
        <v>0</v>
      </c>
      <c r="AJ71" s="648">
        <v>0</v>
      </c>
      <c r="AK71" s="648">
        <v>0</v>
      </c>
      <c r="AL71" s="648">
        <v>0</v>
      </c>
      <c r="AM71" s="648">
        <v>0</v>
      </c>
      <c r="AN71" s="648">
        <v>0</v>
      </c>
      <c r="AO71" s="649">
        <v>0</v>
      </c>
      <c r="AP71" s="39"/>
      <c r="AQ71" s="647"/>
      <c r="AR71" s="648"/>
      <c r="AS71" s="648">
        <v>42197.034117946998</v>
      </c>
      <c r="AT71" s="648">
        <v>42197.034117946998</v>
      </c>
      <c r="AU71" s="648">
        <v>40570.934375088997</v>
      </c>
      <c r="AV71" s="648">
        <v>34371.953674465003</v>
      </c>
      <c r="AW71" s="648">
        <v>34371.953674465003</v>
      </c>
      <c r="AX71" s="648">
        <v>34371.953674465003</v>
      </c>
      <c r="AY71" s="648">
        <v>34371.953674465003</v>
      </c>
      <c r="AZ71" s="648">
        <v>34343.308258609002</v>
      </c>
      <c r="BA71" s="648">
        <v>24973.357596730999</v>
      </c>
      <c r="BB71" s="648">
        <v>24973.357596730999</v>
      </c>
      <c r="BC71" s="648">
        <v>22706.928630642</v>
      </c>
      <c r="BD71" s="648">
        <v>22383.571979552999</v>
      </c>
      <c r="BE71" s="648">
        <v>22383.571979552999</v>
      </c>
      <c r="BF71" s="648">
        <v>22291.556507347999</v>
      </c>
      <c r="BG71" s="648">
        <v>22291.556507347999</v>
      </c>
      <c r="BH71" s="648">
        <v>22272.690183445</v>
      </c>
      <c r="BI71" s="648">
        <v>21584.435382447999</v>
      </c>
      <c r="BJ71" s="648">
        <v>12669.584661745001</v>
      </c>
      <c r="BK71" s="648">
        <v>12669.584661745001</v>
      </c>
      <c r="BL71" s="648">
        <v>12669.584661745001</v>
      </c>
      <c r="BM71" s="648">
        <v>0</v>
      </c>
      <c r="BN71" s="648">
        <v>0</v>
      </c>
      <c r="BO71" s="648">
        <v>0</v>
      </c>
      <c r="BP71" s="648">
        <v>0</v>
      </c>
      <c r="BQ71" s="648">
        <v>0</v>
      </c>
      <c r="BR71" s="648">
        <v>0</v>
      </c>
      <c r="BS71" s="648">
        <v>0</v>
      </c>
      <c r="BT71" s="649">
        <v>0</v>
      </c>
    </row>
    <row r="72" spans="2:73">
      <c r="B72" s="646" t="s">
        <v>208</v>
      </c>
      <c r="C72" s="646" t="s">
        <v>743</v>
      </c>
      <c r="D72" s="646" t="s">
        <v>2</v>
      </c>
      <c r="E72" s="646" t="s">
        <v>744</v>
      </c>
      <c r="F72" s="646" t="s">
        <v>29</v>
      </c>
      <c r="G72" s="646" t="s">
        <v>745</v>
      </c>
      <c r="H72" s="646">
        <v>2013</v>
      </c>
      <c r="I72" s="560" t="s">
        <v>572</v>
      </c>
      <c r="J72" s="560" t="s">
        <v>588</v>
      </c>
      <c r="K72" s="39"/>
      <c r="L72" s="647"/>
      <c r="M72" s="648"/>
      <c r="N72" s="648">
        <v>4.3510760800000003</v>
      </c>
      <c r="O72" s="648">
        <v>4.3510760800000003</v>
      </c>
      <c r="P72" s="648">
        <v>4.3510760800000003</v>
      </c>
      <c r="Q72" s="648">
        <v>4.3510760800000003</v>
      </c>
      <c r="R72" s="648">
        <v>0</v>
      </c>
      <c r="S72" s="648">
        <v>0</v>
      </c>
      <c r="T72" s="648">
        <v>0</v>
      </c>
      <c r="U72" s="648">
        <v>0</v>
      </c>
      <c r="V72" s="648">
        <v>0</v>
      </c>
      <c r="W72" s="648">
        <v>0</v>
      </c>
      <c r="X72" s="648">
        <v>0</v>
      </c>
      <c r="Y72" s="648">
        <v>0</v>
      </c>
      <c r="Z72" s="648">
        <v>0</v>
      </c>
      <c r="AA72" s="648">
        <v>0</v>
      </c>
      <c r="AB72" s="648">
        <v>0</v>
      </c>
      <c r="AC72" s="648">
        <v>0</v>
      </c>
      <c r="AD72" s="648">
        <v>0</v>
      </c>
      <c r="AE72" s="648">
        <v>0</v>
      </c>
      <c r="AF72" s="648">
        <v>0</v>
      </c>
      <c r="AG72" s="648">
        <v>0</v>
      </c>
      <c r="AH72" s="648">
        <v>0</v>
      </c>
      <c r="AI72" s="648">
        <v>0</v>
      </c>
      <c r="AJ72" s="648">
        <v>0</v>
      </c>
      <c r="AK72" s="648">
        <v>0</v>
      </c>
      <c r="AL72" s="648">
        <v>0</v>
      </c>
      <c r="AM72" s="648">
        <v>0</v>
      </c>
      <c r="AN72" s="648">
        <v>0</v>
      </c>
      <c r="AO72" s="649">
        <v>0</v>
      </c>
      <c r="AP72" s="39"/>
      <c r="AQ72" s="647"/>
      <c r="AR72" s="648"/>
      <c r="AS72" s="648">
        <v>7758.2374369999998</v>
      </c>
      <c r="AT72" s="648">
        <v>7758.2374369999998</v>
      </c>
      <c r="AU72" s="648">
        <v>7758.2374369999998</v>
      </c>
      <c r="AV72" s="648">
        <v>7758.2374369999998</v>
      </c>
      <c r="AW72" s="648">
        <v>0</v>
      </c>
      <c r="AX72" s="648">
        <v>0</v>
      </c>
      <c r="AY72" s="648">
        <v>0</v>
      </c>
      <c r="AZ72" s="648">
        <v>0</v>
      </c>
      <c r="BA72" s="648">
        <v>0</v>
      </c>
      <c r="BB72" s="648">
        <v>0</v>
      </c>
      <c r="BC72" s="648">
        <v>0</v>
      </c>
      <c r="BD72" s="648">
        <v>0</v>
      </c>
      <c r="BE72" s="648">
        <v>0</v>
      </c>
      <c r="BF72" s="648">
        <v>0</v>
      </c>
      <c r="BG72" s="648">
        <v>0</v>
      </c>
      <c r="BH72" s="648">
        <v>0</v>
      </c>
      <c r="BI72" s="648">
        <v>0</v>
      </c>
      <c r="BJ72" s="648">
        <v>0</v>
      </c>
      <c r="BK72" s="648">
        <v>0</v>
      </c>
      <c r="BL72" s="648">
        <v>0</v>
      </c>
      <c r="BM72" s="648">
        <v>0</v>
      </c>
      <c r="BN72" s="648">
        <v>0</v>
      </c>
      <c r="BO72" s="648">
        <v>0</v>
      </c>
      <c r="BP72" s="648">
        <v>0</v>
      </c>
      <c r="BQ72" s="648">
        <v>0</v>
      </c>
      <c r="BR72" s="648">
        <v>0</v>
      </c>
      <c r="BS72" s="648">
        <v>0</v>
      </c>
      <c r="BT72" s="649">
        <v>0</v>
      </c>
    </row>
    <row r="73" spans="2:73">
      <c r="B73" s="646" t="s">
        <v>208</v>
      </c>
      <c r="C73" s="646" t="s">
        <v>743</v>
      </c>
      <c r="D73" s="646" t="s">
        <v>1</v>
      </c>
      <c r="E73" s="646" t="s">
        <v>744</v>
      </c>
      <c r="F73" s="646" t="s">
        <v>29</v>
      </c>
      <c r="G73" s="646" t="s">
        <v>745</v>
      </c>
      <c r="H73" s="646">
        <v>2013</v>
      </c>
      <c r="I73" s="560" t="s">
        <v>572</v>
      </c>
      <c r="J73" s="560" t="s">
        <v>588</v>
      </c>
      <c r="K73" s="39"/>
      <c r="L73" s="647"/>
      <c r="M73" s="648"/>
      <c r="N73" s="648">
        <v>3.725678238</v>
      </c>
      <c r="O73" s="648">
        <v>3.725678238</v>
      </c>
      <c r="P73" s="648">
        <v>3.725678238</v>
      </c>
      <c r="Q73" s="648">
        <v>3.6208942080000002</v>
      </c>
      <c r="R73" s="648">
        <v>2.0026465249999998</v>
      </c>
      <c r="S73" s="648">
        <v>0</v>
      </c>
      <c r="T73" s="648">
        <v>0</v>
      </c>
      <c r="U73" s="648">
        <v>0</v>
      </c>
      <c r="V73" s="648">
        <v>0</v>
      </c>
      <c r="W73" s="648">
        <v>0</v>
      </c>
      <c r="X73" s="648">
        <v>0</v>
      </c>
      <c r="Y73" s="648">
        <v>0</v>
      </c>
      <c r="Z73" s="648">
        <v>0</v>
      </c>
      <c r="AA73" s="648">
        <v>0</v>
      </c>
      <c r="AB73" s="648">
        <v>0</v>
      </c>
      <c r="AC73" s="648">
        <v>0</v>
      </c>
      <c r="AD73" s="648">
        <v>0</v>
      </c>
      <c r="AE73" s="648">
        <v>0</v>
      </c>
      <c r="AF73" s="648">
        <v>0</v>
      </c>
      <c r="AG73" s="648">
        <v>0</v>
      </c>
      <c r="AH73" s="648">
        <v>0</v>
      </c>
      <c r="AI73" s="648">
        <v>0</v>
      </c>
      <c r="AJ73" s="648">
        <v>0</v>
      </c>
      <c r="AK73" s="648">
        <v>0</v>
      </c>
      <c r="AL73" s="648">
        <v>0</v>
      </c>
      <c r="AM73" s="648">
        <v>0</v>
      </c>
      <c r="AN73" s="648">
        <v>0</v>
      </c>
      <c r="AO73" s="649">
        <v>0</v>
      </c>
      <c r="AP73" s="39"/>
      <c r="AQ73" s="647"/>
      <c r="AR73" s="648"/>
      <c r="AS73" s="648">
        <v>25445.915649732</v>
      </c>
      <c r="AT73" s="648">
        <v>25445.915649732</v>
      </c>
      <c r="AU73" s="648">
        <v>25445.915649732</v>
      </c>
      <c r="AV73" s="648">
        <v>25343.371131398999</v>
      </c>
      <c r="AW73" s="648">
        <v>13626.337830896</v>
      </c>
      <c r="AX73" s="648">
        <v>0</v>
      </c>
      <c r="AY73" s="648">
        <v>0</v>
      </c>
      <c r="AZ73" s="648">
        <v>0</v>
      </c>
      <c r="BA73" s="648">
        <v>0</v>
      </c>
      <c r="BB73" s="648">
        <v>0</v>
      </c>
      <c r="BC73" s="648">
        <v>0</v>
      </c>
      <c r="BD73" s="648">
        <v>0</v>
      </c>
      <c r="BE73" s="648">
        <v>0</v>
      </c>
      <c r="BF73" s="648">
        <v>0</v>
      </c>
      <c r="BG73" s="648">
        <v>0</v>
      </c>
      <c r="BH73" s="648">
        <v>0</v>
      </c>
      <c r="BI73" s="648">
        <v>0</v>
      </c>
      <c r="BJ73" s="648">
        <v>0</v>
      </c>
      <c r="BK73" s="648">
        <v>0</v>
      </c>
      <c r="BL73" s="648">
        <v>0</v>
      </c>
      <c r="BM73" s="648">
        <v>0</v>
      </c>
      <c r="BN73" s="648">
        <v>0</v>
      </c>
      <c r="BO73" s="648">
        <v>0</v>
      </c>
      <c r="BP73" s="648">
        <v>0</v>
      </c>
      <c r="BQ73" s="648">
        <v>0</v>
      </c>
      <c r="BR73" s="648">
        <v>0</v>
      </c>
      <c r="BS73" s="648">
        <v>0</v>
      </c>
      <c r="BT73" s="649">
        <v>0</v>
      </c>
    </row>
    <row r="74" spans="2:73">
      <c r="B74" s="646" t="s">
        <v>208</v>
      </c>
      <c r="C74" s="646" t="s">
        <v>743</v>
      </c>
      <c r="D74" s="646" t="s">
        <v>761</v>
      </c>
      <c r="E74" s="646" t="s">
        <v>744</v>
      </c>
      <c r="F74" s="646" t="s">
        <v>29</v>
      </c>
      <c r="G74" s="646" t="s">
        <v>745</v>
      </c>
      <c r="H74" s="646">
        <v>2013</v>
      </c>
      <c r="I74" s="560" t="s">
        <v>572</v>
      </c>
      <c r="J74" s="560" t="s">
        <v>588</v>
      </c>
      <c r="K74" s="39"/>
      <c r="L74" s="647"/>
      <c r="M74" s="648"/>
      <c r="N74" s="648">
        <v>6.4802510209999999</v>
      </c>
      <c r="O74" s="648">
        <v>6.4802510209999999</v>
      </c>
      <c r="P74" s="648">
        <v>6.1244882860000001</v>
      </c>
      <c r="Q74" s="648">
        <v>4.9103603739999997</v>
      </c>
      <c r="R74" s="648">
        <v>4.9103603739999997</v>
      </c>
      <c r="S74" s="648">
        <v>4.9103603739999997</v>
      </c>
      <c r="T74" s="648">
        <v>4.9103603739999997</v>
      </c>
      <c r="U74" s="648">
        <v>4.9010716079999996</v>
      </c>
      <c r="V74" s="648">
        <v>4.2124230599999999</v>
      </c>
      <c r="W74" s="648">
        <v>4.2124230599999999</v>
      </c>
      <c r="X74" s="648">
        <v>3.0566557080000001</v>
      </c>
      <c r="Y74" s="648">
        <v>1.974378229</v>
      </c>
      <c r="Z74" s="648">
        <v>1.974378229</v>
      </c>
      <c r="AA74" s="648">
        <v>1.935484376</v>
      </c>
      <c r="AB74" s="648">
        <v>1.935484376</v>
      </c>
      <c r="AC74" s="648">
        <v>1.915530771</v>
      </c>
      <c r="AD74" s="648">
        <v>1.6534249080000001</v>
      </c>
      <c r="AE74" s="648">
        <v>0.97052308099999995</v>
      </c>
      <c r="AF74" s="648">
        <v>0.97052308099999995</v>
      </c>
      <c r="AG74" s="648">
        <v>0.97052308099999995</v>
      </c>
      <c r="AH74" s="648">
        <v>0</v>
      </c>
      <c r="AI74" s="648">
        <v>0</v>
      </c>
      <c r="AJ74" s="648">
        <v>0</v>
      </c>
      <c r="AK74" s="648">
        <v>0</v>
      </c>
      <c r="AL74" s="648">
        <v>0</v>
      </c>
      <c r="AM74" s="648">
        <v>0</v>
      </c>
      <c r="AN74" s="648">
        <v>0</v>
      </c>
      <c r="AO74" s="649">
        <v>0</v>
      </c>
      <c r="AP74" s="39"/>
      <c r="AQ74" s="647"/>
      <c r="AR74" s="648"/>
      <c r="AS74" s="648">
        <v>94055.332330596997</v>
      </c>
      <c r="AT74" s="648">
        <v>94055.332330596997</v>
      </c>
      <c r="AU74" s="648">
        <v>88388.272091346997</v>
      </c>
      <c r="AV74" s="648">
        <v>69048.033968322998</v>
      </c>
      <c r="AW74" s="648">
        <v>69048.033968322998</v>
      </c>
      <c r="AX74" s="648">
        <v>69048.033968322998</v>
      </c>
      <c r="AY74" s="648">
        <v>69048.033968322998</v>
      </c>
      <c r="AZ74" s="648">
        <v>68966.664381255003</v>
      </c>
      <c r="BA74" s="648">
        <v>57996.957840288</v>
      </c>
      <c r="BB74" s="648">
        <v>57996.957840288</v>
      </c>
      <c r="BC74" s="648">
        <v>50466.709247567</v>
      </c>
      <c r="BD74" s="648">
        <v>32445.216633507996</v>
      </c>
      <c r="BE74" s="648">
        <v>32445.216633507996</v>
      </c>
      <c r="BF74" s="648">
        <v>30732.972711482002</v>
      </c>
      <c r="BG74" s="648">
        <v>30732.972711482002</v>
      </c>
      <c r="BH74" s="648">
        <v>30513.112217894999</v>
      </c>
      <c r="BI74" s="648">
        <v>26337.942737653</v>
      </c>
      <c r="BJ74" s="648">
        <v>15459.777582651999</v>
      </c>
      <c r="BK74" s="648">
        <v>15459.777582651999</v>
      </c>
      <c r="BL74" s="648">
        <v>15459.777582651999</v>
      </c>
      <c r="BM74" s="648">
        <v>0</v>
      </c>
      <c r="BN74" s="648">
        <v>0</v>
      </c>
      <c r="BO74" s="648">
        <v>0</v>
      </c>
      <c r="BP74" s="648">
        <v>0</v>
      </c>
      <c r="BQ74" s="648">
        <v>0</v>
      </c>
      <c r="BR74" s="648">
        <v>0</v>
      </c>
      <c r="BS74" s="648">
        <v>0</v>
      </c>
      <c r="BT74" s="649">
        <v>0</v>
      </c>
    </row>
    <row r="75" spans="2:73">
      <c r="B75" s="646" t="s">
        <v>208</v>
      </c>
      <c r="C75" s="646" t="s">
        <v>743</v>
      </c>
      <c r="D75" s="646" t="s">
        <v>14</v>
      </c>
      <c r="E75" s="646" t="s">
        <v>744</v>
      </c>
      <c r="F75" s="646" t="s">
        <v>29</v>
      </c>
      <c r="G75" s="646" t="s">
        <v>745</v>
      </c>
      <c r="H75" s="646">
        <v>2013</v>
      </c>
      <c r="I75" s="560" t="s">
        <v>572</v>
      </c>
      <c r="J75" s="560" t="s">
        <v>588</v>
      </c>
      <c r="K75" s="39"/>
      <c r="L75" s="647"/>
      <c r="M75" s="648"/>
      <c r="N75" s="648">
        <v>11.506904471</v>
      </c>
      <c r="O75" s="648">
        <v>11.349332494</v>
      </c>
      <c r="P75" s="648">
        <v>11.095516707</v>
      </c>
      <c r="Q75" s="648">
        <v>10.587899781999999</v>
      </c>
      <c r="R75" s="648">
        <v>10.321538649000001</v>
      </c>
      <c r="S75" s="648">
        <v>10.15496549</v>
      </c>
      <c r="T75" s="648">
        <v>10.15496549</v>
      </c>
      <c r="U75" s="648">
        <v>10.15496549</v>
      </c>
      <c r="V75" s="648">
        <v>7.9097577299999999</v>
      </c>
      <c r="W75" s="648">
        <v>7.6620439559999998</v>
      </c>
      <c r="X75" s="648">
        <v>6.4317174939999999</v>
      </c>
      <c r="Y75" s="648">
        <v>6.4317174939999999</v>
      </c>
      <c r="Z75" s="648">
        <v>5.1868696889999999</v>
      </c>
      <c r="AA75" s="648">
        <v>5.1868696889999999</v>
      </c>
      <c r="AB75" s="648">
        <v>2.0052695809999999</v>
      </c>
      <c r="AC75" s="648">
        <v>1.8840997960000001</v>
      </c>
      <c r="AD75" s="648">
        <v>1.8840997960000001</v>
      </c>
      <c r="AE75" s="648">
        <v>1.8840997960000001</v>
      </c>
      <c r="AF75" s="648">
        <v>1.8840997960000001</v>
      </c>
      <c r="AG75" s="648">
        <v>1.8840997960000001</v>
      </c>
      <c r="AH75" s="648">
        <v>1.8840997960000001</v>
      </c>
      <c r="AI75" s="648">
        <v>0</v>
      </c>
      <c r="AJ75" s="648">
        <v>0</v>
      </c>
      <c r="AK75" s="648">
        <v>0</v>
      </c>
      <c r="AL75" s="648">
        <v>0</v>
      </c>
      <c r="AM75" s="648">
        <v>0</v>
      </c>
      <c r="AN75" s="648">
        <v>0</v>
      </c>
      <c r="AO75" s="649">
        <v>0</v>
      </c>
      <c r="AP75" s="39"/>
      <c r="AQ75" s="647"/>
      <c r="AR75" s="648"/>
      <c r="AS75" s="648">
        <v>127117.742881775</v>
      </c>
      <c r="AT75" s="648">
        <v>124084.37903595</v>
      </c>
      <c r="AU75" s="648">
        <v>119198.259010315</v>
      </c>
      <c r="AV75" s="648">
        <v>109426.30175971999</v>
      </c>
      <c r="AW75" s="648">
        <v>104298.677518845</v>
      </c>
      <c r="AX75" s="648">
        <v>101092.03486061101</v>
      </c>
      <c r="AY75" s="648">
        <v>101092.03486061101</v>
      </c>
      <c r="AZ75" s="648">
        <v>101092.03486061101</v>
      </c>
      <c r="BA75" s="648">
        <v>57870.315299987997</v>
      </c>
      <c r="BB75" s="648">
        <v>57638.965858459</v>
      </c>
      <c r="BC75" s="648">
        <v>43939.124458313003</v>
      </c>
      <c r="BD75" s="648">
        <v>43939.124458313003</v>
      </c>
      <c r="BE75" s="648">
        <v>39800.434577941996</v>
      </c>
      <c r="BF75" s="648">
        <v>39800.434577941996</v>
      </c>
      <c r="BG75" s="648">
        <v>14889.486763000001</v>
      </c>
      <c r="BH75" s="648">
        <v>13890.284912109</v>
      </c>
      <c r="BI75" s="648">
        <v>13890.284912109</v>
      </c>
      <c r="BJ75" s="648">
        <v>13890.284912109</v>
      </c>
      <c r="BK75" s="648">
        <v>13890.284912109</v>
      </c>
      <c r="BL75" s="648">
        <v>13890.284912109</v>
      </c>
      <c r="BM75" s="648">
        <v>13890.284912109</v>
      </c>
      <c r="BN75" s="648">
        <v>0</v>
      </c>
      <c r="BO75" s="648">
        <v>0</v>
      </c>
      <c r="BP75" s="648">
        <v>0</v>
      </c>
      <c r="BQ75" s="648">
        <v>0</v>
      </c>
      <c r="BR75" s="648">
        <v>0</v>
      </c>
      <c r="BS75" s="648">
        <v>0</v>
      </c>
      <c r="BT75" s="649">
        <v>0</v>
      </c>
    </row>
    <row r="76" spans="2:73">
      <c r="B76" s="646" t="s">
        <v>208</v>
      </c>
      <c r="C76" s="646" t="s">
        <v>743</v>
      </c>
      <c r="D76" s="646" t="s">
        <v>757</v>
      </c>
      <c r="E76" s="646" t="s">
        <v>744</v>
      </c>
      <c r="F76" s="646" t="s">
        <v>29</v>
      </c>
      <c r="G76" s="646" t="s">
        <v>745</v>
      </c>
      <c r="H76" s="646">
        <v>2013</v>
      </c>
      <c r="I76" s="560" t="s">
        <v>572</v>
      </c>
      <c r="J76" s="560" t="s">
        <v>588</v>
      </c>
      <c r="K76" s="39"/>
      <c r="L76" s="647"/>
      <c r="M76" s="648"/>
      <c r="N76" s="648">
        <v>97.219324766</v>
      </c>
      <c r="O76" s="648">
        <v>97.219324766</v>
      </c>
      <c r="P76" s="648">
        <v>97.219324766</v>
      </c>
      <c r="Q76" s="648">
        <v>97.219324766</v>
      </c>
      <c r="R76" s="648">
        <v>97.219324766</v>
      </c>
      <c r="S76" s="648">
        <v>97.219324766</v>
      </c>
      <c r="T76" s="648">
        <v>97.219324766</v>
      </c>
      <c r="U76" s="648">
        <v>97.219324766</v>
      </c>
      <c r="V76" s="648">
        <v>97.219324766</v>
      </c>
      <c r="W76" s="648">
        <v>97.219324766</v>
      </c>
      <c r="X76" s="648">
        <v>97.219324766</v>
      </c>
      <c r="Y76" s="648">
        <v>97.219324766</v>
      </c>
      <c r="Z76" s="648">
        <v>97.219324766</v>
      </c>
      <c r="AA76" s="648">
        <v>97.219324766</v>
      </c>
      <c r="AB76" s="648">
        <v>97.219324766</v>
      </c>
      <c r="AC76" s="648">
        <v>97.219324766</v>
      </c>
      <c r="AD76" s="648">
        <v>97.219324766</v>
      </c>
      <c r="AE76" s="648">
        <v>97.219324766</v>
      </c>
      <c r="AF76" s="648">
        <v>74.411164822000003</v>
      </c>
      <c r="AG76" s="648">
        <v>0</v>
      </c>
      <c r="AH76" s="648">
        <v>0</v>
      </c>
      <c r="AI76" s="648">
        <v>0</v>
      </c>
      <c r="AJ76" s="648">
        <v>0</v>
      </c>
      <c r="AK76" s="648">
        <v>0</v>
      </c>
      <c r="AL76" s="648">
        <v>0</v>
      </c>
      <c r="AM76" s="648">
        <v>0</v>
      </c>
      <c r="AN76" s="648">
        <v>0</v>
      </c>
      <c r="AO76" s="649">
        <v>0</v>
      </c>
      <c r="AP76" s="39"/>
      <c r="AQ76" s="647"/>
      <c r="AR76" s="648"/>
      <c r="AS76" s="648">
        <v>164882.60492727099</v>
      </c>
      <c r="AT76" s="648">
        <v>164882.60492727099</v>
      </c>
      <c r="AU76" s="648">
        <v>164882.60492727099</v>
      </c>
      <c r="AV76" s="648">
        <v>164882.60492727099</v>
      </c>
      <c r="AW76" s="648">
        <v>164882.60492727099</v>
      </c>
      <c r="AX76" s="648">
        <v>164882.60492727099</v>
      </c>
      <c r="AY76" s="648">
        <v>164882.60492727099</v>
      </c>
      <c r="AZ76" s="648">
        <v>164882.60492727099</v>
      </c>
      <c r="BA76" s="648">
        <v>164882.60492727099</v>
      </c>
      <c r="BB76" s="648">
        <v>164882.60492727099</v>
      </c>
      <c r="BC76" s="648">
        <v>164882.60492727099</v>
      </c>
      <c r="BD76" s="648">
        <v>164882.60492727099</v>
      </c>
      <c r="BE76" s="648">
        <v>164882.60492727099</v>
      </c>
      <c r="BF76" s="648">
        <v>164882.60492727099</v>
      </c>
      <c r="BG76" s="648">
        <v>164882.60492727099</v>
      </c>
      <c r="BH76" s="648">
        <v>164882.60492727099</v>
      </c>
      <c r="BI76" s="648">
        <v>164882.60492727099</v>
      </c>
      <c r="BJ76" s="648">
        <v>164882.60492727099</v>
      </c>
      <c r="BK76" s="648">
        <v>144486.30707791299</v>
      </c>
      <c r="BL76" s="648">
        <v>0</v>
      </c>
      <c r="BM76" s="648">
        <v>0</v>
      </c>
      <c r="BN76" s="648">
        <v>0</v>
      </c>
      <c r="BO76" s="648">
        <v>0</v>
      </c>
      <c r="BP76" s="648">
        <v>0</v>
      </c>
      <c r="BQ76" s="648">
        <v>0</v>
      </c>
      <c r="BR76" s="648">
        <v>0</v>
      </c>
      <c r="BS76" s="648">
        <v>0</v>
      </c>
      <c r="BT76" s="649">
        <v>0</v>
      </c>
    </row>
    <row r="77" spans="2:73">
      <c r="B77" s="646" t="s">
        <v>208</v>
      </c>
      <c r="C77" s="646" t="s">
        <v>750</v>
      </c>
      <c r="D77" s="646" t="s">
        <v>758</v>
      </c>
      <c r="E77" s="646" t="s">
        <v>744</v>
      </c>
      <c r="F77" s="646" t="s">
        <v>750</v>
      </c>
      <c r="G77" s="646" t="s">
        <v>746</v>
      </c>
      <c r="H77" s="646">
        <v>2013</v>
      </c>
      <c r="I77" s="560" t="s">
        <v>572</v>
      </c>
      <c r="J77" s="560" t="s">
        <v>588</v>
      </c>
      <c r="K77" s="39"/>
      <c r="L77" s="647"/>
      <c r="M77" s="648"/>
      <c r="N77" s="648">
        <v>824.34119999999996</v>
      </c>
      <c r="O77" s="648">
        <v>0</v>
      </c>
      <c r="P77" s="648">
        <v>0</v>
      </c>
      <c r="Q77" s="648">
        <v>0</v>
      </c>
      <c r="R77" s="648">
        <v>0</v>
      </c>
      <c r="S77" s="648">
        <v>0</v>
      </c>
      <c r="T77" s="648">
        <v>0</v>
      </c>
      <c r="U77" s="648">
        <v>0</v>
      </c>
      <c r="V77" s="648">
        <v>0</v>
      </c>
      <c r="W77" s="648">
        <v>0</v>
      </c>
      <c r="X77" s="648">
        <v>0</v>
      </c>
      <c r="Y77" s="648">
        <v>0</v>
      </c>
      <c r="Z77" s="648">
        <v>0</v>
      </c>
      <c r="AA77" s="648">
        <v>0</v>
      </c>
      <c r="AB77" s="648">
        <v>0</v>
      </c>
      <c r="AC77" s="648">
        <v>0</v>
      </c>
      <c r="AD77" s="648">
        <v>0</v>
      </c>
      <c r="AE77" s="648">
        <v>0</v>
      </c>
      <c r="AF77" s="648">
        <v>0</v>
      </c>
      <c r="AG77" s="648">
        <v>0</v>
      </c>
      <c r="AH77" s="648">
        <v>0</v>
      </c>
      <c r="AI77" s="648">
        <v>0</v>
      </c>
      <c r="AJ77" s="648">
        <v>0</v>
      </c>
      <c r="AK77" s="648">
        <v>0</v>
      </c>
      <c r="AL77" s="648">
        <v>0</v>
      </c>
      <c r="AM77" s="648">
        <v>0</v>
      </c>
      <c r="AN77" s="648">
        <v>0</v>
      </c>
      <c r="AO77" s="649">
        <v>0</v>
      </c>
      <c r="AP77" s="39"/>
      <c r="AQ77" s="647"/>
      <c r="AR77" s="648"/>
      <c r="AS77" s="648">
        <v>18770.75</v>
      </c>
      <c r="AT77" s="648">
        <v>0</v>
      </c>
      <c r="AU77" s="648">
        <v>0</v>
      </c>
      <c r="AV77" s="648">
        <v>0</v>
      </c>
      <c r="AW77" s="648">
        <v>0</v>
      </c>
      <c r="AX77" s="648">
        <v>0</v>
      </c>
      <c r="AY77" s="648">
        <v>0</v>
      </c>
      <c r="AZ77" s="648">
        <v>0</v>
      </c>
      <c r="BA77" s="648">
        <v>0</v>
      </c>
      <c r="BB77" s="648">
        <v>0</v>
      </c>
      <c r="BC77" s="648">
        <v>0</v>
      </c>
      <c r="BD77" s="648">
        <v>0</v>
      </c>
      <c r="BE77" s="648">
        <v>0</v>
      </c>
      <c r="BF77" s="648">
        <v>0</v>
      </c>
      <c r="BG77" s="648">
        <v>0</v>
      </c>
      <c r="BH77" s="648">
        <v>0</v>
      </c>
      <c r="BI77" s="648">
        <v>0</v>
      </c>
      <c r="BJ77" s="648">
        <v>0</v>
      </c>
      <c r="BK77" s="648">
        <v>0</v>
      </c>
      <c r="BL77" s="648">
        <v>0</v>
      </c>
      <c r="BM77" s="648">
        <v>0</v>
      </c>
      <c r="BN77" s="648">
        <v>0</v>
      </c>
      <c r="BO77" s="648">
        <v>0</v>
      </c>
      <c r="BP77" s="648">
        <v>0</v>
      </c>
      <c r="BQ77" s="648">
        <v>0</v>
      </c>
      <c r="BR77" s="648">
        <v>0</v>
      </c>
      <c r="BS77" s="648">
        <v>0</v>
      </c>
      <c r="BT77" s="649">
        <v>0</v>
      </c>
    </row>
    <row r="78" spans="2:73">
      <c r="B78" s="646" t="s">
        <v>208</v>
      </c>
      <c r="C78" s="646" t="s">
        <v>743</v>
      </c>
      <c r="D78" s="646" t="s">
        <v>1</v>
      </c>
      <c r="E78" s="646" t="s">
        <v>744</v>
      </c>
      <c r="F78" s="646" t="s">
        <v>29</v>
      </c>
      <c r="G78" s="646" t="s">
        <v>745</v>
      </c>
      <c r="H78" s="646">
        <v>2013</v>
      </c>
      <c r="I78" s="560" t="s">
        <v>572</v>
      </c>
      <c r="J78" s="560" t="s">
        <v>588</v>
      </c>
      <c r="K78" s="39"/>
      <c r="L78" s="647"/>
      <c r="M78" s="648"/>
      <c r="N78" s="648">
        <v>4.784217006579254E-3</v>
      </c>
      <c r="O78" s="648">
        <v>4.784217006579254E-3</v>
      </c>
      <c r="P78" s="648">
        <v>4.784217006579254E-3</v>
      </c>
      <c r="Q78" s="648">
        <v>4.784217006579254E-3</v>
      </c>
      <c r="R78" s="648">
        <v>2.6579366894363488E-3</v>
      </c>
      <c r="S78" s="648">
        <v>0</v>
      </c>
      <c r="T78" s="648">
        <v>0</v>
      </c>
      <c r="U78" s="648">
        <v>0</v>
      </c>
      <c r="V78" s="648">
        <v>0</v>
      </c>
      <c r="W78" s="648">
        <v>0</v>
      </c>
      <c r="X78" s="648">
        <v>0</v>
      </c>
      <c r="Y78" s="648">
        <v>0</v>
      </c>
      <c r="Z78" s="648">
        <v>0</v>
      </c>
      <c r="AA78" s="648">
        <v>0</v>
      </c>
      <c r="AB78" s="648">
        <v>0</v>
      </c>
      <c r="AC78" s="648">
        <v>0</v>
      </c>
      <c r="AD78" s="648">
        <v>0</v>
      </c>
      <c r="AE78" s="648">
        <v>0</v>
      </c>
      <c r="AF78" s="648">
        <v>0</v>
      </c>
      <c r="AG78" s="648">
        <v>0</v>
      </c>
      <c r="AH78" s="648">
        <v>0</v>
      </c>
      <c r="AI78" s="648">
        <v>0</v>
      </c>
      <c r="AJ78" s="648">
        <v>0</v>
      </c>
      <c r="AK78" s="648">
        <v>0</v>
      </c>
      <c r="AL78" s="648">
        <v>0</v>
      </c>
      <c r="AM78" s="648">
        <v>0</v>
      </c>
      <c r="AN78" s="648">
        <v>0</v>
      </c>
      <c r="AO78" s="649">
        <v>0</v>
      </c>
      <c r="AP78" s="39"/>
      <c r="AQ78" s="647"/>
      <c r="AR78" s="648"/>
      <c r="AS78" s="648">
        <v>33.480518780572055</v>
      </c>
      <c r="AT78" s="648">
        <v>33.480518780572055</v>
      </c>
      <c r="AU78" s="648">
        <v>33.480518780572055</v>
      </c>
      <c r="AV78" s="648">
        <v>33.480518780572055</v>
      </c>
      <c r="AW78" s="648">
        <v>18.085040363540298</v>
      </c>
      <c r="AX78" s="648">
        <v>0</v>
      </c>
      <c r="AY78" s="648">
        <v>0</v>
      </c>
      <c r="AZ78" s="648">
        <v>0</v>
      </c>
      <c r="BA78" s="648">
        <v>0</v>
      </c>
      <c r="BB78" s="648">
        <v>0</v>
      </c>
      <c r="BC78" s="648">
        <v>0</v>
      </c>
      <c r="BD78" s="648">
        <v>0</v>
      </c>
      <c r="BE78" s="648">
        <v>0</v>
      </c>
      <c r="BF78" s="648">
        <v>0</v>
      </c>
      <c r="BG78" s="648">
        <v>0</v>
      </c>
      <c r="BH78" s="648">
        <v>0</v>
      </c>
      <c r="BI78" s="648">
        <v>0</v>
      </c>
      <c r="BJ78" s="648">
        <v>0</v>
      </c>
      <c r="BK78" s="648">
        <v>0</v>
      </c>
      <c r="BL78" s="648">
        <v>0</v>
      </c>
      <c r="BM78" s="648">
        <v>0</v>
      </c>
      <c r="BN78" s="648">
        <v>0</v>
      </c>
      <c r="BO78" s="648">
        <v>0</v>
      </c>
      <c r="BP78" s="648">
        <v>0</v>
      </c>
      <c r="BQ78" s="648">
        <v>0</v>
      </c>
      <c r="BR78" s="648">
        <v>0</v>
      </c>
      <c r="BS78" s="648">
        <v>0</v>
      </c>
      <c r="BT78" s="649">
        <v>0</v>
      </c>
    </row>
    <row r="79" spans="2:73" ht="15.6">
      <c r="B79" s="646" t="s">
        <v>208</v>
      </c>
      <c r="C79" s="646" t="s">
        <v>747</v>
      </c>
      <c r="D79" s="646" t="s">
        <v>20</v>
      </c>
      <c r="E79" s="646" t="s">
        <v>744</v>
      </c>
      <c r="F79" s="646" t="s">
        <v>754</v>
      </c>
      <c r="G79" s="646" t="s">
        <v>745</v>
      </c>
      <c r="H79" s="646">
        <v>2013</v>
      </c>
      <c r="I79" s="560" t="s">
        <v>573</v>
      </c>
      <c r="J79" s="560" t="s">
        <v>581</v>
      </c>
      <c r="K79" s="39"/>
      <c r="L79" s="647"/>
      <c r="M79" s="648"/>
      <c r="N79" s="648">
        <v>167.55191139999999</v>
      </c>
      <c r="O79" s="648">
        <v>167.55191139999999</v>
      </c>
      <c r="P79" s="648">
        <v>167.55191139999999</v>
      </c>
      <c r="Q79" s="648">
        <v>167.55191139999999</v>
      </c>
      <c r="R79" s="648">
        <v>0</v>
      </c>
      <c r="S79" s="648">
        <v>0</v>
      </c>
      <c r="T79" s="648">
        <v>0</v>
      </c>
      <c r="U79" s="648">
        <v>0</v>
      </c>
      <c r="V79" s="648">
        <v>0</v>
      </c>
      <c r="W79" s="648">
        <v>0</v>
      </c>
      <c r="X79" s="648">
        <v>0</v>
      </c>
      <c r="Y79" s="648">
        <v>0</v>
      </c>
      <c r="Z79" s="648">
        <v>0</v>
      </c>
      <c r="AA79" s="648">
        <v>0</v>
      </c>
      <c r="AB79" s="648">
        <v>0</v>
      </c>
      <c r="AC79" s="648">
        <v>0</v>
      </c>
      <c r="AD79" s="648">
        <v>0</v>
      </c>
      <c r="AE79" s="648">
        <v>0</v>
      </c>
      <c r="AF79" s="648">
        <v>0</v>
      </c>
      <c r="AG79" s="648">
        <v>0</v>
      </c>
      <c r="AH79" s="648">
        <v>0</v>
      </c>
      <c r="AI79" s="648">
        <v>0</v>
      </c>
      <c r="AJ79" s="648">
        <v>0</v>
      </c>
      <c r="AK79" s="648">
        <v>0</v>
      </c>
      <c r="AL79" s="648">
        <v>0</v>
      </c>
      <c r="AM79" s="648">
        <v>0</v>
      </c>
      <c r="AN79" s="648">
        <v>0</v>
      </c>
      <c r="AO79" s="649">
        <v>0</v>
      </c>
      <c r="AP79" s="39"/>
      <c r="AQ79" s="647"/>
      <c r="AR79" s="648"/>
      <c r="AS79" s="648">
        <v>921175.15489999996</v>
      </c>
      <c r="AT79" s="648">
        <v>921175.15489999996</v>
      </c>
      <c r="AU79" s="648">
        <v>921175.15489999996</v>
      </c>
      <c r="AV79" s="648">
        <v>921175.15489999996</v>
      </c>
      <c r="AW79" s="648">
        <v>0</v>
      </c>
      <c r="AX79" s="648">
        <v>0</v>
      </c>
      <c r="AY79" s="648">
        <v>0</v>
      </c>
      <c r="AZ79" s="648">
        <v>0</v>
      </c>
      <c r="BA79" s="648">
        <v>0</v>
      </c>
      <c r="BB79" s="648">
        <v>0</v>
      </c>
      <c r="BC79" s="648">
        <v>0</v>
      </c>
      <c r="BD79" s="648">
        <v>0</v>
      </c>
      <c r="BE79" s="648">
        <v>0</v>
      </c>
      <c r="BF79" s="648">
        <v>0</v>
      </c>
      <c r="BG79" s="648">
        <v>0</v>
      </c>
      <c r="BH79" s="648">
        <v>0</v>
      </c>
      <c r="BI79" s="648">
        <v>0</v>
      </c>
      <c r="BJ79" s="648">
        <v>0</v>
      </c>
      <c r="BK79" s="648">
        <v>0</v>
      </c>
      <c r="BL79" s="648">
        <v>0</v>
      </c>
      <c r="BM79" s="648">
        <v>0</v>
      </c>
      <c r="BN79" s="648">
        <v>0</v>
      </c>
      <c r="BO79" s="648">
        <v>0</v>
      </c>
      <c r="BP79" s="648">
        <v>0</v>
      </c>
      <c r="BQ79" s="648">
        <v>0</v>
      </c>
      <c r="BR79" s="648">
        <v>0</v>
      </c>
      <c r="BS79" s="648">
        <v>0</v>
      </c>
      <c r="BT79" s="649">
        <v>0</v>
      </c>
      <c r="BU79" s="13"/>
    </row>
    <row r="80" spans="2:73" ht="15.6">
      <c r="B80" s="646" t="s">
        <v>208</v>
      </c>
      <c r="C80" s="646" t="s">
        <v>747</v>
      </c>
      <c r="D80" s="646" t="s">
        <v>22</v>
      </c>
      <c r="E80" s="646" t="s">
        <v>744</v>
      </c>
      <c r="F80" s="646" t="s">
        <v>754</v>
      </c>
      <c r="G80" s="646" t="s">
        <v>745</v>
      </c>
      <c r="H80" s="646">
        <v>2013</v>
      </c>
      <c r="I80" s="560" t="s">
        <v>573</v>
      </c>
      <c r="J80" s="560" t="s">
        <v>581</v>
      </c>
      <c r="K80" s="39"/>
      <c r="L80" s="647"/>
      <c r="M80" s="648"/>
      <c r="N80" s="648">
        <v>14.63705466</v>
      </c>
      <c r="O80" s="648">
        <v>14.63705466</v>
      </c>
      <c r="P80" s="648">
        <v>14.63705466</v>
      </c>
      <c r="Q80" s="648">
        <v>14.63705466</v>
      </c>
      <c r="R80" s="648">
        <v>14.63705466</v>
      </c>
      <c r="S80" s="648">
        <v>14.125882280000001</v>
      </c>
      <c r="T80" s="648">
        <v>14.125882280000001</v>
      </c>
      <c r="U80" s="648">
        <v>14.125882280000001</v>
      </c>
      <c r="V80" s="648">
        <v>13.04284116</v>
      </c>
      <c r="W80" s="648">
        <v>9.3165193750000004</v>
      </c>
      <c r="X80" s="648">
        <v>3.125934322</v>
      </c>
      <c r="Y80" s="648">
        <v>3.125934322</v>
      </c>
      <c r="Z80" s="648">
        <v>3.125934322</v>
      </c>
      <c r="AA80" s="648">
        <v>0</v>
      </c>
      <c r="AB80" s="648">
        <v>0</v>
      </c>
      <c r="AC80" s="648">
        <v>0</v>
      </c>
      <c r="AD80" s="648">
        <v>0</v>
      </c>
      <c r="AE80" s="648">
        <v>0</v>
      </c>
      <c r="AF80" s="648">
        <v>0</v>
      </c>
      <c r="AG80" s="648">
        <v>0</v>
      </c>
      <c r="AH80" s="648">
        <v>0</v>
      </c>
      <c r="AI80" s="648">
        <v>0</v>
      </c>
      <c r="AJ80" s="648">
        <v>0</v>
      </c>
      <c r="AK80" s="648">
        <v>0</v>
      </c>
      <c r="AL80" s="648">
        <v>0</v>
      </c>
      <c r="AM80" s="648">
        <v>0</v>
      </c>
      <c r="AN80" s="648">
        <v>0</v>
      </c>
      <c r="AO80" s="649">
        <v>0</v>
      </c>
      <c r="AP80" s="39"/>
      <c r="AQ80" s="647"/>
      <c r="AR80" s="648"/>
      <c r="AS80" s="648">
        <v>130237.07419999999</v>
      </c>
      <c r="AT80" s="648">
        <v>130237.07419999999</v>
      </c>
      <c r="AU80" s="648">
        <v>130237.07419999999</v>
      </c>
      <c r="AV80" s="648">
        <v>130237.07419999999</v>
      </c>
      <c r="AW80" s="648">
        <v>130237.07419999999</v>
      </c>
      <c r="AX80" s="648">
        <v>125013.6348</v>
      </c>
      <c r="AY80" s="648">
        <v>125013.6348</v>
      </c>
      <c r="AZ80" s="648">
        <v>124715.5583</v>
      </c>
      <c r="BA80" s="648">
        <v>120747.0699</v>
      </c>
      <c r="BB80" s="648">
        <v>82669.472970000003</v>
      </c>
      <c r="BC80" s="648">
        <v>13449.95349</v>
      </c>
      <c r="BD80" s="648">
        <v>10978.463110000001</v>
      </c>
      <c r="BE80" s="648">
        <v>10978.463110000001</v>
      </c>
      <c r="BF80" s="648">
        <v>0</v>
      </c>
      <c r="BG80" s="648">
        <v>0</v>
      </c>
      <c r="BH80" s="648">
        <v>0</v>
      </c>
      <c r="BI80" s="648">
        <v>0</v>
      </c>
      <c r="BJ80" s="648">
        <v>0</v>
      </c>
      <c r="BK80" s="648">
        <v>0</v>
      </c>
      <c r="BL80" s="648">
        <v>0</v>
      </c>
      <c r="BM80" s="648">
        <v>0</v>
      </c>
      <c r="BN80" s="648">
        <v>0</v>
      </c>
      <c r="BO80" s="648">
        <v>0</v>
      </c>
      <c r="BP80" s="648">
        <v>0</v>
      </c>
      <c r="BQ80" s="648">
        <v>0</v>
      </c>
      <c r="BR80" s="648">
        <v>0</v>
      </c>
      <c r="BS80" s="648">
        <v>0</v>
      </c>
      <c r="BT80" s="649">
        <v>0</v>
      </c>
      <c r="BU80" s="13"/>
    </row>
    <row r="81" spans="2:73">
      <c r="B81" s="646" t="s">
        <v>208</v>
      </c>
      <c r="C81" s="646" t="s">
        <v>743</v>
      </c>
      <c r="D81" s="646" t="s">
        <v>4</v>
      </c>
      <c r="E81" s="646" t="s">
        <v>744</v>
      </c>
      <c r="F81" s="646" t="s">
        <v>29</v>
      </c>
      <c r="G81" s="646" t="s">
        <v>745</v>
      </c>
      <c r="H81" s="646">
        <v>2013</v>
      </c>
      <c r="I81" s="560" t="s">
        <v>573</v>
      </c>
      <c r="J81" s="560" t="s">
        <v>581</v>
      </c>
      <c r="K81" s="39"/>
      <c r="L81" s="647"/>
      <c r="M81" s="648"/>
      <c r="N81" s="648">
        <v>8.9999999999999993E-3</v>
      </c>
      <c r="O81" s="648">
        <v>8.9999999999999993E-3</v>
      </c>
      <c r="P81" s="648">
        <v>8.9999999999999993E-3</v>
      </c>
      <c r="Q81" s="648">
        <v>8.0000000000000002E-3</v>
      </c>
      <c r="R81" s="648">
        <v>8.0000000000000002E-3</v>
      </c>
      <c r="S81" s="648">
        <v>8.0000000000000002E-3</v>
      </c>
      <c r="T81" s="648">
        <v>8.0000000000000002E-3</v>
      </c>
      <c r="U81" s="648">
        <v>8.0000000000000002E-3</v>
      </c>
      <c r="V81" s="648">
        <v>7.0000000000000001E-3</v>
      </c>
      <c r="W81" s="648">
        <v>7.0000000000000001E-3</v>
      </c>
      <c r="X81" s="648">
        <v>5.0000000000000001E-3</v>
      </c>
      <c r="Y81" s="648">
        <v>5.0000000000000001E-3</v>
      </c>
      <c r="Z81" s="648">
        <v>5.0000000000000001E-3</v>
      </c>
      <c r="AA81" s="648">
        <v>5.0000000000000001E-3</v>
      </c>
      <c r="AB81" s="648">
        <v>5.0000000000000001E-3</v>
      </c>
      <c r="AC81" s="648">
        <v>5.0000000000000001E-3</v>
      </c>
      <c r="AD81" s="648">
        <v>3.0000000000000001E-3</v>
      </c>
      <c r="AE81" s="648">
        <v>3.0000000000000001E-3</v>
      </c>
      <c r="AF81" s="648">
        <v>3.0000000000000001E-3</v>
      </c>
      <c r="AG81" s="648">
        <v>3.0000000000000001E-3</v>
      </c>
      <c r="AH81" s="648">
        <v>0</v>
      </c>
      <c r="AI81" s="648">
        <v>0</v>
      </c>
      <c r="AJ81" s="648">
        <v>0</v>
      </c>
      <c r="AK81" s="648">
        <v>0</v>
      </c>
      <c r="AL81" s="648">
        <v>0</v>
      </c>
      <c r="AM81" s="648">
        <v>0</v>
      </c>
      <c r="AN81" s="648">
        <v>0</v>
      </c>
      <c r="AO81" s="649">
        <v>0</v>
      </c>
      <c r="AP81" s="39"/>
      <c r="AQ81" s="647"/>
      <c r="AR81" s="648"/>
      <c r="AS81" s="648">
        <v>129</v>
      </c>
      <c r="AT81" s="648">
        <v>129</v>
      </c>
      <c r="AU81" s="648">
        <v>123</v>
      </c>
      <c r="AV81" s="648">
        <v>106</v>
      </c>
      <c r="AW81" s="648">
        <v>106</v>
      </c>
      <c r="AX81" s="648">
        <v>106</v>
      </c>
      <c r="AY81" s="648">
        <v>106</v>
      </c>
      <c r="AZ81" s="648">
        <v>106</v>
      </c>
      <c r="BA81" s="648">
        <v>89</v>
      </c>
      <c r="BB81" s="648">
        <v>89</v>
      </c>
      <c r="BC81" s="648">
        <v>85</v>
      </c>
      <c r="BD81" s="648">
        <v>85</v>
      </c>
      <c r="BE81" s="648">
        <v>85</v>
      </c>
      <c r="BF81" s="648">
        <v>85</v>
      </c>
      <c r="BG81" s="648">
        <v>85</v>
      </c>
      <c r="BH81" s="648">
        <v>85</v>
      </c>
      <c r="BI81" s="648">
        <v>45</v>
      </c>
      <c r="BJ81" s="648">
        <v>45</v>
      </c>
      <c r="BK81" s="648">
        <v>45</v>
      </c>
      <c r="BL81" s="648">
        <v>45</v>
      </c>
      <c r="BM81" s="648">
        <v>0</v>
      </c>
      <c r="BN81" s="648">
        <v>0</v>
      </c>
      <c r="BO81" s="648">
        <v>0</v>
      </c>
      <c r="BP81" s="648">
        <v>0</v>
      </c>
      <c r="BQ81" s="648">
        <v>0</v>
      </c>
      <c r="BR81" s="648">
        <v>0</v>
      </c>
      <c r="BS81" s="648">
        <v>0</v>
      </c>
      <c r="BT81" s="649">
        <v>0</v>
      </c>
    </row>
    <row r="82" spans="2:73" ht="15.6">
      <c r="B82" s="646" t="s">
        <v>208</v>
      </c>
      <c r="C82" s="646" t="s">
        <v>762</v>
      </c>
      <c r="D82" s="646" t="s">
        <v>14</v>
      </c>
      <c r="E82" s="646" t="s">
        <v>744</v>
      </c>
      <c r="F82" s="646" t="s">
        <v>29</v>
      </c>
      <c r="G82" s="646" t="s">
        <v>745</v>
      </c>
      <c r="H82" s="646">
        <v>2013</v>
      </c>
      <c r="I82" s="560" t="s">
        <v>573</v>
      </c>
      <c r="J82" s="560" t="s">
        <v>581</v>
      </c>
      <c r="K82" s="39"/>
      <c r="L82" s="647"/>
      <c r="M82" s="648"/>
      <c r="N82" s="648">
        <v>1.7723727760000001</v>
      </c>
      <c r="O82" s="648">
        <v>1.765087359</v>
      </c>
      <c r="P82" s="648">
        <v>1.7610482139999999</v>
      </c>
      <c r="Q82" s="648">
        <v>1.706921637</v>
      </c>
      <c r="R82" s="648">
        <v>1.6815226780000001</v>
      </c>
      <c r="S82" s="648">
        <v>1.657530733</v>
      </c>
      <c r="T82" s="648">
        <v>1.657530733</v>
      </c>
      <c r="U82" s="648">
        <v>1.657530733</v>
      </c>
      <c r="V82" s="648">
        <v>1.4579721269999999</v>
      </c>
      <c r="W82" s="648">
        <v>1.4579721269999999</v>
      </c>
      <c r="X82" s="648">
        <v>1.429200053</v>
      </c>
      <c r="Y82" s="648">
        <v>1.429200053</v>
      </c>
      <c r="Z82" s="648">
        <v>1.429200053</v>
      </c>
      <c r="AA82" s="648">
        <v>1.429200053</v>
      </c>
      <c r="AB82" s="648">
        <v>0</v>
      </c>
      <c r="AC82" s="648">
        <v>0</v>
      </c>
      <c r="AD82" s="648">
        <v>0</v>
      </c>
      <c r="AE82" s="648">
        <v>0</v>
      </c>
      <c r="AF82" s="648">
        <v>0</v>
      </c>
      <c r="AG82" s="648">
        <v>0</v>
      </c>
      <c r="AH82" s="648">
        <v>0</v>
      </c>
      <c r="AI82" s="648">
        <v>0</v>
      </c>
      <c r="AJ82" s="648">
        <v>0</v>
      </c>
      <c r="AK82" s="648">
        <v>0</v>
      </c>
      <c r="AL82" s="648">
        <v>0</v>
      </c>
      <c r="AM82" s="648">
        <v>0</v>
      </c>
      <c r="AN82" s="648">
        <v>0</v>
      </c>
      <c r="AO82" s="649">
        <v>0</v>
      </c>
      <c r="AP82" s="39"/>
      <c r="AQ82" s="647"/>
      <c r="AR82" s="648"/>
      <c r="AS82" s="648">
        <v>18427.818869999999</v>
      </c>
      <c r="AT82" s="648">
        <v>18285.944960000001</v>
      </c>
      <c r="AU82" s="648">
        <v>18207.92268</v>
      </c>
      <c r="AV82" s="648">
        <v>17168.769329999999</v>
      </c>
      <c r="AW82" s="648">
        <v>16681.788499999999</v>
      </c>
      <c r="AX82" s="648">
        <v>16221.94292</v>
      </c>
      <c r="AY82" s="648">
        <v>16221.94292</v>
      </c>
      <c r="AZ82" s="648">
        <v>16221.94292</v>
      </c>
      <c r="BA82" s="648">
        <v>12389.3833</v>
      </c>
      <c r="BB82" s="648">
        <v>12389.3833</v>
      </c>
      <c r="BC82" s="648">
        <v>11754</v>
      </c>
      <c r="BD82" s="648">
        <v>11754</v>
      </c>
      <c r="BE82" s="648">
        <v>11754</v>
      </c>
      <c r="BF82" s="648">
        <v>11754</v>
      </c>
      <c r="BG82" s="648">
        <v>0</v>
      </c>
      <c r="BH82" s="648">
        <v>0</v>
      </c>
      <c r="BI82" s="648">
        <v>0</v>
      </c>
      <c r="BJ82" s="648">
        <v>0</v>
      </c>
      <c r="BK82" s="648">
        <v>0</v>
      </c>
      <c r="BL82" s="648">
        <v>0</v>
      </c>
      <c r="BM82" s="648">
        <v>0</v>
      </c>
      <c r="BN82" s="648">
        <v>0</v>
      </c>
      <c r="BO82" s="648">
        <v>0</v>
      </c>
      <c r="BP82" s="648">
        <v>0</v>
      </c>
      <c r="BQ82" s="648">
        <v>0</v>
      </c>
      <c r="BR82" s="648">
        <v>0</v>
      </c>
      <c r="BS82" s="648">
        <v>0</v>
      </c>
      <c r="BT82" s="649">
        <v>0</v>
      </c>
      <c r="BU82" s="13"/>
    </row>
    <row r="83" spans="2:73" ht="15.6">
      <c r="B83" s="646" t="s">
        <v>208</v>
      </c>
      <c r="C83" s="646" t="s">
        <v>743</v>
      </c>
      <c r="D83" s="646" t="s">
        <v>3</v>
      </c>
      <c r="E83" s="646" t="s">
        <v>744</v>
      </c>
      <c r="F83" s="646" t="s">
        <v>29</v>
      </c>
      <c r="G83" s="646" t="s">
        <v>746</v>
      </c>
      <c r="H83" s="646">
        <v>2013</v>
      </c>
      <c r="I83" s="560" t="s">
        <v>573</v>
      </c>
      <c r="J83" s="560" t="s">
        <v>581</v>
      </c>
      <c r="K83" s="39"/>
      <c r="L83" s="647"/>
      <c r="M83" s="648"/>
      <c r="N83" s="648">
        <v>5.613266962</v>
      </c>
      <c r="O83" s="648">
        <v>5.613266962</v>
      </c>
      <c r="P83" s="648">
        <v>5.613266962</v>
      </c>
      <c r="Q83" s="648">
        <v>5.613266962</v>
      </c>
      <c r="R83" s="648">
        <v>5.613266962</v>
      </c>
      <c r="S83" s="648">
        <v>5.613266962</v>
      </c>
      <c r="T83" s="648">
        <v>5.613266962</v>
      </c>
      <c r="U83" s="648">
        <v>5.613266962</v>
      </c>
      <c r="V83" s="648">
        <v>5.613266962</v>
      </c>
      <c r="W83" s="648">
        <v>5.613266962</v>
      </c>
      <c r="X83" s="648">
        <v>5.613266962</v>
      </c>
      <c r="Y83" s="648">
        <v>5.613266962</v>
      </c>
      <c r="Z83" s="648">
        <v>5.613266962</v>
      </c>
      <c r="AA83" s="648">
        <v>5.613266962</v>
      </c>
      <c r="AB83" s="648">
        <v>5.613266962</v>
      </c>
      <c r="AC83" s="648">
        <v>5.613266962</v>
      </c>
      <c r="AD83" s="648">
        <v>5.613266962</v>
      </c>
      <c r="AE83" s="648">
        <v>5.613266962</v>
      </c>
      <c r="AF83" s="648">
        <v>4.469928629</v>
      </c>
      <c r="AG83" s="648">
        <v>0</v>
      </c>
      <c r="AH83" s="648">
        <v>0</v>
      </c>
      <c r="AI83" s="648">
        <v>0</v>
      </c>
      <c r="AJ83" s="648">
        <v>0</v>
      </c>
      <c r="AK83" s="648">
        <v>0</v>
      </c>
      <c r="AL83" s="648">
        <v>0</v>
      </c>
      <c r="AM83" s="648">
        <v>0</v>
      </c>
      <c r="AN83" s="648">
        <v>0</v>
      </c>
      <c r="AO83" s="649">
        <v>0</v>
      </c>
      <c r="AP83" s="39"/>
      <c r="AQ83" s="647"/>
      <c r="AR83" s="648"/>
      <c r="AS83" s="648">
        <v>9701.8248294900004</v>
      </c>
      <c r="AT83" s="648">
        <v>9701.8248294900004</v>
      </c>
      <c r="AU83" s="648">
        <v>9701.8248294900004</v>
      </c>
      <c r="AV83" s="648">
        <v>9701.8248294900004</v>
      </c>
      <c r="AW83" s="648">
        <v>9701.8248294900004</v>
      </c>
      <c r="AX83" s="648">
        <v>9701.8248294900004</v>
      </c>
      <c r="AY83" s="648">
        <v>9701.8248294900004</v>
      </c>
      <c r="AZ83" s="648">
        <v>9701.8248294900004</v>
      </c>
      <c r="BA83" s="648">
        <v>9701.8248294900004</v>
      </c>
      <c r="BB83" s="648">
        <v>9701.8248294900004</v>
      </c>
      <c r="BC83" s="648">
        <v>9701.8248294900004</v>
      </c>
      <c r="BD83" s="648">
        <v>9701.8248294900004</v>
      </c>
      <c r="BE83" s="648">
        <v>9701.8248294900004</v>
      </c>
      <c r="BF83" s="648">
        <v>9701.8248294900004</v>
      </c>
      <c r="BG83" s="648">
        <v>9701.8248294900004</v>
      </c>
      <c r="BH83" s="648">
        <v>9701.8248294900004</v>
      </c>
      <c r="BI83" s="648">
        <v>9701.8248294900004</v>
      </c>
      <c r="BJ83" s="648">
        <v>9701.8248294900004</v>
      </c>
      <c r="BK83" s="648">
        <v>8679.3894710000004</v>
      </c>
      <c r="BL83" s="648">
        <v>0</v>
      </c>
      <c r="BM83" s="648">
        <v>0</v>
      </c>
      <c r="BN83" s="648">
        <v>0</v>
      </c>
      <c r="BO83" s="648">
        <v>0</v>
      </c>
      <c r="BP83" s="648">
        <v>0</v>
      </c>
      <c r="BQ83" s="648">
        <v>0</v>
      </c>
      <c r="BR83" s="648">
        <v>0</v>
      </c>
      <c r="BS83" s="648">
        <v>0</v>
      </c>
      <c r="BT83" s="649">
        <v>0</v>
      </c>
      <c r="BU83" s="13"/>
    </row>
    <row r="84" spans="2:73" ht="15.6">
      <c r="B84" s="646" t="s">
        <v>742</v>
      </c>
      <c r="C84" s="646" t="s">
        <v>743</v>
      </c>
      <c r="D84" s="646" t="s">
        <v>42</v>
      </c>
      <c r="E84" s="646" t="s">
        <v>744</v>
      </c>
      <c r="F84" s="646" t="s">
        <v>29</v>
      </c>
      <c r="G84" s="646" t="s">
        <v>746</v>
      </c>
      <c r="H84" s="646">
        <v>2013</v>
      </c>
      <c r="I84" s="560" t="s">
        <v>573</v>
      </c>
      <c r="J84" s="560" t="s">
        <v>581</v>
      </c>
      <c r="K84" s="39"/>
      <c r="L84" s="647"/>
      <c r="M84" s="648"/>
      <c r="N84" s="648">
        <v>0</v>
      </c>
      <c r="O84" s="648">
        <v>74.143129999999999</v>
      </c>
      <c r="P84" s="648">
        <v>0</v>
      </c>
      <c r="Q84" s="648">
        <v>0</v>
      </c>
      <c r="R84" s="648">
        <v>0</v>
      </c>
      <c r="S84" s="648">
        <v>0</v>
      </c>
      <c r="T84" s="648">
        <v>0</v>
      </c>
      <c r="U84" s="648">
        <v>0</v>
      </c>
      <c r="V84" s="648">
        <v>0</v>
      </c>
      <c r="W84" s="648">
        <v>0</v>
      </c>
      <c r="X84" s="648">
        <v>0</v>
      </c>
      <c r="Y84" s="648">
        <v>0</v>
      </c>
      <c r="Z84" s="648">
        <v>0</v>
      </c>
      <c r="AA84" s="648">
        <v>0</v>
      </c>
      <c r="AB84" s="648">
        <v>0</v>
      </c>
      <c r="AC84" s="648">
        <v>0</v>
      </c>
      <c r="AD84" s="648">
        <v>0</v>
      </c>
      <c r="AE84" s="648">
        <v>0</v>
      </c>
      <c r="AF84" s="648">
        <v>0</v>
      </c>
      <c r="AG84" s="648">
        <v>0</v>
      </c>
      <c r="AH84" s="648">
        <v>0</v>
      </c>
      <c r="AI84" s="648">
        <v>0</v>
      </c>
      <c r="AJ84" s="648">
        <v>0</v>
      </c>
      <c r="AK84" s="648">
        <v>0</v>
      </c>
      <c r="AL84" s="648">
        <v>0</v>
      </c>
      <c r="AM84" s="648">
        <v>0</v>
      </c>
      <c r="AN84" s="648">
        <v>0</v>
      </c>
      <c r="AO84" s="649">
        <v>0</v>
      </c>
      <c r="AP84" s="39"/>
      <c r="AQ84" s="647"/>
      <c r="AR84" s="648"/>
      <c r="AS84" s="648">
        <v>0</v>
      </c>
      <c r="AT84" s="648">
        <v>0</v>
      </c>
      <c r="AU84" s="648">
        <v>0</v>
      </c>
      <c r="AV84" s="648">
        <v>0</v>
      </c>
      <c r="AW84" s="648">
        <v>0</v>
      </c>
      <c r="AX84" s="648">
        <v>0</v>
      </c>
      <c r="AY84" s="648">
        <v>0</v>
      </c>
      <c r="AZ84" s="648">
        <v>0</v>
      </c>
      <c r="BA84" s="648">
        <v>0</v>
      </c>
      <c r="BB84" s="648">
        <v>0</v>
      </c>
      <c r="BC84" s="648">
        <v>0</v>
      </c>
      <c r="BD84" s="648">
        <v>0</v>
      </c>
      <c r="BE84" s="648">
        <v>0</v>
      </c>
      <c r="BF84" s="648">
        <v>0</v>
      </c>
      <c r="BG84" s="648">
        <v>0</v>
      </c>
      <c r="BH84" s="648">
        <v>0</v>
      </c>
      <c r="BI84" s="648">
        <v>0</v>
      </c>
      <c r="BJ84" s="648">
        <v>0</v>
      </c>
      <c r="BK84" s="648">
        <v>0</v>
      </c>
      <c r="BL84" s="648">
        <v>0</v>
      </c>
      <c r="BM84" s="648">
        <v>0</v>
      </c>
      <c r="BN84" s="648">
        <v>0</v>
      </c>
      <c r="BO84" s="648">
        <v>0</v>
      </c>
      <c r="BP84" s="648">
        <v>0</v>
      </c>
      <c r="BQ84" s="648">
        <v>0</v>
      </c>
      <c r="BR84" s="648">
        <v>0</v>
      </c>
      <c r="BS84" s="648">
        <v>0</v>
      </c>
      <c r="BT84" s="649">
        <v>0</v>
      </c>
      <c r="BU84" s="13"/>
    </row>
    <row r="85" spans="2:73">
      <c r="B85" s="646" t="s">
        <v>742</v>
      </c>
      <c r="C85" s="646" t="s">
        <v>750</v>
      </c>
      <c r="D85" s="646" t="s">
        <v>763</v>
      </c>
      <c r="E85" s="646" t="s">
        <v>744</v>
      </c>
      <c r="F85" s="646" t="s">
        <v>750</v>
      </c>
      <c r="G85" s="646" t="s">
        <v>745</v>
      </c>
      <c r="H85" s="646">
        <v>2013</v>
      </c>
      <c r="I85" s="560" t="s">
        <v>573</v>
      </c>
      <c r="J85" s="560" t="s">
        <v>581</v>
      </c>
      <c r="K85" s="39"/>
      <c r="L85" s="647"/>
      <c r="M85" s="648"/>
      <c r="N85" s="648">
        <v>0.17749799999999999</v>
      </c>
      <c r="O85" s="648">
        <v>0.17749799999999999</v>
      </c>
      <c r="P85" s="648">
        <v>0.17749799999999999</v>
      </c>
      <c r="Q85" s="648">
        <v>0</v>
      </c>
      <c r="R85" s="648">
        <v>0</v>
      </c>
      <c r="S85" s="648">
        <v>0</v>
      </c>
      <c r="T85" s="648">
        <v>0</v>
      </c>
      <c r="U85" s="648">
        <v>0</v>
      </c>
      <c r="V85" s="648">
        <v>0</v>
      </c>
      <c r="W85" s="648">
        <v>0</v>
      </c>
      <c r="X85" s="648">
        <v>0</v>
      </c>
      <c r="Y85" s="648">
        <v>0</v>
      </c>
      <c r="Z85" s="648">
        <v>0</v>
      </c>
      <c r="AA85" s="648">
        <v>0</v>
      </c>
      <c r="AB85" s="648">
        <v>0</v>
      </c>
      <c r="AC85" s="648">
        <v>0</v>
      </c>
      <c r="AD85" s="648">
        <v>0</v>
      </c>
      <c r="AE85" s="648">
        <v>0</v>
      </c>
      <c r="AF85" s="648">
        <v>0</v>
      </c>
      <c r="AG85" s="648">
        <v>0</v>
      </c>
      <c r="AH85" s="648">
        <v>0</v>
      </c>
      <c r="AI85" s="648">
        <v>0</v>
      </c>
      <c r="AJ85" s="648">
        <v>0</v>
      </c>
      <c r="AK85" s="648">
        <v>0</v>
      </c>
      <c r="AL85" s="648">
        <v>0</v>
      </c>
      <c r="AM85" s="648">
        <v>0</v>
      </c>
      <c r="AN85" s="648">
        <v>0</v>
      </c>
      <c r="AO85" s="649">
        <v>0</v>
      </c>
      <c r="AP85" s="39"/>
      <c r="AQ85" s="647"/>
      <c r="AR85" s="648"/>
      <c r="AS85" s="648">
        <v>10467.69231</v>
      </c>
      <c r="AT85" s="648">
        <v>10467.69231</v>
      </c>
      <c r="AU85" s="648">
        <v>10467.69231</v>
      </c>
      <c r="AV85" s="648">
        <v>0</v>
      </c>
      <c r="AW85" s="648">
        <v>0</v>
      </c>
      <c r="AX85" s="648">
        <v>0</v>
      </c>
      <c r="AY85" s="648">
        <v>0</v>
      </c>
      <c r="AZ85" s="648">
        <v>0</v>
      </c>
      <c r="BA85" s="648">
        <v>0</v>
      </c>
      <c r="BB85" s="648">
        <v>0</v>
      </c>
      <c r="BC85" s="648">
        <v>0</v>
      </c>
      <c r="BD85" s="648">
        <v>0</v>
      </c>
      <c r="BE85" s="648">
        <v>0</v>
      </c>
      <c r="BF85" s="648">
        <v>0</v>
      </c>
      <c r="BG85" s="648">
        <v>0</v>
      </c>
      <c r="BH85" s="648">
        <v>0</v>
      </c>
      <c r="BI85" s="648">
        <v>0</v>
      </c>
      <c r="BJ85" s="648">
        <v>0</v>
      </c>
      <c r="BK85" s="648">
        <v>0</v>
      </c>
      <c r="BL85" s="648">
        <v>0</v>
      </c>
      <c r="BM85" s="648">
        <v>0</v>
      </c>
      <c r="BN85" s="648">
        <v>0</v>
      </c>
      <c r="BO85" s="648">
        <v>0</v>
      </c>
      <c r="BP85" s="648">
        <v>0</v>
      </c>
      <c r="BQ85" s="648">
        <v>0</v>
      </c>
      <c r="BR85" s="648">
        <v>0</v>
      </c>
      <c r="BS85" s="648">
        <v>0</v>
      </c>
      <c r="BT85" s="649">
        <v>0</v>
      </c>
    </row>
    <row r="86" spans="2:73">
      <c r="B86" s="646" t="s">
        <v>208</v>
      </c>
      <c r="C86" s="646" t="s">
        <v>747</v>
      </c>
      <c r="D86" s="646" t="s">
        <v>21</v>
      </c>
      <c r="E86" s="646" t="s">
        <v>744</v>
      </c>
      <c r="F86" s="646" t="s">
        <v>754</v>
      </c>
      <c r="G86" s="646" t="s">
        <v>745</v>
      </c>
      <c r="H86" s="646">
        <v>2014</v>
      </c>
      <c r="I86" s="560" t="s">
        <v>573</v>
      </c>
      <c r="J86" s="560" t="s">
        <v>588</v>
      </c>
      <c r="K86" s="39"/>
      <c r="L86" s="647"/>
      <c r="M86" s="648"/>
      <c r="N86" s="648"/>
      <c r="O86" s="648">
        <v>20.830616890000002</v>
      </c>
      <c r="P86" s="648">
        <v>20.830616890000002</v>
      </c>
      <c r="Q86" s="648">
        <v>16.512675779999999</v>
      </c>
      <c r="R86" s="648">
        <v>11.081446400000001</v>
      </c>
      <c r="S86" s="648">
        <v>11.081446400000001</v>
      </c>
      <c r="T86" s="648">
        <v>11.081446400000001</v>
      </c>
      <c r="U86" s="648">
        <v>11.081446400000001</v>
      </c>
      <c r="V86" s="648">
        <v>11.081446400000001</v>
      </c>
      <c r="W86" s="648">
        <v>11.081446400000001</v>
      </c>
      <c r="X86" s="648">
        <v>11.081446400000001</v>
      </c>
      <c r="Y86" s="648">
        <v>11.081446400000001</v>
      </c>
      <c r="Z86" s="648">
        <v>1.2316640329999999</v>
      </c>
      <c r="AA86" s="648">
        <v>0</v>
      </c>
      <c r="AB86" s="648">
        <v>0</v>
      </c>
      <c r="AC86" s="648">
        <v>0</v>
      </c>
      <c r="AD86" s="648">
        <v>0</v>
      </c>
      <c r="AE86" s="648">
        <v>0</v>
      </c>
      <c r="AF86" s="648">
        <v>0</v>
      </c>
      <c r="AG86" s="648">
        <v>0</v>
      </c>
      <c r="AH86" s="648">
        <v>0</v>
      </c>
      <c r="AI86" s="648">
        <v>0</v>
      </c>
      <c r="AJ86" s="648">
        <v>0</v>
      </c>
      <c r="AK86" s="648">
        <v>0</v>
      </c>
      <c r="AL86" s="648">
        <v>0</v>
      </c>
      <c r="AM86" s="648">
        <v>0</v>
      </c>
      <c r="AN86" s="648">
        <v>0</v>
      </c>
      <c r="AO86" s="649">
        <v>0</v>
      </c>
      <c r="AP86" s="39"/>
      <c r="AQ86" s="647"/>
      <c r="AR86" s="648"/>
      <c r="AS86" s="648"/>
      <c r="AT86" s="648">
        <v>76510.412830000001</v>
      </c>
      <c r="AU86" s="648">
        <v>76510.412830000001</v>
      </c>
      <c r="AV86" s="648">
        <v>61937.727879999999</v>
      </c>
      <c r="AW86" s="648">
        <v>41663.551039999998</v>
      </c>
      <c r="AX86" s="648">
        <v>41663.551039999998</v>
      </c>
      <c r="AY86" s="648">
        <v>41663.551039999998</v>
      </c>
      <c r="AZ86" s="648">
        <v>41663.551039999998</v>
      </c>
      <c r="BA86" s="648">
        <v>41663.551039999998</v>
      </c>
      <c r="BB86" s="648">
        <v>41663.551039999998</v>
      </c>
      <c r="BC86" s="648">
        <v>41663.551039999998</v>
      </c>
      <c r="BD86" s="648">
        <v>41663.551039999998</v>
      </c>
      <c r="BE86" s="648">
        <v>4565.3420059999999</v>
      </c>
      <c r="BF86" s="648">
        <v>0</v>
      </c>
      <c r="BG86" s="648">
        <v>0</v>
      </c>
      <c r="BH86" s="648">
        <v>0</v>
      </c>
      <c r="BI86" s="648">
        <v>0</v>
      </c>
      <c r="BJ86" s="648">
        <v>0</v>
      </c>
      <c r="BK86" s="648">
        <v>0</v>
      </c>
      <c r="BL86" s="648">
        <v>0</v>
      </c>
      <c r="BM86" s="648">
        <v>0</v>
      </c>
      <c r="BN86" s="648">
        <v>0</v>
      </c>
      <c r="BO86" s="648">
        <v>0</v>
      </c>
      <c r="BP86" s="648">
        <v>0</v>
      </c>
      <c r="BQ86" s="648">
        <v>0</v>
      </c>
      <c r="BR86" s="648">
        <v>0</v>
      </c>
      <c r="BS86" s="648">
        <v>0</v>
      </c>
      <c r="BT86" s="649">
        <v>0</v>
      </c>
    </row>
    <row r="87" spans="2:73">
      <c r="B87" s="646" t="s">
        <v>208</v>
      </c>
      <c r="C87" s="646" t="s">
        <v>747</v>
      </c>
      <c r="D87" s="646" t="s">
        <v>20</v>
      </c>
      <c r="E87" s="646" t="s">
        <v>744</v>
      </c>
      <c r="F87" s="646" t="s">
        <v>754</v>
      </c>
      <c r="G87" s="646" t="s">
        <v>745</v>
      </c>
      <c r="H87" s="646">
        <v>2014</v>
      </c>
      <c r="I87" s="560" t="s">
        <v>573</v>
      </c>
      <c r="J87" s="560" t="s">
        <v>588</v>
      </c>
      <c r="K87" s="39"/>
      <c r="L87" s="647"/>
      <c r="M87" s="648"/>
      <c r="N87" s="648"/>
      <c r="O87" s="648">
        <v>26.73386103</v>
      </c>
      <c r="P87" s="648">
        <v>26.73386103</v>
      </c>
      <c r="Q87" s="648">
        <v>26.73386103</v>
      </c>
      <c r="R87" s="648">
        <v>26.73386103</v>
      </c>
      <c r="S87" s="648">
        <v>0</v>
      </c>
      <c r="T87" s="648">
        <v>0</v>
      </c>
      <c r="U87" s="648">
        <v>0</v>
      </c>
      <c r="V87" s="648">
        <v>0</v>
      </c>
      <c r="W87" s="648">
        <v>0</v>
      </c>
      <c r="X87" s="648">
        <v>0</v>
      </c>
      <c r="Y87" s="648">
        <v>0</v>
      </c>
      <c r="Z87" s="648">
        <v>0</v>
      </c>
      <c r="AA87" s="648">
        <v>0</v>
      </c>
      <c r="AB87" s="648">
        <v>0</v>
      </c>
      <c r="AC87" s="648">
        <v>0</v>
      </c>
      <c r="AD87" s="648">
        <v>0</v>
      </c>
      <c r="AE87" s="648">
        <v>0</v>
      </c>
      <c r="AF87" s="648">
        <v>0</v>
      </c>
      <c r="AG87" s="648">
        <v>0</v>
      </c>
      <c r="AH87" s="648">
        <v>0</v>
      </c>
      <c r="AI87" s="648">
        <v>0</v>
      </c>
      <c r="AJ87" s="648">
        <v>0</v>
      </c>
      <c r="AK87" s="648">
        <v>0</v>
      </c>
      <c r="AL87" s="648">
        <v>0</v>
      </c>
      <c r="AM87" s="648">
        <v>0</v>
      </c>
      <c r="AN87" s="648">
        <v>0</v>
      </c>
      <c r="AO87" s="649">
        <v>0</v>
      </c>
      <c r="AP87" s="39"/>
      <c r="AQ87" s="647"/>
      <c r="AR87" s="648"/>
      <c r="AS87" s="648"/>
      <c r="AT87" s="648">
        <v>130547.1401</v>
      </c>
      <c r="AU87" s="648">
        <v>130547.1401</v>
      </c>
      <c r="AV87" s="648">
        <v>130547.1401</v>
      </c>
      <c r="AW87" s="648">
        <v>130547.1401</v>
      </c>
      <c r="AX87" s="648">
        <v>0</v>
      </c>
      <c r="AY87" s="648">
        <v>0</v>
      </c>
      <c r="AZ87" s="648">
        <v>0</v>
      </c>
      <c r="BA87" s="648">
        <v>0</v>
      </c>
      <c r="BB87" s="648">
        <v>0</v>
      </c>
      <c r="BC87" s="648">
        <v>0</v>
      </c>
      <c r="BD87" s="648">
        <v>0</v>
      </c>
      <c r="BE87" s="648">
        <v>0</v>
      </c>
      <c r="BF87" s="648">
        <v>0</v>
      </c>
      <c r="BG87" s="648">
        <v>0</v>
      </c>
      <c r="BH87" s="648">
        <v>0</v>
      </c>
      <c r="BI87" s="648">
        <v>0</v>
      </c>
      <c r="BJ87" s="648">
        <v>0</v>
      </c>
      <c r="BK87" s="648">
        <v>0</v>
      </c>
      <c r="BL87" s="648">
        <v>0</v>
      </c>
      <c r="BM87" s="648">
        <v>0</v>
      </c>
      <c r="BN87" s="648">
        <v>0</v>
      </c>
      <c r="BO87" s="648">
        <v>0</v>
      </c>
      <c r="BP87" s="648">
        <v>0</v>
      </c>
      <c r="BQ87" s="648">
        <v>0</v>
      </c>
      <c r="BR87" s="648">
        <v>0</v>
      </c>
      <c r="BS87" s="648">
        <v>0</v>
      </c>
      <c r="BT87" s="649">
        <v>0</v>
      </c>
    </row>
    <row r="88" spans="2:73">
      <c r="B88" s="646" t="s">
        <v>208</v>
      </c>
      <c r="C88" s="646" t="s">
        <v>747</v>
      </c>
      <c r="D88" s="646" t="s">
        <v>17</v>
      </c>
      <c r="E88" s="646" t="s">
        <v>744</v>
      </c>
      <c r="F88" s="646" t="s">
        <v>754</v>
      </c>
      <c r="G88" s="646" t="s">
        <v>745</v>
      </c>
      <c r="H88" s="646">
        <v>2014</v>
      </c>
      <c r="I88" s="560" t="s">
        <v>573</v>
      </c>
      <c r="J88" s="560" t="s">
        <v>588</v>
      </c>
      <c r="K88" s="39"/>
      <c r="L88" s="647"/>
      <c r="M88" s="648"/>
      <c r="N88" s="648"/>
      <c r="O88" s="648">
        <v>24.329093839999999</v>
      </c>
      <c r="P88" s="648">
        <v>24.329093839999999</v>
      </c>
      <c r="Q88" s="648">
        <v>24.329093839999999</v>
      </c>
      <c r="R88" s="648">
        <v>24.329093839999999</v>
      </c>
      <c r="S88" s="648">
        <v>24.329093839999999</v>
      </c>
      <c r="T88" s="648">
        <v>24.329093839999999</v>
      </c>
      <c r="U88" s="648">
        <v>24.329093839999999</v>
      </c>
      <c r="V88" s="648">
        <v>24.329093839999999</v>
      </c>
      <c r="W88" s="648">
        <v>17.742821840000001</v>
      </c>
      <c r="X88" s="648">
        <v>17.742821840000001</v>
      </c>
      <c r="Y88" s="648">
        <v>1.492110437</v>
      </c>
      <c r="Z88" s="648">
        <v>1.492110437</v>
      </c>
      <c r="AA88" s="648">
        <v>1.492110437</v>
      </c>
      <c r="AB88" s="648">
        <v>1.492110437</v>
      </c>
      <c r="AC88" s="648">
        <v>1.159470437</v>
      </c>
      <c r="AD88" s="648">
        <v>0</v>
      </c>
      <c r="AE88" s="648">
        <v>0</v>
      </c>
      <c r="AF88" s="648">
        <v>0</v>
      </c>
      <c r="AG88" s="648">
        <v>0</v>
      </c>
      <c r="AH88" s="648">
        <v>0</v>
      </c>
      <c r="AI88" s="648">
        <v>0</v>
      </c>
      <c r="AJ88" s="648">
        <v>0</v>
      </c>
      <c r="AK88" s="648">
        <v>0</v>
      </c>
      <c r="AL88" s="648">
        <v>0</v>
      </c>
      <c r="AM88" s="648">
        <v>0</v>
      </c>
      <c r="AN88" s="648">
        <v>0</v>
      </c>
      <c r="AO88" s="649">
        <v>0</v>
      </c>
      <c r="AP88" s="39"/>
      <c r="AQ88" s="647"/>
      <c r="AR88" s="648"/>
      <c r="AS88" s="648"/>
      <c r="AT88" s="648">
        <v>126131.6814</v>
      </c>
      <c r="AU88" s="648">
        <v>126131.6814</v>
      </c>
      <c r="AV88" s="648">
        <v>126131.6814</v>
      </c>
      <c r="AW88" s="648">
        <v>126131.6814</v>
      </c>
      <c r="AX88" s="648">
        <v>126131.6814</v>
      </c>
      <c r="AY88" s="648">
        <v>126131.6814</v>
      </c>
      <c r="AZ88" s="648">
        <v>126131.6814</v>
      </c>
      <c r="BA88" s="648">
        <v>126131.6814</v>
      </c>
      <c r="BB88" s="648">
        <v>104362.7694</v>
      </c>
      <c r="BC88" s="648">
        <v>104362.7694</v>
      </c>
      <c r="BD88" s="648">
        <v>3228.471978</v>
      </c>
      <c r="BE88" s="648">
        <v>3228.471978</v>
      </c>
      <c r="BF88" s="648">
        <v>3228.471978</v>
      </c>
      <c r="BG88" s="648">
        <v>3228.471978</v>
      </c>
      <c r="BH88" s="648">
        <v>2129.031978</v>
      </c>
      <c r="BI88" s="648">
        <v>0</v>
      </c>
      <c r="BJ88" s="648">
        <v>0</v>
      </c>
      <c r="BK88" s="648">
        <v>0</v>
      </c>
      <c r="BL88" s="648">
        <v>0</v>
      </c>
      <c r="BM88" s="648">
        <v>0</v>
      </c>
      <c r="BN88" s="648">
        <v>0</v>
      </c>
      <c r="BO88" s="648">
        <v>0</v>
      </c>
      <c r="BP88" s="648">
        <v>0</v>
      </c>
      <c r="BQ88" s="648">
        <v>0</v>
      </c>
      <c r="BR88" s="648">
        <v>0</v>
      </c>
      <c r="BS88" s="648">
        <v>0</v>
      </c>
      <c r="BT88" s="649">
        <v>0</v>
      </c>
    </row>
    <row r="89" spans="2:73">
      <c r="B89" s="646" t="s">
        <v>208</v>
      </c>
      <c r="C89" s="646" t="s">
        <v>747</v>
      </c>
      <c r="D89" s="646" t="s">
        <v>22</v>
      </c>
      <c r="E89" s="646" t="s">
        <v>744</v>
      </c>
      <c r="F89" s="646" t="s">
        <v>754</v>
      </c>
      <c r="G89" s="646" t="s">
        <v>745</v>
      </c>
      <c r="H89" s="646">
        <v>2014</v>
      </c>
      <c r="I89" s="560" t="s">
        <v>573</v>
      </c>
      <c r="J89" s="560" t="s">
        <v>588</v>
      </c>
      <c r="K89" s="39"/>
      <c r="L89" s="647"/>
      <c r="M89" s="648"/>
      <c r="N89" s="648"/>
      <c r="O89" s="648">
        <v>273.98344700000001</v>
      </c>
      <c r="P89" s="648">
        <v>273.85193029999999</v>
      </c>
      <c r="Q89" s="648">
        <v>273.85193029999999</v>
      </c>
      <c r="R89" s="648">
        <v>272.03739150000001</v>
      </c>
      <c r="S89" s="648">
        <v>272.03739150000001</v>
      </c>
      <c r="T89" s="648">
        <v>248.49758009999999</v>
      </c>
      <c r="U89" s="648">
        <v>235.3691786</v>
      </c>
      <c r="V89" s="648">
        <v>235.3691786</v>
      </c>
      <c r="W89" s="648">
        <v>223.35833009999999</v>
      </c>
      <c r="X89" s="648">
        <v>167.74004590000001</v>
      </c>
      <c r="Y89" s="648">
        <v>113.30595099999999</v>
      </c>
      <c r="Z89" s="648">
        <v>113.30595099999999</v>
      </c>
      <c r="AA89" s="648">
        <v>52.208944709999997</v>
      </c>
      <c r="AB89" s="648">
        <v>51.998892990000002</v>
      </c>
      <c r="AC89" s="648">
        <v>51.998892990000002</v>
      </c>
      <c r="AD89" s="648">
        <v>40.501160509999998</v>
      </c>
      <c r="AE89" s="648">
        <v>4.5502267119999997</v>
      </c>
      <c r="AF89" s="648">
        <v>4.5502267119999997</v>
      </c>
      <c r="AG89" s="648">
        <v>4.5502267119999997</v>
      </c>
      <c r="AH89" s="648">
        <v>4.5502267119999997</v>
      </c>
      <c r="AI89" s="648">
        <v>0</v>
      </c>
      <c r="AJ89" s="648">
        <v>0</v>
      </c>
      <c r="AK89" s="648">
        <v>0</v>
      </c>
      <c r="AL89" s="648">
        <v>0</v>
      </c>
      <c r="AM89" s="648">
        <v>0</v>
      </c>
      <c r="AN89" s="648">
        <v>0</v>
      </c>
      <c r="AO89" s="649">
        <v>0</v>
      </c>
      <c r="AP89" s="39"/>
      <c r="AQ89" s="647"/>
      <c r="AR89" s="648"/>
      <c r="AS89" s="648"/>
      <c r="AT89" s="648">
        <v>1553508.237</v>
      </c>
      <c r="AU89" s="648">
        <v>1553050.1</v>
      </c>
      <c r="AV89" s="648">
        <v>1553050.1</v>
      </c>
      <c r="AW89" s="648">
        <v>1546714.3489999999</v>
      </c>
      <c r="AX89" s="648">
        <v>1546714.3489999999</v>
      </c>
      <c r="AY89" s="648">
        <v>1464713.686</v>
      </c>
      <c r="AZ89" s="648">
        <v>1387605.767</v>
      </c>
      <c r="BA89" s="648">
        <v>1387605.767</v>
      </c>
      <c r="BB89" s="648">
        <v>1332261.6240000001</v>
      </c>
      <c r="BC89" s="648">
        <v>1001970.095</v>
      </c>
      <c r="BD89" s="648">
        <v>672703.33640000003</v>
      </c>
      <c r="BE89" s="648">
        <v>659979.84649999999</v>
      </c>
      <c r="BF89" s="648">
        <v>252005.63320000001</v>
      </c>
      <c r="BG89" s="648">
        <v>251273.9204</v>
      </c>
      <c r="BH89" s="648">
        <v>251273.9204</v>
      </c>
      <c r="BI89" s="648">
        <v>197175.0871</v>
      </c>
      <c r="BJ89" s="648">
        <v>12443.09798</v>
      </c>
      <c r="BK89" s="648">
        <v>12443.09798</v>
      </c>
      <c r="BL89" s="648">
        <v>12443.09798</v>
      </c>
      <c r="BM89" s="648">
        <v>12443.09798</v>
      </c>
      <c r="BN89" s="648">
        <v>0</v>
      </c>
      <c r="BO89" s="648">
        <v>0</v>
      </c>
      <c r="BP89" s="648">
        <v>0</v>
      </c>
      <c r="BQ89" s="648">
        <v>0</v>
      </c>
      <c r="BR89" s="648">
        <v>0</v>
      </c>
      <c r="BS89" s="648">
        <v>0</v>
      </c>
      <c r="BT89" s="649">
        <v>0</v>
      </c>
    </row>
    <row r="90" spans="2:73">
      <c r="B90" s="646" t="s">
        <v>208</v>
      </c>
      <c r="C90" s="646" t="s">
        <v>743</v>
      </c>
      <c r="D90" s="646" t="s">
        <v>2</v>
      </c>
      <c r="E90" s="646" t="s">
        <v>744</v>
      </c>
      <c r="F90" s="646" t="s">
        <v>29</v>
      </c>
      <c r="G90" s="646" t="s">
        <v>745</v>
      </c>
      <c r="H90" s="646">
        <v>2014</v>
      </c>
      <c r="I90" s="560" t="s">
        <v>573</v>
      </c>
      <c r="J90" s="560" t="s">
        <v>588</v>
      </c>
      <c r="K90" s="39"/>
      <c r="L90" s="647"/>
      <c r="M90" s="648"/>
      <c r="N90" s="648"/>
      <c r="O90" s="648">
        <v>7.4589875650000002</v>
      </c>
      <c r="P90" s="648">
        <v>7.4589875650000002</v>
      </c>
      <c r="Q90" s="648">
        <v>7.4589875650000002</v>
      </c>
      <c r="R90" s="648">
        <v>7.4589875650000002</v>
      </c>
      <c r="S90" s="648">
        <v>0</v>
      </c>
      <c r="T90" s="648">
        <v>0</v>
      </c>
      <c r="U90" s="648">
        <v>0</v>
      </c>
      <c r="V90" s="648">
        <v>0</v>
      </c>
      <c r="W90" s="648">
        <v>0</v>
      </c>
      <c r="X90" s="648">
        <v>0</v>
      </c>
      <c r="Y90" s="648">
        <v>0</v>
      </c>
      <c r="Z90" s="648">
        <v>0</v>
      </c>
      <c r="AA90" s="648">
        <v>0</v>
      </c>
      <c r="AB90" s="648">
        <v>0</v>
      </c>
      <c r="AC90" s="648">
        <v>0</v>
      </c>
      <c r="AD90" s="648">
        <v>0</v>
      </c>
      <c r="AE90" s="648">
        <v>0</v>
      </c>
      <c r="AF90" s="648">
        <v>0</v>
      </c>
      <c r="AG90" s="648">
        <v>0</v>
      </c>
      <c r="AH90" s="648">
        <v>0</v>
      </c>
      <c r="AI90" s="648">
        <v>0</v>
      </c>
      <c r="AJ90" s="648">
        <v>0</v>
      </c>
      <c r="AK90" s="648">
        <v>0</v>
      </c>
      <c r="AL90" s="648">
        <v>0</v>
      </c>
      <c r="AM90" s="648">
        <v>0</v>
      </c>
      <c r="AN90" s="648">
        <v>0</v>
      </c>
      <c r="AO90" s="649">
        <v>0</v>
      </c>
      <c r="AP90" s="39"/>
      <c r="AQ90" s="647"/>
      <c r="AR90" s="648"/>
      <c r="AS90" s="648"/>
      <c r="AT90" s="648">
        <v>13299.83561</v>
      </c>
      <c r="AU90" s="648">
        <v>13299.83561</v>
      </c>
      <c r="AV90" s="648">
        <v>13299.83561</v>
      </c>
      <c r="AW90" s="648">
        <v>13299.83561</v>
      </c>
      <c r="AX90" s="648">
        <v>0</v>
      </c>
      <c r="AY90" s="648">
        <v>0</v>
      </c>
      <c r="AZ90" s="648">
        <v>0</v>
      </c>
      <c r="BA90" s="648">
        <v>0</v>
      </c>
      <c r="BB90" s="648">
        <v>0</v>
      </c>
      <c r="BC90" s="648">
        <v>0</v>
      </c>
      <c r="BD90" s="648">
        <v>0</v>
      </c>
      <c r="BE90" s="648">
        <v>0</v>
      </c>
      <c r="BF90" s="648">
        <v>0</v>
      </c>
      <c r="BG90" s="648">
        <v>0</v>
      </c>
      <c r="BH90" s="648">
        <v>0</v>
      </c>
      <c r="BI90" s="648">
        <v>0</v>
      </c>
      <c r="BJ90" s="648">
        <v>0</v>
      </c>
      <c r="BK90" s="648">
        <v>0</v>
      </c>
      <c r="BL90" s="648">
        <v>0</v>
      </c>
      <c r="BM90" s="648">
        <v>0</v>
      </c>
      <c r="BN90" s="648">
        <v>0</v>
      </c>
      <c r="BO90" s="648">
        <v>0</v>
      </c>
      <c r="BP90" s="648">
        <v>0</v>
      </c>
      <c r="BQ90" s="648">
        <v>0</v>
      </c>
      <c r="BR90" s="648">
        <v>0</v>
      </c>
      <c r="BS90" s="648">
        <v>0</v>
      </c>
      <c r="BT90" s="649">
        <v>0</v>
      </c>
    </row>
    <row r="91" spans="2:73">
      <c r="B91" s="646" t="s">
        <v>208</v>
      </c>
      <c r="C91" s="646" t="s">
        <v>743</v>
      </c>
      <c r="D91" s="646" t="s">
        <v>1</v>
      </c>
      <c r="E91" s="646" t="s">
        <v>744</v>
      </c>
      <c r="F91" s="646" t="s">
        <v>29</v>
      </c>
      <c r="G91" s="646" t="s">
        <v>745</v>
      </c>
      <c r="H91" s="646">
        <v>2014</v>
      </c>
      <c r="I91" s="560" t="s">
        <v>573</v>
      </c>
      <c r="J91" s="560" t="s">
        <v>588</v>
      </c>
      <c r="K91" s="39"/>
      <c r="L91" s="647"/>
      <c r="M91" s="648"/>
      <c r="N91" s="648"/>
      <c r="O91" s="648">
        <v>0.11675429700000001</v>
      </c>
      <c r="P91" s="648">
        <v>0.11675429700000001</v>
      </c>
      <c r="Q91" s="648">
        <v>0.11675429700000001</v>
      </c>
      <c r="R91" s="648">
        <v>0</v>
      </c>
      <c r="S91" s="648">
        <v>0</v>
      </c>
      <c r="T91" s="648">
        <v>0</v>
      </c>
      <c r="U91" s="648">
        <v>0</v>
      </c>
      <c r="V91" s="648">
        <v>0</v>
      </c>
      <c r="W91" s="648">
        <v>0</v>
      </c>
      <c r="X91" s="648">
        <v>0</v>
      </c>
      <c r="Y91" s="648">
        <v>0</v>
      </c>
      <c r="Z91" s="648">
        <v>0</v>
      </c>
      <c r="AA91" s="648">
        <v>0</v>
      </c>
      <c r="AB91" s="648">
        <v>0</v>
      </c>
      <c r="AC91" s="648">
        <v>0</v>
      </c>
      <c r="AD91" s="648">
        <v>0</v>
      </c>
      <c r="AE91" s="648">
        <v>0</v>
      </c>
      <c r="AF91" s="648">
        <v>0</v>
      </c>
      <c r="AG91" s="648">
        <v>0</v>
      </c>
      <c r="AH91" s="648">
        <v>0</v>
      </c>
      <c r="AI91" s="648">
        <v>0</v>
      </c>
      <c r="AJ91" s="648">
        <v>0</v>
      </c>
      <c r="AK91" s="648">
        <v>0</v>
      </c>
      <c r="AL91" s="648">
        <v>0</v>
      </c>
      <c r="AM91" s="648">
        <v>0</v>
      </c>
      <c r="AN91" s="648">
        <v>0</v>
      </c>
      <c r="AO91" s="649">
        <v>0</v>
      </c>
      <c r="AP91" s="39"/>
      <c r="AQ91" s="647"/>
      <c r="AR91" s="648"/>
      <c r="AS91" s="648"/>
      <c r="AT91" s="648">
        <v>104.40804660000001</v>
      </c>
      <c r="AU91" s="648">
        <v>104.40804660000001</v>
      </c>
      <c r="AV91" s="648">
        <v>104.40804660000001</v>
      </c>
      <c r="AW91" s="648">
        <v>0</v>
      </c>
      <c r="AX91" s="648">
        <v>0</v>
      </c>
      <c r="AY91" s="648">
        <v>0</v>
      </c>
      <c r="AZ91" s="648">
        <v>0</v>
      </c>
      <c r="BA91" s="648">
        <v>0</v>
      </c>
      <c r="BB91" s="648">
        <v>0</v>
      </c>
      <c r="BC91" s="648">
        <v>0</v>
      </c>
      <c r="BD91" s="648">
        <v>0</v>
      </c>
      <c r="BE91" s="648">
        <v>0</v>
      </c>
      <c r="BF91" s="648">
        <v>0</v>
      </c>
      <c r="BG91" s="648">
        <v>0</v>
      </c>
      <c r="BH91" s="648">
        <v>0</v>
      </c>
      <c r="BI91" s="648">
        <v>0</v>
      </c>
      <c r="BJ91" s="648">
        <v>0</v>
      </c>
      <c r="BK91" s="648">
        <v>0</v>
      </c>
      <c r="BL91" s="648">
        <v>0</v>
      </c>
      <c r="BM91" s="648">
        <v>0</v>
      </c>
      <c r="BN91" s="648">
        <v>0</v>
      </c>
      <c r="BO91" s="648">
        <v>0</v>
      </c>
      <c r="BP91" s="648">
        <v>0</v>
      </c>
      <c r="BQ91" s="648">
        <v>0</v>
      </c>
      <c r="BR91" s="648">
        <v>0</v>
      </c>
      <c r="BS91" s="648">
        <v>0</v>
      </c>
      <c r="BT91" s="649">
        <v>0</v>
      </c>
    </row>
    <row r="92" spans="2:73">
      <c r="B92" s="646" t="s">
        <v>208</v>
      </c>
      <c r="C92" s="646" t="s">
        <v>743</v>
      </c>
      <c r="D92" s="646" t="s">
        <v>1</v>
      </c>
      <c r="E92" s="646" t="s">
        <v>744</v>
      </c>
      <c r="F92" s="646" t="s">
        <v>29</v>
      </c>
      <c r="G92" s="646" t="s">
        <v>745</v>
      </c>
      <c r="H92" s="646">
        <v>2014</v>
      </c>
      <c r="I92" s="560" t="s">
        <v>573</v>
      </c>
      <c r="J92" s="560" t="s">
        <v>588</v>
      </c>
      <c r="K92" s="39"/>
      <c r="L92" s="647"/>
      <c r="M92" s="648"/>
      <c r="N92" s="648"/>
      <c r="O92" s="648">
        <v>0</v>
      </c>
      <c r="P92" s="648">
        <v>0</v>
      </c>
      <c r="Q92" s="648">
        <v>0</v>
      </c>
      <c r="R92" s="648">
        <v>0</v>
      </c>
      <c r="S92" s="648">
        <v>0</v>
      </c>
      <c r="T92" s="648">
        <v>0</v>
      </c>
      <c r="U92" s="648">
        <v>0</v>
      </c>
      <c r="V92" s="648">
        <v>0</v>
      </c>
      <c r="W92" s="648">
        <v>0</v>
      </c>
      <c r="X92" s="648">
        <v>0</v>
      </c>
      <c r="Y92" s="648">
        <v>0</v>
      </c>
      <c r="Z92" s="648">
        <v>0</v>
      </c>
      <c r="AA92" s="648">
        <v>0</v>
      </c>
      <c r="AB92" s="648">
        <v>0</v>
      </c>
      <c r="AC92" s="648">
        <v>0</v>
      </c>
      <c r="AD92" s="648">
        <v>0</v>
      </c>
      <c r="AE92" s="648">
        <v>0</v>
      </c>
      <c r="AF92" s="648">
        <v>0</v>
      </c>
      <c r="AG92" s="648">
        <v>0</v>
      </c>
      <c r="AH92" s="648">
        <v>0</v>
      </c>
      <c r="AI92" s="648">
        <v>0</v>
      </c>
      <c r="AJ92" s="648">
        <v>0</v>
      </c>
      <c r="AK92" s="648">
        <v>0</v>
      </c>
      <c r="AL92" s="648">
        <v>0</v>
      </c>
      <c r="AM92" s="648">
        <v>0</v>
      </c>
      <c r="AN92" s="648">
        <v>0</v>
      </c>
      <c r="AO92" s="649">
        <v>0</v>
      </c>
      <c r="AP92" s="39"/>
      <c r="AQ92" s="647"/>
      <c r="AR92" s="648"/>
      <c r="AS92" s="648"/>
      <c r="AT92" s="648">
        <v>0</v>
      </c>
      <c r="AU92" s="648">
        <v>0</v>
      </c>
      <c r="AV92" s="648">
        <v>0</v>
      </c>
      <c r="AW92" s="648">
        <v>0</v>
      </c>
      <c r="AX92" s="648">
        <v>0</v>
      </c>
      <c r="AY92" s="648">
        <v>0</v>
      </c>
      <c r="AZ92" s="648">
        <v>0</v>
      </c>
      <c r="BA92" s="648">
        <v>0</v>
      </c>
      <c r="BB92" s="648">
        <v>0</v>
      </c>
      <c r="BC92" s="648">
        <v>0</v>
      </c>
      <c r="BD92" s="648">
        <v>0</v>
      </c>
      <c r="BE92" s="648">
        <v>0</v>
      </c>
      <c r="BF92" s="648">
        <v>0</v>
      </c>
      <c r="BG92" s="648">
        <v>0</v>
      </c>
      <c r="BH92" s="648">
        <v>0</v>
      </c>
      <c r="BI92" s="648">
        <v>0</v>
      </c>
      <c r="BJ92" s="648">
        <v>0</v>
      </c>
      <c r="BK92" s="648">
        <v>0</v>
      </c>
      <c r="BL92" s="648">
        <v>0</v>
      </c>
      <c r="BM92" s="648">
        <v>0</v>
      </c>
      <c r="BN92" s="648">
        <v>0</v>
      </c>
      <c r="BO92" s="648">
        <v>0</v>
      </c>
      <c r="BP92" s="648">
        <v>0</v>
      </c>
      <c r="BQ92" s="648">
        <v>0</v>
      </c>
      <c r="BR92" s="648">
        <v>0</v>
      </c>
      <c r="BS92" s="648">
        <v>0</v>
      </c>
      <c r="BT92" s="649">
        <v>0</v>
      </c>
    </row>
    <row r="93" spans="2:73">
      <c r="B93" s="646" t="s">
        <v>208</v>
      </c>
      <c r="C93" s="646" t="s">
        <v>743</v>
      </c>
      <c r="D93" s="646" t="s">
        <v>1</v>
      </c>
      <c r="E93" s="646" t="s">
        <v>744</v>
      </c>
      <c r="F93" s="646" t="s">
        <v>29</v>
      </c>
      <c r="G93" s="646" t="s">
        <v>745</v>
      </c>
      <c r="H93" s="646">
        <v>2014</v>
      </c>
      <c r="I93" s="560" t="s">
        <v>573</v>
      </c>
      <c r="J93" s="560" t="s">
        <v>588</v>
      </c>
      <c r="K93" s="39"/>
      <c r="L93" s="647"/>
      <c r="M93" s="648"/>
      <c r="N93" s="648"/>
      <c r="O93" s="648">
        <v>2.0210086646958243</v>
      </c>
      <c r="P93" s="648">
        <v>2.0210086646958243</v>
      </c>
      <c r="Q93" s="648">
        <v>2.0210086646958243</v>
      </c>
      <c r="R93" s="648">
        <v>2.0210086646958243</v>
      </c>
      <c r="S93" s="648">
        <v>0</v>
      </c>
      <c r="T93" s="648">
        <v>0</v>
      </c>
      <c r="U93" s="648">
        <v>0</v>
      </c>
      <c r="V93" s="648">
        <v>0</v>
      </c>
      <c r="W93" s="648">
        <v>0</v>
      </c>
      <c r="X93" s="648">
        <v>0</v>
      </c>
      <c r="Y93" s="648">
        <v>0</v>
      </c>
      <c r="Z93" s="648">
        <v>0</v>
      </c>
      <c r="AA93" s="648">
        <v>0</v>
      </c>
      <c r="AB93" s="648">
        <v>0</v>
      </c>
      <c r="AC93" s="648">
        <v>0</v>
      </c>
      <c r="AD93" s="648">
        <v>0</v>
      </c>
      <c r="AE93" s="648">
        <v>0</v>
      </c>
      <c r="AF93" s="648">
        <v>0</v>
      </c>
      <c r="AG93" s="648">
        <v>0</v>
      </c>
      <c r="AH93" s="648">
        <v>0</v>
      </c>
      <c r="AI93" s="648">
        <v>0</v>
      </c>
      <c r="AJ93" s="648">
        <v>0</v>
      </c>
      <c r="AK93" s="648">
        <v>0</v>
      </c>
      <c r="AL93" s="648">
        <v>0</v>
      </c>
      <c r="AM93" s="648">
        <v>0</v>
      </c>
      <c r="AN93" s="648">
        <v>0</v>
      </c>
      <c r="AO93" s="649">
        <v>0</v>
      </c>
      <c r="AP93" s="39"/>
      <c r="AQ93" s="647"/>
      <c r="AR93" s="648"/>
      <c r="AS93" s="648"/>
      <c r="AT93" s="648">
        <v>14633.251805196534</v>
      </c>
      <c r="AU93" s="648">
        <v>14633.251805196534</v>
      </c>
      <c r="AV93" s="648">
        <v>14633.251805196534</v>
      </c>
      <c r="AW93" s="648">
        <v>14633.251805196534</v>
      </c>
      <c r="AX93" s="648">
        <v>0</v>
      </c>
      <c r="AY93" s="648">
        <v>0</v>
      </c>
      <c r="AZ93" s="648">
        <v>0</v>
      </c>
      <c r="BA93" s="648">
        <v>0</v>
      </c>
      <c r="BB93" s="648">
        <v>0</v>
      </c>
      <c r="BC93" s="648">
        <v>0</v>
      </c>
      <c r="BD93" s="648">
        <v>0</v>
      </c>
      <c r="BE93" s="648">
        <v>0</v>
      </c>
      <c r="BF93" s="648">
        <v>0</v>
      </c>
      <c r="BG93" s="648">
        <v>0</v>
      </c>
      <c r="BH93" s="648">
        <v>0</v>
      </c>
      <c r="BI93" s="648">
        <v>0</v>
      </c>
      <c r="BJ93" s="648">
        <v>0</v>
      </c>
      <c r="BK93" s="648">
        <v>0</v>
      </c>
      <c r="BL93" s="648">
        <v>0</v>
      </c>
      <c r="BM93" s="648">
        <v>0</v>
      </c>
      <c r="BN93" s="648">
        <v>0</v>
      </c>
      <c r="BO93" s="648">
        <v>0</v>
      </c>
      <c r="BP93" s="648">
        <v>0</v>
      </c>
      <c r="BQ93" s="648">
        <v>0</v>
      </c>
      <c r="BR93" s="648">
        <v>0</v>
      </c>
      <c r="BS93" s="648">
        <v>0</v>
      </c>
      <c r="BT93" s="649">
        <v>0</v>
      </c>
    </row>
    <row r="94" spans="2:73">
      <c r="B94" s="646" t="s">
        <v>208</v>
      </c>
      <c r="C94" s="646" t="s">
        <v>743</v>
      </c>
      <c r="D94" s="646" t="s">
        <v>1</v>
      </c>
      <c r="E94" s="646" t="s">
        <v>744</v>
      </c>
      <c r="F94" s="646" t="s">
        <v>29</v>
      </c>
      <c r="G94" s="646" t="s">
        <v>745</v>
      </c>
      <c r="H94" s="646">
        <v>2014</v>
      </c>
      <c r="I94" s="560" t="s">
        <v>573</v>
      </c>
      <c r="J94" s="560" t="s">
        <v>588</v>
      </c>
      <c r="K94" s="39"/>
      <c r="L94" s="647"/>
      <c r="M94" s="648"/>
      <c r="N94" s="648"/>
      <c r="O94" s="648">
        <v>2.8828784238997391</v>
      </c>
      <c r="P94" s="648">
        <v>2.8828784238997391</v>
      </c>
      <c r="Q94" s="648">
        <v>2.8828784238997391</v>
      </c>
      <c r="R94" s="648">
        <v>2.8828784238997391</v>
      </c>
      <c r="S94" s="648">
        <v>2.8828784238997391</v>
      </c>
      <c r="T94" s="648">
        <v>0</v>
      </c>
      <c r="U94" s="648">
        <v>0</v>
      </c>
      <c r="V94" s="648">
        <v>0</v>
      </c>
      <c r="W94" s="648">
        <v>0</v>
      </c>
      <c r="X94" s="648">
        <v>0</v>
      </c>
      <c r="Y94" s="648">
        <v>0</v>
      </c>
      <c r="Z94" s="648">
        <v>0</v>
      </c>
      <c r="AA94" s="648">
        <v>0</v>
      </c>
      <c r="AB94" s="648">
        <v>0</v>
      </c>
      <c r="AC94" s="648">
        <v>0</v>
      </c>
      <c r="AD94" s="648">
        <v>0</v>
      </c>
      <c r="AE94" s="648">
        <v>0</v>
      </c>
      <c r="AF94" s="648">
        <v>0</v>
      </c>
      <c r="AG94" s="648">
        <v>0</v>
      </c>
      <c r="AH94" s="648">
        <v>0</v>
      </c>
      <c r="AI94" s="648">
        <v>0</v>
      </c>
      <c r="AJ94" s="648">
        <v>0</v>
      </c>
      <c r="AK94" s="648">
        <v>0</v>
      </c>
      <c r="AL94" s="648">
        <v>0</v>
      </c>
      <c r="AM94" s="648">
        <v>0</v>
      </c>
      <c r="AN94" s="648">
        <v>0</v>
      </c>
      <c r="AO94" s="649">
        <v>0</v>
      </c>
      <c r="AP94" s="39"/>
      <c r="AQ94" s="647"/>
      <c r="AR94" s="648"/>
      <c r="AS94" s="648"/>
      <c r="AT94" s="648">
        <v>19616.201457875493</v>
      </c>
      <c r="AU94" s="648">
        <v>19616.201457875493</v>
      </c>
      <c r="AV94" s="648">
        <v>19616.201457875493</v>
      </c>
      <c r="AW94" s="648">
        <v>19616.201457875493</v>
      </c>
      <c r="AX94" s="648">
        <v>19616.201457875493</v>
      </c>
      <c r="AY94" s="648">
        <v>0</v>
      </c>
      <c r="AZ94" s="648">
        <v>0</v>
      </c>
      <c r="BA94" s="648">
        <v>0</v>
      </c>
      <c r="BB94" s="648">
        <v>0</v>
      </c>
      <c r="BC94" s="648">
        <v>0</v>
      </c>
      <c r="BD94" s="648">
        <v>0</v>
      </c>
      <c r="BE94" s="648">
        <v>0</v>
      </c>
      <c r="BF94" s="648">
        <v>0</v>
      </c>
      <c r="BG94" s="648">
        <v>0</v>
      </c>
      <c r="BH94" s="648">
        <v>0</v>
      </c>
      <c r="BI94" s="648">
        <v>0</v>
      </c>
      <c r="BJ94" s="648">
        <v>0</v>
      </c>
      <c r="BK94" s="648">
        <v>0</v>
      </c>
      <c r="BL94" s="648">
        <v>0</v>
      </c>
      <c r="BM94" s="648">
        <v>0</v>
      </c>
      <c r="BN94" s="648">
        <v>0</v>
      </c>
      <c r="BO94" s="648">
        <v>0</v>
      </c>
      <c r="BP94" s="648">
        <v>0</v>
      </c>
      <c r="BQ94" s="648">
        <v>0</v>
      </c>
      <c r="BR94" s="648">
        <v>0</v>
      </c>
      <c r="BS94" s="648">
        <v>0</v>
      </c>
      <c r="BT94" s="649">
        <v>0</v>
      </c>
    </row>
    <row r="95" spans="2:73">
      <c r="B95" s="646" t="s">
        <v>208</v>
      </c>
      <c r="C95" s="646" t="s">
        <v>743</v>
      </c>
      <c r="D95" s="646" t="s">
        <v>5</v>
      </c>
      <c r="E95" s="646" t="s">
        <v>744</v>
      </c>
      <c r="F95" s="646" t="s">
        <v>29</v>
      </c>
      <c r="G95" s="646" t="s">
        <v>745</v>
      </c>
      <c r="H95" s="646">
        <v>2014</v>
      </c>
      <c r="I95" s="560" t="s">
        <v>573</v>
      </c>
      <c r="J95" s="560" t="s">
        <v>588</v>
      </c>
      <c r="K95" s="39"/>
      <c r="L95" s="647"/>
      <c r="M95" s="648"/>
      <c r="N95" s="648"/>
      <c r="O95" s="648">
        <v>44.035646810000003</v>
      </c>
      <c r="P95" s="648">
        <v>38.438340439999997</v>
      </c>
      <c r="Q95" s="648">
        <v>35.521334289999999</v>
      </c>
      <c r="R95" s="648">
        <v>35.521334289999999</v>
      </c>
      <c r="S95" s="648">
        <v>35.521334289999999</v>
      </c>
      <c r="T95" s="648">
        <v>35.521334289999999</v>
      </c>
      <c r="U95" s="648">
        <v>35.521334289999999</v>
      </c>
      <c r="V95" s="648">
        <v>35.494767860000003</v>
      </c>
      <c r="W95" s="648">
        <v>35.494767860000003</v>
      </c>
      <c r="X95" s="648">
        <v>33.136833529999997</v>
      </c>
      <c r="Y95" s="648">
        <v>30.156553500000001</v>
      </c>
      <c r="Z95" s="648">
        <v>25.54538135</v>
      </c>
      <c r="AA95" s="648">
        <v>25.54538135</v>
      </c>
      <c r="AB95" s="648">
        <v>25.422457510000001</v>
      </c>
      <c r="AC95" s="648">
        <v>25.422457510000001</v>
      </c>
      <c r="AD95" s="648">
        <v>25.370530380000002</v>
      </c>
      <c r="AE95" s="648">
        <v>20.6245744</v>
      </c>
      <c r="AF95" s="648">
        <v>20.6245744</v>
      </c>
      <c r="AG95" s="648">
        <v>20.6245744</v>
      </c>
      <c r="AH95" s="648">
        <v>20.6245744</v>
      </c>
      <c r="AI95" s="648">
        <v>0</v>
      </c>
      <c r="AJ95" s="648">
        <v>0</v>
      </c>
      <c r="AK95" s="648">
        <v>0</v>
      </c>
      <c r="AL95" s="648">
        <v>0</v>
      </c>
      <c r="AM95" s="648">
        <v>0</v>
      </c>
      <c r="AN95" s="648">
        <v>0</v>
      </c>
      <c r="AO95" s="649">
        <v>0</v>
      </c>
      <c r="AP95" s="39"/>
      <c r="AQ95" s="647"/>
      <c r="AR95" s="648"/>
      <c r="AS95" s="648"/>
      <c r="AT95" s="648">
        <v>672861.92119999998</v>
      </c>
      <c r="AU95" s="648">
        <v>583700.60889999999</v>
      </c>
      <c r="AV95" s="648">
        <v>537234.66980000003</v>
      </c>
      <c r="AW95" s="648">
        <v>537234.66980000003</v>
      </c>
      <c r="AX95" s="648">
        <v>537234.66980000003</v>
      </c>
      <c r="AY95" s="648">
        <v>537234.66980000003</v>
      </c>
      <c r="AZ95" s="648">
        <v>537234.66980000003</v>
      </c>
      <c r="BA95" s="648">
        <v>537001.94790000003</v>
      </c>
      <c r="BB95" s="648">
        <v>537001.94790000003</v>
      </c>
      <c r="BC95" s="648">
        <v>499441.64559999999</v>
      </c>
      <c r="BD95" s="648">
        <v>485552.38990000001</v>
      </c>
      <c r="BE95" s="648">
        <v>410587.1605</v>
      </c>
      <c r="BF95" s="648">
        <v>410587.1605</v>
      </c>
      <c r="BG95" s="648">
        <v>404707.58769999997</v>
      </c>
      <c r="BH95" s="648">
        <v>404707.58769999997</v>
      </c>
      <c r="BI95" s="648">
        <v>404135.42420000001</v>
      </c>
      <c r="BJ95" s="648">
        <v>328535.54879999999</v>
      </c>
      <c r="BK95" s="648">
        <v>328535.54879999999</v>
      </c>
      <c r="BL95" s="648">
        <v>328535.54879999999</v>
      </c>
      <c r="BM95" s="648">
        <v>328535.54879999999</v>
      </c>
      <c r="BN95" s="648">
        <v>0</v>
      </c>
      <c r="BO95" s="648">
        <v>0</v>
      </c>
      <c r="BP95" s="648">
        <v>0</v>
      </c>
      <c r="BQ95" s="648">
        <v>0</v>
      </c>
      <c r="BR95" s="648">
        <v>0</v>
      </c>
      <c r="BS95" s="648">
        <v>0</v>
      </c>
      <c r="BT95" s="649">
        <v>0</v>
      </c>
    </row>
    <row r="96" spans="2:73">
      <c r="B96" s="646" t="s">
        <v>208</v>
      </c>
      <c r="C96" s="646" t="s">
        <v>743</v>
      </c>
      <c r="D96" s="646" t="s">
        <v>4</v>
      </c>
      <c r="E96" s="646" t="s">
        <v>744</v>
      </c>
      <c r="F96" s="646" t="s">
        <v>29</v>
      </c>
      <c r="G96" s="646" t="s">
        <v>745</v>
      </c>
      <c r="H96" s="646">
        <v>2014</v>
      </c>
      <c r="I96" s="560" t="s">
        <v>573</v>
      </c>
      <c r="J96" s="560" t="s">
        <v>588</v>
      </c>
      <c r="K96" s="39"/>
      <c r="L96" s="647"/>
      <c r="M96" s="648"/>
      <c r="N96" s="648"/>
      <c r="O96" s="648">
        <v>11.53298644</v>
      </c>
      <c r="P96" s="648">
        <v>10.866809870000001</v>
      </c>
      <c r="Q96" s="648">
        <v>10.54506312</v>
      </c>
      <c r="R96" s="648">
        <v>10.54506312</v>
      </c>
      <c r="S96" s="648">
        <v>10.54506312</v>
      </c>
      <c r="T96" s="648">
        <v>10.54506312</v>
      </c>
      <c r="U96" s="648">
        <v>10.54506312</v>
      </c>
      <c r="V96" s="648">
        <v>10.514345690000001</v>
      </c>
      <c r="W96" s="648">
        <v>10.514345690000001</v>
      </c>
      <c r="X96" s="648">
        <v>9.2621166989999999</v>
      </c>
      <c r="Y96" s="648">
        <v>6.7491287030000002</v>
      </c>
      <c r="Z96" s="648">
        <v>6.7489623659999998</v>
      </c>
      <c r="AA96" s="648">
        <v>6.7489623659999998</v>
      </c>
      <c r="AB96" s="648">
        <v>6.7356215529999997</v>
      </c>
      <c r="AC96" s="648">
        <v>6.7356215529999997</v>
      </c>
      <c r="AD96" s="648">
        <v>6.7239986979999999</v>
      </c>
      <c r="AE96" s="648">
        <v>3.0300276859999999</v>
      </c>
      <c r="AF96" s="648">
        <v>3.0300276859999999</v>
      </c>
      <c r="AG96" s="648">
        <v>3.0300276859999999</v>
      </c>
      <c r="AH96" s="648">
        <v>3.0300276859999999</v>
      </c>
      <c r="AI96" s="648">
        <v>0</v>
      </c>
      <c r="AJ96" s="648">
        <v>0</v>
      </c>
      <c r="AK96" s="648">
        <v>0</v>
      </c>
      <c r="AL96" s="648">
        <v>0</v>
      </c>
      <c r="AM96" s="648">
        <v>0</v>
      </c>
      <c r="AN96" s="648">
        <v>0</v>
      </c>
      <c r="AO96" s="649">
        <v>0</v>
      </c>
      <c r="AP96" s="39"/>
      <c r="AQ96" s="647"/>
      <c r="AR96" s="648"/>
      <c r="AS96" s="648"/>
      <c r="AT96" s="648">
        <v>154152.75940000001</v>
      </c>
      <c r="AU96" s="648">
        <v>143541.01629999999</v>
      </c>
      <c r="AV96" s="648">
        <v>138415.80780000001</v>
      </c>
      <c r="AW96" s="648">
        <v>138415.80780000001</v>
      </c>
      <c r="AX96" s="648">
        <v>138415.80780000001</v>
      </c>
      <c r="AY96" s="648">
        <v>138415.80780000001</v>
      </c>
      <c r="AZ96" s="648">
        <v>138415.80780000001</v>
      </c>
      <c r="BA96" s="648">
        <v>138146.7231</v>
      </c>
      <c r="BB96" s="648">
        <v>138146.7231</v>
      </c>
      <c r="BC96" s="648">
        <v>118199.56050000001</v>
      </c>
      <c r="BD96" s="648">
        <v>109253.6847</v>
      </c>
      <c r="BE96" s="648">
        <v>107882.8795</v>
      </c>
      <c r="BF96" s="648">
        <v>107882.8795</v>
      </c>
      <c r="BG96" s="648">
        <v>107236.8281</v>
      </c>
      <c r="BH96" s="648">
        <v>107236.8281</v>
      </c>
      <c r="BI96" s="648">
        <v>107108.7607</v>
      </c>
      <c r="BJ96" s="648">
        <v>48266.295819999999</v>
      </c>
      <c r="BK96" s="648">
        <v>48266.295819999999</v>
      </c>
      <c r="BL96" s="648">
        <v>48266.295819999999</v>
      </c>
      <c r="BM96" s="648">
        <v>48266.295819999999</v>
      </c>
      <c r="BN96" s="648">
        <v>0</v>
      </c>
      <c r="BO96" s="648">
        <v>0</v>
      </c>
      <c r="BP96" s="648">
        <v>0</v>
      </c>
      <c r="BQ96" s="648">
        <v>0</v>
      </c>
      <c r="BR96" s="648">
        <v>0</v>
      </c>
      <c r="BS96" s="648">
        <v>0</v>
      </c>
      <c r="BT96" s="649">
        <v>0</v>
      </c>
    </row>
    <row r="97" spans="2:73">
      <c r="B97" s="646" t="s">
        <v>208</v>
      </c>
      <c r="C97" s="646" t="s">
        <v>762</v>
      </c>
      <c r="D97" s="646" t="s">
        <v>14</v>
      </c>
      <c r="E97" s="646" t="s">
        <v>744</v>
      </c>
      <c r="F97" s="646" t="s">
        <v>29</v>
      </c>
      <c r="G97" s="646" t="s">
        <v>745</v>
      </c>
      <c r="H97" s="646">
        <v>2014</v>
      </c>
      <c r="I97" s="560" t="s">
        <v>573</v>
      </c>
      <c r="J97" s="560" t="s">
        <v>588</v>
      </c>
      <c r="K97" s="39"/>
      <c r="L97" s="647"/>
      <c r="M97" s="648"/>
      <c r="N97" s="648"/>
      <c r="O97" s="648">
        <v>1.756417178</v>
      </c>
      <c r="P97" s="648">
        <v>1.7246067629999999</v>
      </c>
      <c r="Q97" s="648">
        <v>1.5639798060000001</v>
      </c>
      <c r="R97" s="648">
        <v>1.476803879</v>
      </c>
      <c r="S97" s="648">
        <v>1.402647773</v>
      </c>
      <c r="T97" s="648">
        <v>1.402647773</v>
      </c>
      <c r="U97" s="648">
        <v>1.402647773</v>
      </c>
      <c r="V97" s="648">
        <v>1.402647773</v>
      </c>
      <c r="W97" s="648">
        <v>0.78258011100000002</v>
      </c>
      <c r="X97" s="648">
        <v>0.78258011100000002</v>
      </c>
      <c r="Y97" s="648">
        <v>0.36543123799999999</v>
      </c>
      <c r="Z97" s="648">
        <v>0.36543123799999999</v>
      </c>
      <c r="AA97" s="648">
        <v>0.36543123799999999</v>
      </c>
      <c r="AB97" s="648">
        <v>0.36543123799999999</v>
      </c>
      <c r="AC97" s="648">
        <v>0.28333124199999998</v>
      </c>
      <c r="AD97" s="648">
        <v>0</v>
      </c>
      <c r="AE97" s="648">
        <v>0</v>
      </c>
      <c r="AF97" s="648">
        <v>0</v>
      </c>
      <c r="AG97" s="648">
        <v>0</v>
      </c>
      <c r="AH97" s="648">
        <v>0</v>
      </c>
      <c r="AI97" s="648">
        <v>0</v>
      </c>
      <c r="AJ97" s="648">
        <v>0</v>
      </c>
      <c r="AK97" s="648">
        <v>0</v>
      </c>
      <c r="AL97" s="648">
        <v>0</v>
      </c>
      <c r="AM97" s="648">
        <v>0</v>
      </c>
      <c r="AN97" s="648">
        <v>0</v>
      </c>
      <c r="AO97" s="649">
        <v>0</v>
      </c>
      <c r="AP97" s="39"/>
      <c r="AQ97" s="647"/>
      <c r="AR97" s="648"/>
      <c r="AS97" s="648"/>
      <c r="AT97" s="648">
        <v>26375.740419999998</v>
      </c>
      <c r="AU97" s="648">
        <v>25762.148020000001</v>
      </c>
      <c r="AV97" s="648">
        <v>22681.152050000001</v>
      </c>
      <c r="AW97" s="648">
        <v>21008.730439999999</v>
      </c>
      <c r="AX97" s="648">
        <v>19587.404900000001</v>
      </c>
      <c r="AY97" s="648">
        <v>19587.404900000001</v>
      </c>
      <c r="AZ97" s="648">
        <v>19587.404900000001</v>
      </c>
      <c r="BA97" s="648">
        <v>19587.404900000001</v>
      </c>
      <c r="BB97" s="648">
        <v>7687.796867</v>
      </c>
      <c r="BC97" s="648">
        <v>7687.796867</v>
      </c>
      <c r="BD97" s="648">
        <v>3015.5625</v>
      </c>
      <c r="BE97" s="648">
        <v>3015.5625</v>
      </c>
      <c r="BF97" s="648">
        <v>3015.5625</v>
      </c>
      <c r="BG97" s="648">
        <v>3015.5625</v>
      </c>
      <c r="BH97" s="648">
        <v>2340.5625</v>
      </c>
      <c r="BI97" s="648">
        <v>0</v>
      </c>
      <c r="BJ97" s="648">
        <v>0</v>
      </c>
      <c r="BK97" s="648">
        <v>0</v>
      </c>
      <c r="BL97" s="648">
        <v>0</v>
      </c>
      <c r="BM97" s="648">
        <v>0</v>
      </c>
      <c r="BN97" s="648">
        <v>0</v>
      </c>
      <c r="BO97" s="648">
        <v>0</v>
      </c>
      <c r="BP97" s="648">
        <v>0</v>
      </c>
      <c r="BQ97" s="648">
        <v>0</v>
      </c>
      <c r="BR97" s="648">
        <v>0</v>
      </c>
      <c r="BS97" s="648">
        <v>0</v>
      </c>
      <c r="BT97" s="649">
        <v>0</v>
      </c>
    </row>
    <row r="98" spans="2:73" ht="15.6">
      <c r="B98" s="646" t="s">
        <v>208</v>
      </c>
      <c r="C98" s="646" t="s">
        <v>743</v>
      </c>
      <c r="D98" s="646" t="s">
        <v>3</v>
      </c>
      <c r="E98" s="646" t="s">
        <v>744</v>
      </c>
      <c r="F98" s="646" t="s">
        <v>29</v>
      </c>
      <c r="G98" s="646" t="s">
        <v>745</v>
      </c>
      <c r="H98" s="646">
        <v>2014</v>
      </c>
      <c r="I98" s="560" t="s">
        <v>573</v>
      </c>
      <c r="J98" s="560" t="s">
        <v>588</v>
      </c>
      <c r="K98" s="39"/>
      <c r="L98" s="647"/>
      <c r="M98" s="648"/>
      <c r="N98" s="648"/>
      <c r="O98" s="648">
        <v>101.400269217</v>
      </c>
      <c r="P98" s="648">
        <v>101.400269217</v>
      </c>
      <c r="Q98" s="648">
        <v>101.400269217</v>
      </c>
      <c r="R98" s="648">
        <v>101.400269217</v>
      </c>
      <c r="S98" s="648">
        <v>101.400269217</v>
      </c>
      <c r="T98" s="648">
        <v>101.400269217</v>
      </c>
      <c r="U98" s="648">
        <v>101.400269217</v>
      </c>
      <c r="V98" s="648">
        <v>101.400269217</v>
      </c>
      <c r="W98" s="648">
        <v>101.400269217</v>
      </c>
      <c r="X98" s="648">
        <v>101.400269217</v>
      </c>
      <c r="Y98" s="648">
        <v>101.400269217</v>
      </c>
      <c r="Z98" s="648">
        <v>101.400269217</v>
      </c>
      <c r="AA98" s="648">
        <v>101.400269217</v>
      </c>
      <c r="AB98" s="648">
        <v>101.400269217</v>
      </c>
      <c r="AC98" s="648">
        <v>101.400269217</v>
      </c>
      <c r="AD98" s="648">
        <v>101.400269217</v>
      </c>
      <c r="AE98" s="648">
        <v>101.400269217</v>
      </c>
      <c r="AF98" s="648">
        <v>101.400269217</v>
      </c>
      <c r="AG98" s="648">
        <v>90.716896439999999</v>
      </c>
      <c r="AH98" s="648">
        <v>0</v>
      </c>
      <c r="AI98" s="648">
        <v>0</v>
      </c>
      <c r="AJ98" s="648">
        <v>0</v>
      </c>
      <c r="AK98" s="648">
        <v>0</v>
      </c>
      <c r="AL98" s="648">
        <v>0</v>
      </c>
      <c r="AM98" s="648">
        <v>0</v>
      </c>
      <c r="AN98" s="648">
        <v>0</v>
      </c>
      <c r="AO98" s="649">
        <v>0</v>
      </c>
      <c r="AP98" s="39"/>
      <c r="AQ98" s="647"/>
      <c r="AR98" s="648"/>
      <c r="AS98" s="648"/>
      <c r="AT98" s="648">
        <v>186908.60222999999</v>
      </c>
      <c r="AU98" s="648">
        <v>186908.60222999999</v>
      </c>
      <c r="AV98" s="648">
        <v>186908.60222999999</v>
      </c>
      <c r="AW98" s="648">
        <v>186908.60222999999</v>
      </c>
      <c r="AX98" s="648">
        <v>186908.60222999999</v>
      </c>
      <c r="AY98" s="648">
        <v>186908.60222999999</v>
      </c>
      <c r="AZ98" s="648">
        <v>186908.60222999999</v>
      </c>
      <c r="BA98" s="648">
        <v>186908.60222999999</v>
      </c>
      <c r="BB98" s="648">
        <v>186908.60222999999</v>
      </c>
      <c r="BC98" s="648">
        <v>186908.60222999999</v>
      </c>
      <c r="BD98" s="648">
        <v>186908.60222999999</v>
      </c>
      <c r="BE98" s="648">
        <v>186908.60222999999</v>
      </c>
      <c r="BF98" s="648">
        <v>186908.60222999999</v>
      </c>
      <c r="BG98" s="648">
        <v>186908.60222999999</v>
      </c>
      <c r="BH98" s="648">
        <v>186908.60222999999</v>
      </c>
      <c r="BI98" s="648">
        <v>186908.60222999999</v>
      </c>
      <c r="BJ98" s="648">
        <v>186908.60222999999</v>
      </c>
      <c r="BK98" s="648">
        <v>186908.60222999999</v>
      </c>
      <c r="BL98" s="648">
        <v>177354.94889999999</v>
      </c>
      <c r="BM98" s="648">
        <v>0</v>
      </c>
      <c r="BN98" s="648">
        <v>0</v>
      </c>
      <c r="BO98" s="648">
        <v>0</v>
      </c>
      <c r="BP98" s="648">
        <v>0</v>
      </c>
      <c r="BQ98" s="648">
        <v>0</v>
      </c>
      <c r="BR98" s="648">
        <v>0</v>
      </c>
      <c r="BS98" s="648">
        <v>0</v>
      </c>
      <c r="BT98" s="649">
        <v>0</v>
      </c>
      <c r="BU98" s="13"/>
    </row>
    <row r="99" spans="2:73" ht="15.6">
      <c r="B99" s="646" t="s">
        <v>208</v>
      </c>
      <c r="C99" s="646" t="s">
        <v>743</v>
      </c>
      <c r="D99" s="646" t="s">
        <v>7</v>
      </c>
      <c r="E99" s="646" t="s">
        <v>744</v>
      </c>
      <c r="F99" s="646" t="s">
        <v>29</v>
      </c>
      <c r="G99" s="646" t="s">
        <v>745</v>
      </c>
      <c r="H99" s="646">
        <v>2014</v>
      </c>
      <c r="I99" s="560" t="s">
        <v>573</v>
      </c>
      <c r="J99" s="560" t="s">
        <v>588</v>
      </c>
      <c r="K99" s="39"/>
      <c r="L99" s="647"/>
      <c r="M99" s="648"/>
      <c r="N99" s="648"/>
      <c r="O99" s="648">
        <v>22.5793395</v>
      </c>
      <c r="P99" s="648">
        <v>22.5793395</v>
      </c>
      <c r="Q99" s="648">
        <v>22.5793395</v>
      </c>
      <c r="R99" s="648">
        <v>22.5793395</v>
      </c>
      <c r="S99" s="648">
        <v>22.5793395</v>
      </c>
      <c r="T99" s="648">
        <v>22.5793395</v>
      </c>
      <c r="U99" s="648">
        <v>22.5793395</v>
      </c>
      <c r="V99" s="648">
        <v>22.5793395</v>
      </c>
      <c r="W99" s="648">
        <v>22.5793395</v>
      </c>
      <c r="X99" s="648">
        <v>22.5793395</v>
      </c>
      <c r="Y99" s="648">
        <v>22.119017679999999</v>
      </c>
      <c r="Z99" s="648">
        <v>22.119017679999999</v>
      </c>
      <c r="AA99" s="648">
        <v>21.471447699999999</v>
      </c>
      <c r="AB99" s="648">
        <v>20.823877710000001</v>
      </c>
      <c r="AC99" s="648">
        <v>20.823877710000001</v>
      </c>
      <c r="AD99" s="648">
        <v>20.823877710000001</v>
      </c>
      <c r="AE99" s="648">
        <v>20.823877710000001</v>
      </c>
      <c r="AF99" s="648">
        <v>20.823877710000001</v>
      </c>
      <c r="AG99" s="648">
        <v>7.8402077119999989</v>
      </c>
      <c r="AH99" s="648">
        <v>7.8402077119999989</v>
      </c>
      <c r="AI99" s="648">
        <v>0</v>
      </c>
      <c r="AJ99" s="648">
        <v>0</v>
      </c>
      <c r="AK99" s="648">
        <v>0</v>
      </c>
      <c r="AL99" s="648">
        <v>0</v>
      </c>
      <c r="AM99" s="648">
        <v>0</v>
      </c>
      <c r="AN99" s="648">
        <v>0</v>
      </c>
      <c r="AO99" s="649">
        <v>0</v>
      </c>
      <c r="AP99" s="39"/>
      <c r="AQ99" s="647"/>
      <c r="AR99" s="648"/>
      <c r="AS99" s="648"/>
      <c r="AT99" s="648">
        <v>149950.19099999999</v>
      </c>
      <c r="AU99" s="648">
        <v>149950.19099999999</v>
      </c>
      <c r="AV99" s="648">
        <v>149950.19099999999</v>
      </c>
      <c r="AW99" s="648">
        <v>149950.19099999999</v>
      </c>
      <c r="AX99" s="648">
        <v>149950.19099999999</v>
      </c>
      <c r="AY99" s="648">
        <v>149950.19099999999</v>
      </c>
      <c r="AZ99" s="648">
        <v>149950.19099999999</v>
      </c>
      <c r="BA99" s="648">
        <v>149950.19099999999</v>
      </c>
      <c r="BB99" s="648">
        <v>149950.19099999999</v>
      </c>
      <c r="BC99" s="648">
        <v>149950.19099999999</v>
      </c>
      <c r="BD99" s="648">
        <v>143321.58300000001</v>
      </c>
      <c r="BE99" s="648">
        <v>143321.58300000001</v>
      </c>
      <c r="BF99" s="648">
        <v>133458.59400000001</v>
      </c>
      <c r="BG99" s="648">
        <v>123595.605</v>
      </c>
      <c r="BH99" s="648">
        <v>123595.605</v>
      </c>
      <c r="BI99" s="648">
        <v>123595.605</v>
      </c>
      <c r="BJ99" s="648">
        <v>123595.605</v>
      </c>
      <c r="BK99" s="648">
        <v>123595.605</v>
      </c>
      <c r="BL99" s="648">
        <v>116439.435</v>
      </c>
      <c r="BM99" s="648">
        <v>116439.435</v>
      </c>
      <c r="BN99" s="648">
        <v>0</v>
      </c>
      <c r="BO99" s="648">
        <v>0</v>
      </c>
      <c r="BP99" s="648">
        <v>0</v>
      </c>
      <c r="BQ99" s="648">
        <v>0</v>
      </c>
      <c r="BR99" s="648">
        <v>0</v>
      </c>
      <c r="BS99" s="648">
        <v>0</v>
      </c>
      <c r="BT99" s="649">
        <v>0</v>
      </c>
      <c r="BU99" s="13"/>
    </row>
    <row r="100" spans="2:73" ht="15.6">
      <c r="B100" s="646" t="s">
        <v>208</v>
      </c>
      <c r="C100" s="646" t="s">
        <v>489</v>
      </c>
      <c r="D100" s="646" t="s">
        <v>764</v>
      </c>
      <c r="E100" s="646" t="s">
        <v>744</v>
      </c>
      <c r="F100" s="646" t="s">
        <v>489</v>
      </c>
      <c r="G100" s="646" t="s">
        <v>746</v>
      </c>
      <c r="H100" s="646">
        <v>2014</v>
      </c>
      <c r="I100" s="560" t="s">
        <v>573</v>
      </c>
      <c r="J100" s="560" t="s">
        <v>588</v>
      </c>
      <c r="K100" s="39"/>
      <c r="L100" s="647"/>
      <c r="M100" s="648"/>
      <c r="N100" s="648"/>
      <c r="O100" s="648">
        <v>253.36968239999996</v>
      </c>
      <c r="P100" s="648">
        <v>0</v>
      </c>
      <c r="Q100" s="648">
        <v>0</v>
      </c>
      <c r="R100" s="648">
        <v>0</v>
      </c>
      <c r="S100" s="648">
        <v>0</v>
      </c>
      <c r="T100" s="648">
        <v>0</v>
      </c>
      <c r="U100" s="648">
        <v>0</v>
      </c>
      <c r="V100" s="648">
        <v>0</v>
      </c>
      <c r="W100" s="648">
        <v>0</v>
      </c>
      <c r="X100" s="648">
        <v>0</v>
      </c>
      <c r="Y100" s="648">
        <v>0</v>
      </c>
      <c r="Z100" s="648">
        <v>0</v>
      </c>
      <c r="AA100" s="648">
        <v>0</v>
      </c>
      <c r="AB100" s="648">
        <v>0</v>
      </c>
      <c r="AC100" s="648">
        <v>0</v>
      </c>
      <c r="AD100" s="648">
        <v>0</v>
      </c>
      <c r="AE100" s="648">
        <v>0</v>
      </c>
      <c r="AF100" s="648">
        <v>0</v>
      </c>
      <c r="AG100" s="648">
        <v>0</v>
      </c>
      <c r="AH100" s="648">
        <v>0</v>
      </c>
      <c r="AI100" s="648">
        <v>0</v>
      </c>
      <c r="AJ100" s="648">
        <v>0</v>
      </c>
      <c r="AK100" s="648">
        <v>0</v>
      </c>
      <c r="AL100" s="648">
        <v>0</v>
      </c>
      <c r="AM100" s="648">
        <v>0</v>
      </c>
      <c r="AN100" s="648">
        <v>0</v>
      </c>
      <c r="AO100" s="649">
        <v>0</v>
      </c>
      <c r="AP100" s="39"/>
      <c r="AQ100" s="647"/>
      <c r="AR100" s="648"/>
      <c r="AS100" s="648"/>
      <c r="AT100" s="648">
        <v>0</v>
      </c>
      <c r="AU100" s="648">
        <v>0</v>
      </c>
      <c r="AV100" s="648">
        <v>0</v>
      </c>
      <c r="AW100" s="648">
        <v>0</v>
      </c>
      <c r="AX100" s="648">
        <v>0</v>
      </c>
      <c r="AY100" s="648">
        <v>0</v>
      </c>
      <c r="AZ100" s="648">
        <v>0</v>
      </c>
      <c r="BA100" s="648">
        <v>0</v>
      </c>
      <c r="BB100" s="648">
        <v>0</v>
      </c>
      <c r="BC100" s="648">
        <v>0</v>
      </c>
      <c r="BD100" s="648">
        <v>0</v>
      </c>
      <c r="BE100" s="648">
        <v>0</v>
      </c>
      <c r="BF100" s="648">
        <v>0</v>
      </c>
      <c r="BG100" s="648">
        <v>0</v>
      </c>
      <c r="BH100" s="648">
        <v>0</v>
      </c>
      <c r="BI100" s="648">
        <v>0</v>
      </c>
      <c r="BJ100" s="648">
        <v>0</v>
      </c>
      <c r="BK100" s="648">
        <v>0</v>
      </c>
      <c r="BL100" s="648">
        <v>0</v>
      </c>
      <c r="BM100" s="648">
        <v>0</v>
      </c>
      <c r="BN100" s="648">
        <v>0</v>
      </c>
      <c r="BO100" s="648">
        <v>0</v>
      </c>
      <c r="BP100" s="648">
        <v>0</v>
      </c>
      <c r="BQ100" s="648">
        <v>0</v>
      </c>
      <c r="BR100" s="648">
        <v>0</v>
      </c>
      <c r="BS100" s="648">
        <v>0</v>
      </c>
      <c r="BT100" s="649">
        <v>0</v>
      </c>
      <c r="BU100" s="13"/>
    </row>
    <row r="101" spans="2:73">
      <c r="B101" s="646" t="s">
        <v>742</v>
      </c>
      <c r="C101" s="646" t="s">
        <v>747</v>
      </c>
      <c r="D101" s="646" t="s">
        <v>765</v>
      </c>
      <c r="E101" s="646" t="s">
        <v>744</v>
      </c>
      <c r="F101" s="646" t="s">
        <v>754</v>
      </c>
      <c r="G101" s="646" t="s">
        <v>746</v>
      </c>
      <c r="H101" s="646">
        <v>2014</v>
      </c>
      <c r="I101" s="560" t="s">
        <v>573</v>
      </c>
      <c r="J101" s="560" t="s">
        <v>588</v>
      </c>
      <c r="K101" s="39"/>
      <c r="L101" s="647"/>
      <c r="M101" s="648"/>
      <c r="N101" s="648"/>
      <c r="O101" s="648">
        <v>54.003920000000001</v>
      </c>
      <c r="P101" s="648">
        <v>0</v>
      </c>
      <c r="Q101" s="648">
        <v>0</v>
      </c>
      <c r="R101" s="648">
        <v>0</v>
      </c>
      <c r="S101" s="648">
        <v>0</v>
      </c>
      <c r="T101" s="648">
        <v>0</v>
      </c>
      <c r="U101" s="648">
        <v>0</v>
      </c>
      <c r="V101" s="648">
        <v>0</v>
      </c>
      <c r="W101" s="648">
        <v>0</v>
      </c>
      <c r="X101" s="648">
        <v>0</v>
      </c>
      <c r="Y101" s="648">
        <v>0</v>
      </c>
      <c r="Z101" s="648">
        <v>0</v>
      </c>
      <c r="AA101" s="648">
        <v>0</v>
      </c>
      <c r="AB101" s="648">
        <v>0</v>
      </c>
      <c r="AC101" s="648">
        <v>0</v>
      </c>
      <c r="AD101" s="648">
        <v>0</v>
      </c>
      <c r="AE101" s="648">
        <v>0</v>
      </c>
      <c r="AF101" s="648">
        <v>0</v>
      </c>
      <c r="AG101" s="648">
        <v>0</v>
      </c>
      <c r="AH101" s="648">
        <v>0</v>
      </c>
      <c r="AI101" s="648">
        <v>0</v>
      </c>
      <c r="AJ101" s="648">
        <v>0</v>
      </c>
      <c r="AK101" s="648">
        <v>0</v>
      </c>
      <c r="AL101" s="648">
        <v>0</v>
      </c>
      <c r="AM101" s="648">
        <v>0</v>
      </c>
      <c r="AN101" s="648">
        <v>0</v>
      </c>
      <c r="AO101" s="649">
        <v>0</v>
      </c>
      <c r="AP101" s="39"/>
      <c r="AQ101" s="647"/>
      <c r="AR101" s="648"/>
      <c r="AS101" s="648"/>
      <c r="AT101" s="648">
        <v>0</v>
      </c>
      <c r="AU101" s="648">
        <v>0</v>
      </c>
      <c r="AV101" s="648">
        <v>0</v>
      </c>
      <c r="AW101" s="648">
        <v>0</v>
      </c>
      <c r="AX101" s="648">
        <v>0</v>
      </c>
      <c r="AY101" s="648">
        <v>0</v>
      </c>
      <c r="AZ101" s="648">
        <v>0</v>
      </c>
      <c r="BA101" s="648">
        <v>0</v>
      </c>
      <c r="BB101" s="648">
        <v>0</v>
      </c>
      <c r="BC101" s="648">
        <v>0</v>
      </c>
      <c r="BD101" s="648">
        <v>0</v>
      </c>
      <c r="BE101" s="648">
        <v>0</v>
      </c>
      <c r="BF101" s="648">
        <v>0</v>
      </c>
      <c r="BG101" s="648">
        <v>0</v>
      </c>
      <c r="BH101" s="648">
        <v>0</v>
      </c>
      <c r="BI101" s="648">
        <v>0</v>
      </c>
      <c r="BJ101" s="648">
        <v>0</v>
      </c>
      <c r="BK101" s="648">
        <v>0</v>
      </c>
      <c r="BL101" s="648">
        <v>0</v>
      </c>
      <c r="BM101" s="648">
        <v>0</v>
      </c>
      <c r="BN101" s="648">
        <v>0</v>
      </c>
      <c r="BO101" s="648">
        <v>0</v>
      </c>
      <c r="BP101" s="648">
        <v>0</v>
      </c>
      <c r="BQ101" s="648">
        <v>0</v>
      </c>
      <c r="BR101" s="648">
        <v>0</v>
      </c>
      <c r="BS101" s="648">
        <v>0</v>
      </c>
      <c r="BT101" s="649">
        <v>0</v>
      </c>
    </row>
    <row r="102" spans="2:73" ht="15.6">
      <c r="B102" s="646" t="s">
        <v>742</v>
      </c>
      <c r="C102" s="646" t="s">
        <v>743</v>
      </c>
      <c r="D102" s="646" t="s">
        <v>42</v>
      </c>
      <c r="E102" s="646" t="s">
        <v>744</v>
      </c>
      <c r="F102" s="646" t="s">
        <v>29</v>
      </c>
      <c r="G102" s="646" t="s">
        <v>746</v>
      </c>
      <c r="H102" s="646">
        <v>2014</v>
      </c>
      <c r="I102" s="560" t="s">
        <v>573</v>
      </c>
      <c r="J102" s="560" t="s">
        <v>588</v>
      </c>
      <c r="K102" s="39"/>
      <c r="L102" s="647"/>
      <c r="M102" s="648"/>
      <c r="N102" s="648"/>
      <c r="O102" s="648">
        <v>39.141269999999999</v>
      </c>
      <c r="P102" s="648">
        <v>0</v>
      </c>
      <c r="Q102" s="648">
        <v>0</v>
      </c>
      <c r="R102" s="648">
        <v>0</v>
      </c>
      <c r="S102" s="648">
        <v>0</v>
      </c>
      <c r="T102" s="648">
        <v>0</v>
      </c>
      <c r="U102" s="648">
        <v>0</v>
      </c>
      <c r="V102" s="648">
        <v>0</v>
      </c>
      <c r="W102" s="648">
        <v>0</v>
      </c>
      <c r="X102" s="648">
        <v>0</v>
      </c>
      <c r="Y102" s="648">
        <v>0</v>
      </c>
      <c r="Z102" s="648">
        <v>0</v>
      </c>
      <c r="AA102" s="648">
        <v>0</v>
      </c>
      <c r="AB102" s="648">
        <v>0</v>
      </c>
      <c r="AC102" s="648">
        <v>0</v>
      </c>
      <c r="AD102" s="648">
        <v>0</v>
      </c>
      <c r="AE102" s="648">
        <v>0</v>
      </c>
      <c r="AF102" s="648">
        <v>0</v>
      </c>
      <c r="AG102" s="648">
        <v>0</v>
      </c>
      <c r="AH102" s="648">
        <v>0</v>
      </c>
      <c r="AI102" s="648">
        <v>0</v>
      </c>
      <c r="AJ102" s="648">
        <v>0</v>
      </c>
      <c r="AK102" s="648">
        <v>0</v>
      </c>
      <c r="AL102" s="648">
        <v>0</v>
      </c>
      <c r="AM102" s="648">
        <v>0</v>
      </c>
      <c r="AN102" s="648">
        <v>0</v>
      </c>
      <c r="AO102" s="649">
        <v>0</v>
      </c>
      <c r="AP102" s="39"/>
      <c r="AQ102" s="647"/>
      <c r="AR102" s="648"/>
      <c r="AS102" s="648"/>
      <c r="AT102" s="648">
        <v>0</v>
      </c>
      <c r="AU102" s="648">
        <v>0</v>
      </c>
      <c r="AV102" s="648">
        <v>0</v>
      </c>
      <c r="AW102" s="648">
        <v>0</v>
      </c>
      <c r="AX102" s="648">
        <v>0</v>
      </c>
      <c r="AY102" s="648">
        <v>0</v>
      </c>
      <c r="AZ102" s="648">
        <v>0</v>
      </c>
      <c r="BA102" s="648">
        <v>0</v>
      </c>
      <c r="BB102" s="648">
        <v>0</v>
      </c>
      <c r="BC102" s="648">
        <v>0</v>
      </c>
      <c r="BD102" s="648">
        <v>0</v>
      </c>
      <c r="BE102" s="648">
        <v>0</v>
      </c>
      <c r="BF102" s="648">
        <v>0</v>
      </c>
      <c r="BG102" s="648">
        <v>0</v>
      </c>
      <c r="BH102" s="648">
        <v>0</v>
      </c>
      <c r="BI102" s="648">
        <v>0</v>
      </c>
      <c r="BJ102" s="648">
        <v>0</v>
      </c>
      <c r="BK102" s="648">
        <v>0</v>
      </c>
      <c r="BL102" s="648">
        <v>0</v>
      </c>
      <c r="BM102" s="648">
        <v>0</v>
      </c>
      <c r="BN102" s="648">
        <v>0</v>
      </c>
      <c r="BO102" s="648">
        <v>0</v>
      </c>
      <c r="BP102" s="648">
        <v>0</v>
      </c>
      <c r="BQ102" s="648">
        <v>0</v>
      </c>
      <c r="BR102" s="648">
        <v>0</v>
      </c>
      <c r="BS102" s="648">
        <v>0</v>
      </c>
      <c r="BT102" s="649">
        <v>0</v>
      </c>
      <c r="BU102" s="13"/>
    </row>
    <row r="103" spans="2:73" ht="15.6">
      <c r="B103" s="646" t="s">
        <v>742</v>
      </c>
      <c r="C103" s="646" t="s">
        <v>750</v>
      </c>
      <c r="D103" s="646" t="s">
        <v>9</v>
      </c>
      <c r="E103" s="646" t="s">
        <v>744</v>
      </c>
      <c r="F103" s="646" t="s">
        <v>750</v>
      </c>
      <c r="G103" s="646" t="s">
        <v>746</v>
      </c>
      <c r="H103" s="646">
        <v>2014</v>
      </c>
      <c r="I103" s="560" t="s">
        <v>573</v>
      </c>
      <c r="J103" s="560" t="s">
        <v>588</v>
      </c>
      <c r="K103" s="39"/>
      <c r="L103" s="647"/>
      <c r="M103" s="648"/>
      <c r="N103" s="648"/>
      <c r="O103" s="648">
        <v>369.5301</v>
      </c>
      <c r="P103" s="648">
        <v>0</v>
      </c>
      <c r="Q103" s="648">
        <v>0</v>
      </c>
      <c r="R103" s="648">
        <v>0</v>
      </c>
      <c r="S103" s="648">
        <v>0</v>
      </c>
      <c r="T103" s="648">
        <v>0</v>
      </c>
      <c r="U103" s="648">
        <v>0</v>
      </c>
      <c r="V103" s="648">
        <v>0</v>
      </c>
      <c r="W103" s="648">
        <v>0</v>
      </c>
      <c r="X103" s="648">
        <v>0</v>
      </c>
      <c r="Y103" s="648">
        <v>0</v>
      </c>
      <c r="Z103" s="648">
        <v>0</v>
      </c>
      <c r="AA103" s="648">
        <v>0</v>
      </c>
      <c r="AB103" s="648">
        <v>0</v>
      </c>
      <c r="AC103" s="648">
        <v>0</v>
      </c>
      <c r="AD103" s="648">
        <v>0</v>
      </c>
      <c r="AE103" s="648">
        <v>0</v>
      </c>
      <c r="AF103" s="648">
        <v>0</v>
      </c>
      <c r="AG103" s="648">
        <v>0</v>
      </c>
      <c r="AH103" s="648">
        <v>0</v>
      </c>
      <c r="AI103" s="648">
        <v>0</v>
      </c>
      <c r="AJ103" s="648">
        <v>0</v>
      </c>
      <c r="AK103" s="648">
        <v>0</v>
      </c>
      <c r="AL103" s="648">
        <v>0</v>
      </c>
      <c r="AM103" s="648">
        <v>0</v>
      </c>
      <c r="AN103" s="648">
        <v>0</v>
      </c>
      <c r="AO103" s="649">
        <v>0</v>
      </c>
      <c r="AP103" s="39"/>
      <c r="AQ103" s="647"/>
      <c r="AR103" s="648"/>
      <c r="AS103" s="648"/>
      <c r="AT103" s="648">
        <v>0</v>
      </c>
      <c r="AU103" s="648">
        <v>0</v>
      </c>
      <c r="AV103" s="648">
        <v>0</v>
      </c>
      <c r="AW103" s="648">
        <v>0</v>
      </c>
      <c r="AX103" s="648">
        <v>0</v>
      </c>
      <c r="AY103" s="648">
        <v>0</v>
      </c>
      <c r="AZ103" s="648">
        <v>0</v>
      </c>
      <c r="BA103" s="648">
        <v>0</v>
      </c>
      <c r="BB103" s="648">
        <v>0</v>
      </c>
      <c r="BC103" s="648">
        <v>0</v>
      </c>
      <c r="BD103" s="648">
        <v>0</v>
      </c>
      <c r="BE103" s="648">
        <v>0</v>
      </c>
      <c r="BF103" s="648">
        <v>0</v>
      </c>
      <c r="BG103" s="648">
        <v>0</v>
      </c>
      <c r="BH103" s="648">
        <v>0</v>
      </c>
      <c r="BI103" s="648">
        <v>0</v>
      </c>
      <c r="BJ103" s="648">
        <v>0</v>
      </c>
      <c r="BK103" s="648">
        <v>0</v>
      </c>
      <c r="BL103" s="648">
        <v>0</v>
      </c>
      <c r="BM103" s="648">
        <v>0</v>
      </c>
      <c r="BN103" s="648">
        <v>0</v>
      </c>
      <c r="BO103" s="648">
        <v>0</v>
      </c>
      <c r="BP103" s="648">
        <v>0</v>
      </c>
      <c r="BQ103" s="648">
        <v>0</v>
      </c>
      <c r="BR103" s="648">
        <v>0</v>
      </c>
      <c r="BS103" s="648">
        <v>0</v>
      </c>
      <c r="BT103" s="649">
        <v>0</v>
      </c>
      <c r="BU103" s="13"/>
    </row>
    <row r="104" spans="2:73" ht="15.6">
      <c r="B104" s="646"/>
      <c r="C104" s="646"/>
      <c r="D104" s="646" t="s">
        <v>97</v>
      </c>
      <c r="E104" s="646" t="s">
        <v>744</v>
      </c>
      <c r="F104" s="646"/>
      <c r="G104" s="646"/>
      <c r="H104" s="646">
        <v>2015</v>
      </c>
      <c r="I104" s="560" t="s">
        <v>574</v>
      </c>
      <c r="J104" s="560" t="s">
        <v>588</v>
      </c>
      <c r="K104" s="39"/>
      <c r="L104" s="647"/>
      <c r="M104" s="648"/>
      <c r="N104" s="648"/>
      <c r="O104" s="648"/>
      <c r="P104" s="648">
        <v>2</v>
      </c>
      <c r="Q104" s="648">
        <v>2</v>
      </c>
      <c r="R104" s="648">
        <v>2</v>
      </c>
      <c r="S104" s="648">
        <v>2</v>
      </c>
      <c r="T104" s="648">
        <v>1</v>
      </c>
      <c r="U104" s="648">
        <v>0</v>
      </c>
      <c r="V104" s="648">
        <v>0</v>
      </c>
      <c r="W104" s="648">
        <v>0</v>
      </c>
      <c r="X104" s="648">
        <v>0</v>
      </c>
      <c r="Y104" s="648">
        <v>0</v>
      </c>
      <c r="Z104" s="648">
        <v>0</v>
      </c>
      <c r="AA104" s="648">
        <v>0</v>
      </c>
      <c r="AB104" s="648">
        <v>0</v>
      </c>
      <c r="AC104" s="648">
        <v>0</v>
      </c>
      <c r="AD104" s="648">
        <v>0</v>
      </c>
      <c r="AE104" s="648">
        <v>0</v>
      </c>
      <c r="AF104" s="648">
        <v>0</v>
      </c>
      <c r="AG104" s="648">
        <v>0</v>
      </c>
      <c r="AH104" s="648">
        <v>0</v>
      </c>
      <c r="AI104" s="648">
        <v>0</v>
      </c>
      <c r="AJ104" s="648">
        <v>0</v>
      </c>
      <c r="AK104" s="648">
        <v>0</v>
      </c>
      <c r="AL104" s="648">
        <v>0</v>
      </c>
      <c r="AM104" s="648">
        <v>0</v>
      </c>
      <c r="AN104" s="648">
        <v>0</v>
      </c>
      <c r="AO104" s="649">
        <v>0</v>
      </c>
      <c r="AP104" s="39"/>
      <c r="AQ104" s="647"/>
      <c r="AR104" s="648"/>
      <c r="AS104" s="648"/>
      <c r="AT104" s="648"/>
      <c r="AU104" s="648">
        <v>13955</v>
      </c>
      <c r="AV104" s="648">
        <v>13955</v>
      </c>
      <c r="AW104" s="648">
        <v>13955</v>
      </c>
      <c r="AX104" s="648">
        <v>13955</v>
      </c>
      <c r="AY104" s="648">
        <v>6512</v>
      </c>
      <c r="AZ104" s="648">
        <v>0</v>
      </c>
      <c r="BA104" s="648">
        <v>0</v>
      </c>
      <c r="BB104" s="648">
        <v>0</v>
      </c>
      <c r="BC104" s="648">
        <v>0</v>
      </c>
      <c r="BD104" s="648">
        <v>0</v>
      </c>
      <c r="BE104" s="648">
        <v>0</v>
      </c>
      <c r="BF104" s="648">
        <v>0</v>
      </c>
      <c r="BG104" s="648">
        <v>0</v>
      </c>
      <c r="BH104" s="648">
        <v>0</v>
      </c>
      <c r="BI104" s="648">
        <v>0</v>
      </c>
      <c r="BJ104" s="648">
        <v>0</v>
      </c>
      <c r="BK104" s="648">
        <v>0</v>
      </c>
      <c r="BL104" s="648">
        <v>0</v>
      </c>
      <c r="BM104" s="648">
        <v>0</v>
      </c>
      <c r="BN104" s="648">
        <v>0</v>
      </c>
      <c r="BO104" s="648">
        <v>0</v>
      </c>
      <c r="BP104" s="648">
        <v>0</v>
      </c>
      <c r="BQ104" s="648">
        <v>0</v>
      </c>
      <c r="BR104" s="648">
        <v>0</v>
      </c>
      <c r="BS104" s="648">
        <v>0</v>
      </c>
      <c r="BT104" s="649">
        <v>0</v>
      </c>
      <c r="BU104" s="13"/>
    </row>
    <row r="105" spans="2:73" ht="15.6">
      <c r="B105" s="646"/>
      <c r="C105" s="646"/>
      <c r="D105" s="646" t="s">
        <v>95</v>
      </c>
      <c r="E105" s="646" t="s">
        <v>744</v>
      </c>
      <c r="F105" s="646"/>
      <c r="G105" s="646"/>
      <c r="H105" s="646">
        <v>2015</v>
      </c>
      <c r="I105" s="560" t="s">
        <v>574</v>
      </c>
      <c r="J105" s="560" t="s">
        <v>588</v>
      </c>
      <c r="K105" s="39"/>
      <c r="L105" s="647"/>
      <c r="M105" s="648"/>
      <c r="N105" s="648"/>
      <c r="O105" s="648"/>
      <c r="P105" s="648">
        <v>19</v>
      </c>
      <c r="Q105" s="648">
        <v>19</v>
      </c>
      <c r="R105" s="648">
        <v>19</v>
      </c>
      <c r="S105" s="648">
        <v>19</v>
      </c>
      <c r="T105" s="648">
        <v>19</v>
      </c>
      <c r="U105" s="648">
        <v>19</v>
      </c>
      <c r="V105" s="648">
        <v>19</v>
      </c>
      <c r="W105" s="648">
        <v>19</v>
      </c>
      <c r="X105" s="648">
        <v>19</v>
      </c>
      <c r="Y105" s="648">
        <v>19</v>
      </c>
      <c r="Z105" s="648">
        <v>17</v>
      </c>
      <c r="AA105" s="648">
        <v>17</v>
      </c>
      <c r="AB105" s="648">
        <v>17</v>
      </c>
      <c r="AC105" s="648">
        <v>17</v>
      </c>
      <c r="AD105" s="648">
        <v>17</v>
      </c>
      <c r="AE105" s="648">
        <v>17</v>
      </c>
      <c r="AF105" s="648">
        <v>6</v>
      </c>
      <c r="AG105" s="648">
        <v>6</v>
      </c>
      <c r="AH105" s="648">
        <v>6</v>
      </c>
      <c r="AI105" s="648">
        <v>6</v>
      </c>
      <c r="AJ105" s="648">
        <v>0</v>
      </c>
      <c r="AK105" s="648">
        <v>0</v>
      </c>
      <c r="AL105" s="648">
        <v>0</v>
      </c>
      <c r="AM105" s="648">
        <v>0</v>
      </c>
      <c r="AN105" s="648">
        <v>0</v>
      </c>
      <c r="AO105" s="649">
        <v>0</v>
      </c>
      <c r="AP105" s="39"/>
      <c r="AQ105" s="647"/>
      <c r="AR105" s="648"/>
      <c r="AS105" s="648"/>
      <c r="AT105" s="648"/>
      <c r="AU105" s="648">
        <v>290873</v>
      </c>
      <c r="AV105" s="648">
        <v>288223</v>
      </c>
      <c r="AW105" s="648">
        <v>288223</v>
      </c>
      <c r="AX105" s="648">
        <v>288223</v>
      </c>
      <c r="AY105" s="648">
        <v>288223</v>
      </c>
      <c r="AZ105" s="648">
        <v>288223</v>
      </c>
      <c r="BA105" s="648">
        <v>288223</v>
      </c>
      <c r="BB105" s="648">
        <v>288160</v>
      </c>
      <c r="BC105" s="648">
        <v>288160</v>
      </c>
      <c r="BD105" s="648">
        <v>288160</v>
      </c>
      <c r="BE105" s="648">
        <v>265795</v>
      </c>
      <c r="BF105" s="648">
        <v>264829</v>
      </c>
      <c r="BG105" s="648">
        <v>264829</v>
      </c>
      <c r="BH105" s="648">
        <v>263913</v>
      </c>
      <c r="BI105" s="648">
        <v>263913</v>
      </c>
      <c r="BJ105" s="648">
        <v>263799</v>
      </c>
      <c r="BK105" s="648">
        <v>98600</v>
      </c>
      <c r="BL105" s="648">
        <v>98600</v>
      </c>
      <c r="BM105" s="648">
        <v>98600</v>
      </c>
      <c r="BN105" s="648">
        <v>98600</v>
      </c>
      <c r="BO105" s="648">
        <v>0</v>
      </c>
      <c r="BP105" s="648">
        <v>0</v>
      </c>
      <c r="BQ105" s="648">
        <v>0</v>
      </c>
      <c r="BR105" s="648">
        <v>0</v>
      </c>
      <c r="BS105" s="648">
        <v>0</v>
      </c>
      <c r="BT105" s="649">
        <v>0</v>
      </c>
      <c r="BU105" s="13"/>
    </row>
    <row r="106" spans="2:73" ht="15.6">
      <c r="B106" s="646"/>
      <c r="C106" s="646"/>
      <c r="D106" s="646" t="s">
        <v>96</v>
      </c>
      <c r="E106" s="646" t="s">
        <v>744</v>
      </c>
      <c r="F106" s="646"/>
      <c r="G106" s="646"/>
      <c r="H106" s="646">
        <v>2015</v>
      </c>
      <c r="I106" s="560" t="s">
        <v>574</v>
      </c>
      <c r="J106" s="560" t="s">
        <v>588</v>
      </c>
      <c r="K106" s="39"/>
      <c r="L106" s="647"/>
      <c r="M106" s="648"/>
      <c r="N106" s="648"/>
      <c r="O106" s="648"/>
      <c r="P106" s="648">
        <v>36</v>
      </c>
      <c r="Q106" s="648">
        <v>36</v>
      </c>
      <c r="R106" s="648">
        <v>36</v>
      </c>
      <c r="S106" s="648">
        <v>36</v>
      </c>
      <c r="T106" s="648">
        <v>36</v>
      </c>
      <c r="U106" s="648">
        <v>36</v>
      </c>
      <c r="V106" s="648">
        <v>36</v>
      </c>
      <c r="W106" s="648">
        <v>36</v>
      </c>
      <c r="X106" s="648">
        <v>36</v>
      </c>
      <c r="Y106" s="648">
        <v>36</v>
      </c>
      <c r="Z106" s="648">
        <v>30</v>
      </c>
      <c r="AA106" s="648">
        <v>29</v>
      </c>
      <c r="AB106" s="648">
        <v>29</v>
      </c>
      <c r="AC106" s="648">
        <v>28</v>
      </c>
      <c r="AD106" s="648">
        <v>28</v>
      </c>
      <c r="AE106" s="648">
        <v>28</v>
      </c>
      <c r="AF106" s="648">
        <v>10</v>
      </c>
      <c r="AG106" s="648">
        <v>10</v>
      </c>
      <c r="AH106" s="648">
        <v>10</v>
      </c>
      <c r="AI106" s="648">
        <v>10</v>
      </c>
      <c r="AJ106" s="648">
        <v>0</v>
      </c>
      <c r="AK106" s="648">
        <v>0</v>
      </c>
      <c r="AL106" s="648">
        <v>0</v>
      </c>
      <c r="AM106" s="648">
        <v>0</v>
      </c>
      <c r="AN106" s="648">
        <v>0</v>
      </c>
      <c r="AO106" s="649">
        <v>0</v>
      </c>
      <c r="AP106" s="39"/>
      <c r="AQ106" s="647"/>
      <c r="AR106" s="648"/>
      <c r="AS106" s="648"/>
      <c r="AT106" s="648"/>
      <c r="AU106" s="648">
        <v>537244</v>
      </c>
      <c r="AV106" s="648">
        <v>527696</v>
      </c>
      <c r="AW106" s="648">
        <v>527696</v>
      </c>
      <c r="AX106" s="648">
        <v>527696</v>
      </c>
      <c r="AY106" s="648">
        <v>527696</v>
      </c>
      <c r="AZ106" s="648">
        <v>527696</v>
      </c>
      <c r="BA106" s="648">
        <v>527696</v>
      </c>
      <c r="BB106" s="648">
        <v>527419</v>
      </c>
      <c r="BC106" s="648">
        <v>527419</v>
      </c>
      <c r="BD106" s="648">
        <v>527419</v>
      </c>
      <c r="BE106" s="648">
        <v>486356</v>
      </c>
      <c r="BF106" s="648">
        <v>461314</v>
      </c>
      <c r="BG106" s="648">
        <v>461314</v>
      </c>
      <c r="BH106" s="648">
        <v>451392</v>
      </c>
      <c r="BI106" s="648">
        <v>451392</v>
      </c>
      <c r="BJ106" s="648">
        <v>450339</v>
      </c>
      <c r="BK106" s="648">
        <v>166834</v>
      </c>
      <c r="BL106" s="648">
        <v>166834</v>
      </c>
      <c r="BM106" s="648">
        <v>166834</v>
      </c>
      <c r="BN106" s="648">
        <v>166834</v>
      </c>
      <c r="BO106" s="648">
        <v>0</v>
      </c>
      <c r="BP106" s="648">
        <v>0</v>
      </c>
      <c r="BQ106" s="648">
        <v>0</v>
      </c>
      <c r="BR106" s="648">
        <v>0</v>
      </c>
      <c r="BS106" s="648">
        <v>0</v>
      </c>
      <c r="BT106" s="649">
        <v>0</v>
      </c>
      <c r="BU106" s="13"/>
    </row>
    <row r="107" spans="2:73" ht="15.6">
      <c r="B107" s="646"/>
      <c r="C107" s="646"/>
      <c r="D107" s="646" t="s">
        <v>675</v>
      </c>
      <c r="E107" s="646" t="s">
        <v>744</v>
      </c>
      <c r="F107" s="646"/>
      <c r="G107" s="646"/>
      <c r="H107" s="646">
        <v>2015</v>
      </c>
      <c r="I107" s="560" t="s">
        <v>574</v>
      </c>
      <c r="J107" s="560" t="s">
        <v>588</v>
      </c>
      <c r="K107" s="39"/>
      <c r="L107" s="647"/>
      <c r="M107" s="648"/>
      <c r="N107" s="648"/>
      <c r="O107" s="648"/>
      <c r="P107" s="648">
        <v>165</v>
      </c>
      <c r="Q107" s="648">
        <v>165</v>
      </c>
      <c r="R107" s="648">
        <v>165</v>
      </c>
      <c r="S107" s="648">
        <v>165</v>
      </c>
      <c r="T107" s="648">
        <v>165</v>
      </c>
      <c r="U107" s="648">
        <v>165</v>
      </c>
      <c r="V107" s="648">
        <v>165</v>
      </c>
      <c r="W107" s="648">
        <v>165</v>
      </c>
      <c r="X107" s="648">
        <v>165</v>
      </c>
      <c r="Y107" s="648">
        <v>165</v>
      </c>
      <c r="Z107" s="648">
        <v>165</v>
      </c>
      <c r="AA107" s="648">
        <v>165</v>
      </c>
      <c r="AB107" s="648">
        <v>165</v>
      </c>
      <c r="AC107" s="648">
        <v>165</v>
      </c>
      <c r="AD107" s="648">
        <v>165</v>
      </c>
      <c r="AE107" s="648">
        <v>165</v>
      </c>
      <c r="AF107" s="648">
        <v>165</v>
      </c>
      <c r="AG107" s="648">
        <v>165</v>
      </c>
      <c r="AH107" s="648">
        <v>151</v>
      </c>
      <c r="AI107" s="648">
        <v>0</v>
      </c>
      <c r="AJ107" s="648">
        <v>0</v>
      </c>
      <c r="AK107" s="648">
        <v>0</v>
      </c>
      <c r="AL107" s="648">
        <v>0</v>
      </c>
      <c r="AM107" s="648">
        <v>0</v>
      </c>
      <c r="AN107" s="648">
        <v>0</v>
      </c>
      <c r="AO107" s="649">
        <v>0</v>
      </c>
      <c r="AP107" s="39"/>
      <c r="AQ107" s="647"/>
      <c r="AR107" s="648"/>
      <c r="AS107" s="648"/>
      <c r="AT107" s="648"/>
      <c r="AU107" s="648">
        <v>316186</v>
      </c>
      <c r="AV107" s="648">
        <v>316186</v>
      </c>
      <c r="AW107" s="648">
        <v>316186</v>
      </c>
      <c r="AX107" s="648">
        <v>316186</v>
      </c>
      <c r="AY107" s="648">
        <v>316186</v>
      </c>
      <c r="AZ107" s="648">
        <v>316186</v>
      </c>
      <c r="BA107" s="648">
        <v>316186</v>
      </c>
      <c r="BB107" s="648">
        <v>316186</v>
      </c>
      <c r="BC107" s="648">
        <v>316186</v>
      </c>
      <c r="BD107" s="648">
        <v>316186</v>
      </c>
      <c r="BE107" s="648">
        <v>316186</v>
      </c>
      <c r="BF107" s="648">
        <v>316186</v>
      </c>
      <c r="BG107" s="648">
        <v>316186</v>
      </c>
      <c r="BH107" s="648">
        <v>316186</v>
      </c>
      <c r="BI107" s="648">
        <v>316186</v>
      </c>
      <c r="BJ107" s="648">
        <v>316186</v>
      </c>
      <c r="BK107" s="648">
        <v>316186</v>
      </c>
      <c r="BL107" s="648">
        <v>316186</v>
      </c>
      <c r="BM107" s="648">
        <v>303838</v>
      </c>
      <c r="BN107" s="648">
        <v>0</v>
      </c>
      <c r="BO107" s="648">
        <v>0</v>
      </c>
      <c r="BP107" s="648">
        <v>0</v>
      </c>
      <c r="BQ107" s="648">
        <v>0</v>
      </c>
      <c r="BR107" s="648">
        <v>0</v>
      </c>
      <c r="BS107" s="648">
        <v>0</v>
      </c>
      <c r="BT107" s="649">
        <v>0</v>
      </c>
      <c r="BU107" s="13"/>
    </row>
    <row r="108" spans="2:73" ht="15.6">
      <c r="B108" s="646"/>
      <c r="C108" s="646"/>
      <c r="D108" s="646" t="s">
        <v>100</v>
      </c>
      <c r="E108" s="646" t="s">
        <v>744</v>
      </c>
      <c r="F108" s="646"/>
      <c r="G108" s="646"/>
      <c r="H108" s="646">
        <v>2015</v>
      </c>
      <c r="I108" s="560" t="s">
        <v>574</v>
      </c>
      <c r="J108" s="560" t="s">
        <v>588</v>
      </c>
      <c r="K108" s="39"/>
      <c r="L108" s="647"/>
      <c r="M108" s="648"/>
      <c r="N108" s="648"/>
      <c r="O108" s="648"/>
      <c r="P108" s="648">
        <v>545</v>
      </c>
      <c r="Q108" s="648">
        <v>545</v>
      </c>
      <c r="R108" s="648">
        <v>525</v>
      </c>
      <c r="S108" s="648">
        <v>524</v>
      </c>
      <c r="T108" s="648">
        <v>524</v>
      </c>
      <c r="U108" s="648">
        <v>456</v>
      </c>
      <c r="V108" s="648">
        <v>448</v>
      </c>
      <c r="W108" s="648">
        <v>448</v>
      </c>
      <c r="X108" s="648">
        <v>445</v>
      </c>
      <c r="Y108" s="648">
        <v>417</v>
      </c>
      <c r="Z108" s="648">
        <v>347</v>
      </c>
      <c r="AA108" s="648">
        <v>346</v>
      </c>
      <c r="AB108" s="648">
        <v>331</v>
      </c>
      <c r="AC108" s="648">
        <v>326</v>
      </c>
      <c r="AD108" s="648">
        <v>326</v>
      </c>
      <c r="AE108" s="648">
        <v>236</v>
      </c>
      <c r="AF108" s="648">
        <v>37</v>
      </c>
      <c r="AG108" s="648">
        <v>37</v>
      </c>
      <c r="AH108" s="648">
        <v>37</v>
      </c>
      <c r="AI108" s="648">
        <v>37</v>
      </c>
      <c r="AJ108" s="648">
        <v>0</v>
      </c>
      <c r="AK108" s="648">
        <v>0</v>
      </c>
      <c r="AL108" s="648">
        <v>0</v>
      </c>
      <c r="AM108" s="648">
        <v>0</v>
      </c>
      <c r="AN108" s="648">
        <v>0</v>
      </c>
      <c r="AO108" s="649">
        <v>0</v>
      </c>
      <c r="AP108" s="39"/>
      <c r="AQ108" s="647"/>
      <c r="AR108" s="648"/>
      <c r="AS108" s="648"/>
      <c r="AT108" s="648"/>
      <c r="AU108" s="648">
        <v>4647879</v>
      </c>
      <c r="AV108" s="648">
        <v>4647879</v>
      </c>
      <c r="AW108" s="648">
        <v>4583665</v>
      </c>
      <c r="AX108" s="648">
        <v>4583558</v>
      </c>
      <c r="AY108" s="648">
        <v>4583558</v>
      </c>
      <c r="AZ108" s="648">
        <v>4359005</v>
      </c>
      <c r="BA108" s="648">
        <v>4302487</v>
      </c>
      <c r="BB108" s="648">
        <v>4302487</v>
      </c>
      <c r="BC108" s="648">
        <v>4266744</v>
      </c>
      <c r="BD108" s="648">
        <v>4071369</v>
      </c>
      <c r="BE108" s="648">
        <v>3522471</v>
      </c>
      <c r="BF108" s="648">
        <v>3444711</v>
      </c>
      <c r="BG108" s="648">
        <v>2614208</v>
      </c>
      <c r="BH108" s="648">
        <v>2598536</v>
      </c>
      <c r="BI108" s="648">
        <v>2598536</v>
      </c>
      <c r="BJ108" s="648">
        <v>1820130</v>
      </c>
      <c r="BK108" s="648">
        <v>99469</v>
      </c>
      <c r="BL108" s="648">
        <v>99469</v>
      </c>
      <c r="BM108" s="648">
        <v>99469</v>
      </c>
      <c r="BN108" s="648">
        <v>99469</v>
      </c>
      <c r="BO108" s="648">
        <v>0</v>
      </c>
      <c r="BP108" s="648">
        <v>0</v>
      </c>
      <c r="BQ108" s="648">
        <v>0</v>
      </c>
      <c r="BR108" s="648">
        <v>0</v>
      </c>
      <c r="BS108" s="648">
        <v>0</v>
      </c>
      <c r="BT108" s="649">
        <v>0</v>
      </c>
      <c r="BU108" s="13"/>
    </row>
    <row r="109" spans="2:73" ht="15.6">
      <c r="B109" s="646"/>
      <c r="C109" s="646"/>
      <c r="D109" s="646" t="s">
        <v>101</v>
      </c>
      <c r="E109" s="646" t="s">
        <v>744</v>
      </c>
      <c r="F109" s="646"/>
      <c r="G109" s="646"/>
      <c r="H109" s="646">
        <v>2015</v>
      </c>
      <c r="I109" s="560" t="s">
        <v>574</v>
      </c>
      <c r="J109" s="560" t="s">
        <v>588</v>
      </c>
      <c r="K109" s="39"/>
      <c r="L109" s="647"/>
      <c r="M109" s="648"/>
      <c r="N109" s="648"/>
      <c r="O109" s="648"/>
      <c r="P109" s="648">
        <v>5</v>
      </c>
      <c r="Q109" s="648">
        <v>5</v>
      </c>
      <c r="R109" s="648">
        <v>2</v>
      </c>
      <c r="S109" s="648">
        <v>2</v>
      </c>
      <c r="T109" s="648">
        <v>2</v>
      </c>
      <c r="U109" s="648">
        <v>2</v>
      </c>
      <c r="V109" s="648">
        <v>2</v>
      </c>
      <c r="W109" s="648">
        <v>2</v>
      </c>
      <c r="X109" s="648">
        <v>2</v>
      </c>
      <c r="Y109" s="648">
        <v>2</v>
      </c>
      <c r="Z109" s="648">
        <v>2</v>
      </c>
      <c r="AA109" s="648">
        <v>1</v>
      </c>
      <c r="AB109" s="648">
        <v>0</v>
      </c>
      <c r="AC109" s="648">
        <v>0</v>
      </c>
      <c r="AD109" s="648">
        <v>0</v>
      </c>
      <c r="AE109" s="648">
        <v>0</v>
      </c>
      <c r="AF109" s="648">
        <v>0</v>
      </c>
      <c r="AG109" s="648">
        <v>0</v>
      </c>
      <c r="AH109" s="648">
        <v>0</v>
      </c>
      <c r="AI109" s="648">
        <v>0</v>
      </c>
      <c r="AJ109" s="648">
        <v>0</v>
      </c>
      <c r="AK109" s="648">
        <v>0</v>
      </c>
      <c r="AL109" s="648">
        <v>0</v>
      </c>
      <c r="AM109" s="648">
        <v>0</v>
      </c>
      <c r="AN109" s="648">
        <v>0</v>
      </c>
      <c r="AO109" s="649">
        <v>0</v>
      </c>
      <c r="AP109" s="39"/>
      <c r="AQ109" s="647"/>
      <c r="AR109" s="648"/>
      <c r="AS109" s="648"/>
      <c r="AT109" s="648"/>
      <c r="AU109" s="648">
        <v>19224</v>
      </c>
      <c r="AV109" s="648">
        <v>18917</v>
      </c>
      <c r="AW109" s="648">
        <v>9456</v>
      </c>
      <c r="AX109" s="648">
        <v>9456</v>
      </c>
      <c r="AY109" s="648">
        <v>9456</v>
      </c>
      <c r="AZ109" s="648">
        <v>9456</v>
      </c>
      <c r="BA109" s="648">
        <v>9456</v>
      </c>
      <c r="BB109" s="648">
        <v>9456</v>
      </c>
      <c r="BC109" s="648">
        <v>9456</v>
      </c>
      <c r="BD109" s="648">
        <v>9456</v>
      </c>
      <c r="BE109" s="648">
        <v>9456</v>
      </c>
      <c r="BF109" s="648">
        <v>5286</v>
      </c>
      <c r="BG109" s="648">
        <v>0</v>
      </c>
      <c r="BH109" s="648">
        <v>0</v>
      </c>
      <c r="BI109" s="648">
        <v>0</v>
      </c>
      <c r="BJ109" s="648">
        <v>0</v>
      </c>
      <c r="BK109" s="648">
        <v>0</v>
      </c>
      <c r="BL109" s="648">
        <v>0</v>
      </c>
      <c r="BM109" s="648">
        <v>0</v>
      </c>
      <c r="BN109" s="648">
        <v>0</v>
      </c>
      <c r="BO109" s="648">
        <v>0</v>
      </c>
      <c r="BP109" s="648">
        <v>0</v>
      </c>
      <c r="BQ109" s="648">
        <v>0</v>
      </c>
      <c r="BR109" s="648">
        <v>0</v>
      </c>
      <c r="BS109" s="648">
        <v>0</v>
      </c>
      <c r="BT109" s="649">
        <v>0</v>
      </c>
      <c r="BU109" s="13"/>
    </row>
    <row r="110" spans="2:73" ht="15.6">
      <c r="B110" s="646"/>
      <c r="C110" s="646"/>
      <c r="D110" s="646" t="s">
        <v>118</v>
      </c>
      <c r="E110" s="646" t="s">
        <v>744</v>
      </c>
      <c r="F110" s="646"/>
      <c r="G110" s="646"/>
      <c r="H110" s="646">
        <v>2015</v>
      </c>
      <c r="I110" s="560" t="s">
        <v>575</v>
      </c>
      <c r="J110" s="560" t="s">
        <v>581</v>
      </c>
      <c r="K110" s="39"/>
      <c r="L110" s="647"/>
      <c r="M110" s="648"/>
      <c r="N110" s="648"/>
      <c r="O110" s="648"/>
      <c r="P110" s="648">
        <v>0</v>
      </c>
      <c r="Q110" s="648">
        <v>0</v>
      </c>
      <c r="R110" s="648">
        <v>0</v>
      </c>
      <c r="S110" s="648">
        <v>0</v>
      </c>
      <c r="T110" s="648">
        <v>0</v>
      </c>
      <c r="U110" s="648">
        <v>0</v>
      </c>
      <c r="V110" s="648">
        <v>0</v>
      </c>
      <c r="W110" s="648">
        <v>0</v>
      </c>
      <c r="X110" s="648">
        <v>0</v>
      </c>
      <c r="Y110" s="648">
        <v>0</v>
      </c>
      <c r="Z110" s="648">
        <v>0</v>
      </c>
      <c r="AA110" s="648">
        <v>0</v>
      </c>
      <c r="AB110" s="648">
        <v>0</v>
      </c>
      <c r="AC110" s="648">
        <v>0</v>
      </c>
      <c r="AD110" s="648">
        <v>0</v>
      </c>
      <c r="AE110" s="648">
        <v>0</v>
      </c>
      <c r="AF110" s="648">
        <v>0</v>
      </c>
      <c r="AG110" s="648">
        <v>0</v>
      </c>
      <c r="AH110" s="648">
        <v>0</v>
      </c>
      <c r="AI110" s="648">
        <v>0</v>
      </c>
      <c r="AJ110" s="648">
        <v>0</v>
      </c>
      <c r="AK110" s="648">
        <v>0</v>
      </c>
      <c r="AL110" s="648">
        <v>0</v>
      </c>
      <c r="AM110" s="648">
        <v>0</v>
      </c>
      <c r="AN110" s="648">
        <v>0</v>
      </c>
      <c r="AO110" s="649">
        <v>0</v>
      </c>
      <c r="AP110" s="39"/>
      <c r="AQ110" s="647"/>
      <c r="AR110" s="648"/>
      <c r="AS110" s="648"/>
      <c r="AT110" s="648"/>
      <c r="AU110" s="648">
        <v>4307</v>
      </c>
      <c r="AV110" s="648">
        <v>4307</v>
      </c>
      <c r="AW110" s="648">
        <v>4307</v>
      </c>
      <c r="AX110" s="648">
        <v>4307</v>
      </c>
      <c r="AY110" s="648">
        <v>4307</v>
      </c>
      <c r="AZ110" s="648">
        <v>4307</v>
      </c>
      <c r="BA110" s="648">
        <v>4307</v>
      </c>
      <c r="BB110" s="648">
        <v>4307</v>
      </c>
      <c r="BC110" s="648">
        <v>4307</v>
      </c>
      <c r="BD110" s="648">
        <v>4307</v>
      </c>
      <c r="BE110" s="648">
        <v>4307</v>
      </c>
      <c r="BF110" s="648">
        <v>4307</v>
      </c>
      <c r="BG110" s="648">
        <v>0</v>
      </c>
      <c r="BH110" s="648">
        <v>0</v>
      </c>
      <c r="BI110" s="648">
        <v>0</v>
      </c>
      <c r="BJ110" s="648">
        <v>0</v>
      </c>
      <c r="BK110" s="648">
        <v>0</v>
      </c>
      <c r="BL110" s="648">
        <v>0</v>
      </c>
      <c r="BM110" s="648">
        <v>0</v>
      </c>
      <c r="BN110" s="648">
        <v>0</v>
      </c>
      <c r="BO110" s="648">
        <v>0</v>
      </c>
      <c r="BP110" s="648">
        <v>0</v>
      </c>
      <c r="BQ110" s="648">
        <v>0</v>
      </c>
      <c r="BR110" s="648">
        <v>0</v>
      </c>
      <c r="BS110" s="648">
        <v>0</v>
      </c>
      <c r="BT110" s="649">
        <v>0</v>
      </c>
      <c r="BU110" s="13"/>
    </row>
    <row r="111" spans="2:73" ht="15.6">
      <c r="B111" s="646"/>
      <c r="C111" s="646"/>
      <c r="D111" s="646" t="s">
        <v>95</v>
      </c>
      <c r="E111" s="646" t="s">
        <v>744</v>
      </c>
      <c r="F111" s="646"/>
      <c r="G111" s="646"/>
      <c r="H111" s="646">
        <v>2015</v>
      </c>
      <c r="I111" s="560" t="s">
        <v>575</v>
      </c>
      <c r="J111" s="560" t="s">
        <v>581</v>
      </c>
      <c r="K111" s="39"/>
      <c r="L111" s="647"/>
      <c r="M111" s="648"/>
      <c r="N111" s="648"/>
      <c r="O111" s="648"/>
      <c r="P111" s="648">
        <v>3</v>
      </c>
      <c r="Q111" s="648">
        <v>3</v>
      </c>
      <c r="R111" s="648">
        <v>3</v>
      </c>
      <c r="S111" s="648">
        <v>3</v>
      </c>
      <c r="T111" s="648">
        <v>3</v>
      </c>
      <c r="U111" s="648">
        <v>3</v>
      </c>
      <c r="V111" s="648">
        <v>3</v>
      </c>
      <c r="W111" s="648">
        <v>3</v>
      </c>
      <c r="X111" s="648">
        <v>3</v>
      </c>
      <c r="Y111" s="648">
        <v>3</v>
      </c>
      <c r="Z111" s="648">
        <v>3</v>
      </c>
      <c r="AA111" s="648">
        <v>3</v>
      </c>
      <c r="AB111" s="648">
        <v>3</v>
      </c>
      <c r="AC111" s="648">
        <v>3</v>
      </c>
      <c r="AD111" s="648">
        <v>3</v>
      </c>
      <c r="AE111" s="648">
        <v>3</v>
      </c>
      <c r="AF111" s="648">
        <v>2</v>
      </c>
      <c r="AG111" s="648">
        <v>2</v>
      </c>
      <c r="AH111" s="648">
        <v>2</v>
      </c>
      <c r="AI111" s="648">
        <v>2</v>
      </c>
      <c r="AJ111" s="648">
        <v>0</v>
      </c>
      <c r="AK111" s="648">
        <v>0</v>
      </c>
      <c r="AL111" s="648">
        <v>0</v>
      </c>
      <c r="AM111" s="648">
        <v>0</v>
      </c>
      <c r="AN111" s="648">
        <v>0</v>
      </c>
      <c r="AO111" s="649">
        <v>0</v>
      </c>
      <c r="AP111" s="39"/>
      <c r="AQ111" s="647"/>
      <c r="AR111" s="648"/>
      <c r="AS111" s="648"/>
      <c r="AT111" s="648"/>
      <c r="AU111" s="648">
        <v>50161</v>
      </c>
      <c r="AV111" s="648">
        <v>49436</v>
      </c>
      <c r="AW111" s="648">
        <v>49436</v>
      </c>
      <c r="AX111" s="648">
        <v>49436</v>
      </c>
      <c r="AY111" s="648">
        <v>49436</v>
      </c>
      <c r="AZ111" s="648">
        <v>49436</v>
      </c>
      <c r="BA111" s="648">
        <v>49436</v>
      </c>
      <c r="BB111" s="648">
        <v>49417</v>
      </c>
      <c r="BC111" s="648">
        <v>49417</v>
      </c>
      <c r="BD111" s="648">
        <v>49417</v>
      </c>
      <c r="BE111" s="648">
        <v>48228</v>
      </c>
      <c r="BF111" s="648">
        <v>48175</v>
      </c>
      <c r="BG111" s="648">
        <v>48175</v>
      </c>
      <c r="BH111" s="648">
        <v>48068</v>
      </c>
      <c r="BI111" s="648">
        <v>48068</v>
      </c>
      <c r="BJ111" s="648">
        <v>47983</v>
      </c>
      <c r="BK111" s="648">
        <v>25622</v>
      </c>
      <c r="BL111" s="648">
        <v>25622</v>
      </c>
      <c r="BM111" s="648">
        <v>25622</v>
      </c>
      <c r="BN111" s="648">
        <v>25622</v>
      </c>
      <c r="BO111" s="648">
        <v>0</v>
      </c>
      <c r="BP111" s="648">
        <v>0</v>
      </c>
      <c r="BQ111" s="648">
        <v>0</v>
      </c>
      <c r="BR111" s="648">
        <v>0</v>
      </c>
      <c r="BS111" s="648">
        <v>0</v>
      </c>
      <c r="BT111" s="649">
        <v>0</v>
      </c>
      <c r="BU111" s="13"/>
    </row>
    <row r="112" spans="2:73">
      <c r="B112" s="646"/>
      <c r="C112" s="646"/>
      <c r="D112" s="646" t="s">
        <v>96</v>
      </c>
      <c r="E112" s="646" t="s">
        <v>744</v>
      </c>
      <c r="F112" s="646"/>
      <c r="G112" s="646"/>
      <c r="H112" s="646">
        <v>2015</v>
      </c>
      <c r="I112" s="560" t="s">
        <v>575</v>
      </c>
      <c r="J112" s="560" t="s">
        <v>581</v>
      </c>
      <c r="K112" s="39"/>
      <c r="L112" s="647"/>
      <c r="M112" s="648"/>
      <c r="N112" s="648"/>
      <c r="O112" s="648"/>
      <c r="P112" s="648">
        <v>0</v>
      </c>
      <c r="Q112" s="648">
        <v>0</v>
      </c>
      <c r="R112" s="648">
        <v>0</v>
      </c>
      <c r="S112" s="648">
        <v>0</v>
      </c>
      <c r="T112" s="648">
        <v>0</v>
      </c>
      <c r="U112" s="648">
        <v>0</v>
      </c>
      <c r="V112" s="648">
        <v>0</v>
      </c>
      <c r="W112" s="648">
        <v>0</v>
      </c>
      <c r="X112" s="648">
        <v>0</v>
      </c>
      <c r="Y112" s="648">
        <v>0</v>
      </c>
      <c r="Z112" s="648">
        <v>0</v>
      </c>
      <c r="AA112" s="648">
        <v>0</v>
      </c>
      <c r="AB112" s="648">
        <v>0</v>
      </c>
      <c r="AC112" s="648">
        <v>0</v>
      </c>
      <c r="AD112" s="648">
        <v>0</v>
      </c>
      <c r="AE112" s="648">
        <v>0</v>
      </c>
      <c r="AF112" s="648">
        <v>0</v>
      </c>
      <c r="AG112" s="648">
        <v>0</v>
      </c>
      <c r="AH112" s="648">
        <v>0</v>
      </c>
      <c r="AI112" s="648">
        <v>0</v>
      </c>
      <c r="AJ112" s="648">
        <v>0</v>
      </c>
      <c r="AK112" s="648">
        <v>0</v>
      </c>
      <c r="AL112" s="648">
        <v>0</v>
      </c>
      <c r="AM112" s="648">
        <v>0</v>
      </c>
      <c r="AN112" s="648">
        <v>0</v>
      </c>
      <c r="AO112" s="649">
        <v>0</v>
      </c>
      <c r="AP112" s="39"/>
      <c r="AQ112" s="647"/>
      <c r="AR112" s="648"/>
      <c r="AS112" s="648"/>
      <c r="AT112" s="648"/>
      <c r="AU112" s="648">
        <v>5557</v>
      </c>
      <c r="AV112" s="648">
        <v>5492</v>
      </c>
      <c r="AW112" s="648">
        <v>5492</v>
      </c>
      <c r="AX112" s="648">
        <v>5492</v>
      </c>
      <c r="AY112" s="648">
        <v>5492</v>
      </c>
      <c r="AZ112" s="648">
        <v>5492</v>
      </c>
      <c r="BA112" s="648">
        <v>5492</v>
      </c>
      <c r="BB112" s="648">
        <v>5478</v>
      </c>
      <c r="BC112" s="648">
        <v>5478</v>
      </c>
      <c r="BD112" s="648">
        <v>5478</v>
      </c>
      <c r="BE112" s="648">
        <v>4646</v>
      </c>
      <c r="BF112" s="648">
        <v>4608</v>
      </c>
      <c r="BG112" s="648">
        <v>4608</v>
      </c>
      <c r="BH112" s="648">
        <v>4466</v>
      </c>
      <c r="BI112" s="648">
        <v>4466</v>
      </c>
      <c r="BJ112" s="648">
        <v>4450</v>
      </c>
      <c r="BK112" s="648">
        <v>1859</v>
      </c>
      <c r="BL112" s="648">
        <v>1859</v>
      </c>
      <c r="BM112" s="648">
        <v>1859</v>
      </c>
      <c r="BN112" s="648">
        <v>1859</v>
      </c>
      <c r="BO112" s="648">
        <v>0</v>
      </c>
      <c r="BP112" s="648">
        <v>0</v>
      </c>
      <c r="BQ112" s="648">
        <v>0</v>
      </c>
      <c r="BR112" s="648">
        <v>0</v>
      </c>
      <c r="BS112" s="648">
        <v>0</v>
      </c>
      <c r="BT112" s="649">
        <v>0</v>
      </c>
    </row>
    <row r="113" spans="2:73">
      <c r="B113" s="646"/>
      <c r="C113" s="646"/>
      <c r="D113" s="646" t="s">
        <v>675</v>
      </c>
      <c r="E113" s="646" t="s">
        <v>744</v>
      </c>
      <c r="F113" s="646"/>
      <c r="G113" s="646"/>
      <c r="H113" s="646">
        <v>2015</v>
      </c>
      <c r="I113" s="560" t="s">
        <v>575</v>
      </c>
      <c r="J113" s="560" t="s">
        <v>581</v>
      </c>
      <c r="K113" s="39"/>
      <c r="L113" s="647"/>
      <c r="M113" s="648"/>
      <c r="N113" s="648"/>
      <c r="O113" s="648"/>
      <c r="P113" s="648">
        <v>8</v>
      </c>
      <c r="Q113" s="648">
        <v>8</v>
      </c>
      <c r="R113" s="648">
        <v>8</v>
      </c>
      <c r="S113" s="648">
        <v>8</v>
      </c>
      <c r="T113" s="648">
        <v>8</v>
      </c>
      <c r="U113" s="648">
        <v>8</v>
      </c>
      <c r="V113" s="648">
        <v>8</v>
      </c>
      <c r="W113" s="648">
        <v>8</v>
      </c>
      <c r="X113" s="648">
        <v>8</v>
      </c>
      <c r="Y113" s="648">
        <v>8</v>
      </c>
      <c r="Z113" s="648">
        <v>8</v>
      </c>
      <c r="AA113" s="648">
        <v>8</v>
      </c>
      <c r="AB113" s="648">
        <v>8</v>
      </c>
      <c r="AC113" s="648">
        <v>8</v>
      </c>
      <c r="AD113" s="648">
        <v>8</v>
      </c>
      <c r="AE113" s="648">
        <v>8</v>
      </c>
      <c r="AF113" s="648">
        <v>8</v>
      </c>
      <c r="AG113" s="648">
        <v>8</v>
      </c>
      <c r="AH113" s="648">
        <v>8</v>
      </c>
      <c r="AI113" s="648">
        <v>0</v>
      </c>
      <c r="AJ113" s="648">
        <v>0</v>
      </c>
      <c r="AK113" s="648">
        <v>0</v>
      </c>
      <c r="AL113" s="648">
        <v>0</v>
      </c>
      <c r="AM113" s="648">
        <v>0</v>
      </c>
      <c r="AN113" s="648">
        <v>0</v>
      </c>
      <c r="AO113" s="649">
        <v>0</v>
      </c>
      <c r="AP113" s="39"/>
      <c r="AQ113" s="647"/>
      <c r="AR113" s="648"/>
      <c r="AS113" s="648"/>
      <c r="AT113" s="648"/>
      <c r="AU113" s="648">
        <v>15881</v>
      </c>
      <c r="AV113" s="648">
        <v>15881</v>
      </c>
      <c r="AW113" s="648">
        <v>15881</v>
      </c>
      <c r="AX113" s="648">
        <v>15881</v>
      </c>
      <c r="AY113" s="648">
        <v>15881</v>
      </c>
      <c r="AZ113" s="648">
        <v>15881</v>
      </c>
      <c r="BA113" s="648">
        <v>15881</v>
      </c>
      <c r="BB113" s="648">
        <v>15881</v>
      </c>
      <c r="BC113" s="648">
        <v>15881</v>
      </c>
      <c r="BD113" s="648">
        <v>15881</v>
      </c>
      <c r="BE113" s="648">
        <v>15881</v>
      </c>
      <c r="BF113" s="648">
        <v>15881</v>
      </c>
      <c r="BG113" s="648">
        <v>15881</v>
      </c>
      <c r="BH113" s="648">
        <v>15881</v>
      </c>
      <c r="BI113" s="648">
        <v>15881</v>
      </c>
      <c r="BJ113" s="648">
        <v>15881</v>
      </c>
      <c r="BK113" s="648">
        <v>15881</v>
      </c>
      <c r="BL113" s="648">
        <v>15881</v>
      </c>
      <c r="BM113" s="648">
        <v>15112</v>
      </c>
      <c r="BN113" s="648">
        <v>0</v>
      </c>
      <c r="BO113" s="648">
        <v>0</v>
      </c>
      <c r="BP113" s="648">
        <v>0</v>
      </c>
      <c r="BQ113" s="648">
        <v>0</v>
      </c>
      <c r="BR113" s="648">
        <v>0</v>
      </c>
      <c r="BS113" s="648">
        <v>0</v>
      </c>
      <c r="BT113" s="649">
        <v>0</v>
      </c>
    </row>
    <row r="114" spans="2:73">
      <c r="B114" s="646"/>
      <c r="C114" s="646"/>
      <c r="D114" s="646" t="s">
        <v>100</v>
      </c>
      <c r="E114" s="646" t="s">
        <v>744</v>
      </c>
      <c r="F114" s="646"/>
      <c r="G114" s="646"/>
      <c r="H114" s="646">
        <v>2015</v>
      </c>
      <c r="I114" s="560" t="s">
        <v>575</v>
      </c>
      <c r="J114" s="560" t="s">
        <v>581</v>
      </c>
      <c r="K114" s="39"/>
      <c r="L114" s="647"/>
      <c r="M114" s="648"/>
      <c r="N114" s="648"/>
      <c r="O114" s="648"/>
      <c r="P114" s="648">
        <v>17</v>
      </c>
      <c r="Q114" s="648">
        <v>17</v>
      </c>
      <c r="R114" s="648">
        <v>17</v>
      </c>
      <c r="S114" s="648">
        <v>17</v>
      </c>
      <c r="T114" s="648">
        <v>17</v>
      </c>
      <c r="U114" s="648">
        <v>17</v>
      </c>
      <c r="V114" s="648">
        <v>16</v>
      </c>
      <c r="W114" s="648">
        <v>16</v>
      </c>
      <c r="X114" s="648">
        <v>16</v>
      </c>
      <c r="Y114" s="648">
        <v>10</v>
      </c>
      <c r="Z114" s="648">
        <v>5</v>
      </c>
      <c r="AA114" s="648">
        <v>5</v>
      </c>
      <c r="AB114" s="648">
        <v>4</v>
      </c>
      <c r="AC114" s="648">
        <v>4</v>
      </c>
      <c r="AD114" s="648">
        <v>4</v>
      </c>
      <c r="AE114" s="648">
        <v>4</v>
      </c>
      <c r="AF114" s="648">
        <v>4</v>
      </c>
      <c r="AG114" s="648">
        <v>4</v>
      </c>
      <c r="AH114" s="648">
        <v>4</v>
      </c>
      <c r="AI114" s="648">
        <v>4</v>
      </c>
      <c r="AJ114" s="648">
        <v>0</v>
      </c>
      <c r="AK114" s="648">
        <v>0</v>
      </c>
      <c r="AL114" s="648">
        <v>0</v>
      </c>
      <c r="AM114" s="648">
        <v>0</v>
      </c>
      <c r="AN114" s="648">
        <v>0</v>
      </c>
      <c r="AO114" s="649">
        <v>0</v>
      </c>
      <c r="AP114" s="39"/>
      <c r="AQ114" s="647"/>
      <c r="AR114" s="648"/>
      <c r="AS114" s="648"/>
      <c r="AT114" s="648"/>
      <c r="AU114" s="648">
        <v>137839</v>
      </c>
      <c r="AV114" s="648">
        <v>137839</v>
      </c>
      <c r="AW114" s="648">
        <v>137839</v>
      </c>
      <c r="AX114" s="648">
        <v>137839</v>
      </c>
      <c r="AY114" s="648">
        <v>137839</v>
      </c>
      <c r="AZ114" s="648">
        <v>137839</v>
      </c>
      <c r="BA114" s="648">
        <v>130371</v>
      </c>
      <c r="BB114" s="648">
        <v>130371</v>
      </c>
      <c r="BC114" s="648">
        <v>130371</v>
      </c>
      <c r="BD114" s="648">
        <v>98734</v>
      </c>
      <c r="BE114" s="648">
        <v>67771</v>
      </c>
      <c r="BF114" s="648">
        <v>67771</v>
      </c>
      <c r="BG114" s="648">
        <v>11392</v>
      </c>
      <c r="BH114" s="648">
        <v>11392</v>
      </c>
      <c r="BI114" s="648">
        <v>11392</v>
      </c>
      <c r="BJ114" s="648">
        <v>11392</v>
      </c>
      <c r="BK114" s="648">
        <v>11392</v>
      </c>
      <c r="BL114" s="648">
        <v>11392</v>
      </c>
      <c r="BM114" s="648">
        <v>11392</v>
      </c>
      <c r="BN114" s="648">
        <v>11392</v>
      </c>
      <c r="BO114" s="648">
        <v>0</v>
      </c>
      <c r="BP114" s="648">
        <v>0</v>
      </c>
      <c r="BQ114" s="648">
        <v>0</v>
      </c>
      <c r="BR114" s="648">
        <v>0</v>
      </c>
      <c r="BS114" s="648">
        <v>0</v>
      </c>
      <c r="BT114" s="649">
        <v>0</v>
      </c>
    </row>
    <row r="115" spans="2:73" ht="15.6">
      <c r="B115" s="646"/>
      <c r="C115" s="646"/>
      <c r="D115" s="646" t="s">
        <v>100</v>
      </c>
      <c r="E115" s="646" t="s">
        <v>744</v>
      </c>
      <c r="F115" s="646"/>
      <c r="G115" s="646"/>
      <c r="H115" s="646">
        <v>2015</v>
      </c>
      <c r="I115" s="560" t="s">
        <v>576</v>
      </c>
      <c r="J115" s="560" t="s">
        <v>581</v>
      </c>
      <c r="K115" s="39"/>
      <c r="L115" s="647"/>
      <c r="M115" s="648"/>
      <c r="N115" s="648"/>
      <c r="O115" s="648"/>
      <c r="P115" s="648">
        <v>3</v>
      </c>
      <c r="Q115" s="648">
        <v>3</v>
      </c>
      <c r="R115" s="648">
        <v>23</v>
      </c>
      <c r="S115" s="648">
        <v>23</v>
      </c>
      <c r="T115" s="648">
        <v>23</v>
      </c>
      <c r="U115" s="648">
        <v>23</v>
      </c>
      <c r="V115" s="648">
        <v>33</v>
      </c>
      <c r="W115" s="648">
        <v>33</v>
      </c>
      <c r="X115" s="648">
        <v>33</v>
      </c>
      <c r="Y115" s="648">
        <v>30</v>
      </c>
      <c r="Z115" s="648">
        <v>23</v>
      </c>
      <c r="AA115" s="648">
        <v>23</v>
      </c>
      <c r="AB115" s="648">
        <v>9</v>
      </c>
      <c r="AC115" s="648">
        <v>6</v>
      </c>
      <c r="AD115" s="648">
        <v>6</v>
      </c>
      <c r="AE115" s="648">
        <v>6</v>
      </c>
      <c r="AF115" s="648">
        <v>6</v>
      </c>
      <c r="AG115" s="648">
        <v>6</v>
      </c>
      <c r="AH115" s="648">
        <v>6</v>
      </c>
      <c r="AI115" s="648">
        <v>6</v>
      </c>
      <c r="AJ115" s="648">
        <v>0</v>
      </c>
      <c r="AK115" s="648">
        <v>0</v>
      </c>
      <c r="AL115" s="648">
        <v>0</v>
      </c>
      <c r="AM115" s="648">
        <v>0</v>
      </c>
      <c r="AN115" s="648">
        <v>0</v>
      </c>
      <c r="AO115" s="649">
        <v>0</v>
      </c>
      <c r="AP115" s="39"/>
      <c r="AQ115" s="647"/>
      <c r="AR115" s="648"/>
      <c r="AS115" s="648"/>
      <c r="AT115" s="648"/>
      <c r="AU115" s="648">
        <v>28314</v>
      </c>
      <c r="AV115" s="648">
        <v>28314</v>
      </c>
      <c r="AW115" s="648">
        <v>92527</v>
      </c>
      <c r="AX115" s="648">
        <v>92635</v>
      </c>
      <c r="AY115" s="648">
        <v>92635</v>
      </c>
      <c r="AZ115" s="648">
        <v>92635</v>
      </c>
      <c r="BA115" s="648">
        <v>156621</v>
      </c>
      <c r="BB115" s="648">
        <v>156621</v>
      </c>
      <c r="BC115" s="648">
        <v>185909</v>
      </c>
      <c r="BD115" s="648">
        <v>178157</v>
      </c>
      <c r="BE115" s="648">
        <v>112760</v>
      </c>
      <c r="BF115" s="648">
        <v>95705</v>
      </c>
      <c r="BG115" s="648">
        <v>27910</v>
      </c>
      <c r="BH115" s="648">
        <v>18719</v>
      </c>
      <c r="BI115" s="648">
        <v>18719</v>
      </c>
      <c r="BJ115" s="648">
        <v>18719</v>
      </c>
      <c r="BK115" s="648">
        <v>18719</v>
      </c>
      <c r="BL115" s="648">
        <v>18719</v>
      </c>
      <c r="BM115" s="648">
        <v>18719</v>
      </c>
      <c r="BN115" s="648">
        <v>18719</v>
      </c>
      <c r="BO115" s="648">
        <v>0</v>
      </c>
      <c r="BP115" s="648">
        <v>0</v>
      </c>
      <c r="BQ115" s="648">
        <v>0</v>
      </c>
      <c r="BR115" s="648">
        <v>0</v>
      </c>
      <c r="BS115" s="648">
        <v>0</v>
      </c>
      <c r="BT115" s="649">
        <v>0</v>
      </c>
      <c r="BU115" s="13"/>
    </row>
    <row r="116" spans="2:73" ht="15.6">
      <c r="B116" s="646"/>
      <c r="C116" s="646"/>
      <c r="D116" s="646" t="s">
        <v>101</v>
      </c>
      <c r="E116" s="646" t="s">
        <v>744</v>
      </c>
      <c r="F116" s="646"/>
      <c r="G116" s="646"/>
      <c r="H116" s="646">
        <v>2015</v>
      </c>
      <c r="I116" s="560" t="s">
        <v>576</v>
      </c>
      <c r="J116" s="560" t="s">
        <v>581</v>
      </c>
      <c r="K116" s="39"/>
      <c r="L116" s="647"/>
      <c r="M116" s="648"/>
      <c r="N116" s="648"/>
      <c r="O116" s="648"/>
      <c r="P116" s="648">
        <v>-2</v>
      </c>
      <c r="Q116" s="648">
        <v>-2</v>
      </c>
      <c r="R116" s="648">
        <v>1</v>
      </c>
      <c r="S116" s="648">
        <v>1</v>
      </c>
      <c r="T116" s="648">
        <v>1</v>
      </c>
      <c r="U116" s="648">
        <v>1</v>
      </c>
      <c r="V116" s="648">
        <v>1</v>
      </c>
      <c r="W116" s="648">
        <v>1</v>
      </c>
      <c r="X116" s="648">
        <v>1</v>
      </c>
      <c r="Y116" s="648">
        <v>1</v>
      </c>
      <c r="Z116" s="648">
        <v>1</v>
      </c>
      <c r="AA116" s="648">
        <v>1</v>
      </c>
      <c r="AB116" s="648">
        <v>0</v>
      </c>
      <c r="AC116" s="648">
        <v>0</v>
      </c>
      <c r="AD116" s="648">
        <v>0</v>
      </c>
      <c r="AE116" s="648">
        <v>0</v>
      </c>
      <c r="AF116" s="648">
        <v>0</v>
      </c>
      <c r="AG116" s="648">
        <v>0</v>
      </c>
      <c r="AH116" s="648">
        <v>0</v>
      </c>
      <c r="AI116" s="648">
        <v>0</v>
      </c>
      <c r="AJ116" s="648">
        <v>0</v>
      </c>
      <c r="AK116" s="648">
        <v>0</v>
      </c>
      <c r="AL116" s="648">
        <v>0</v>
      </c>
      <c r="AM116" s="648">
        <v>0</v>
      </c>
      <c r="AN116" s="648">
        <v>0</v>
      </c>
      <c r="AO116" s="649">
        <v>0</v>
      </c>
      <c r="AP116" s="39"/>
      <c r="AQ116" s="647"/>
      <c r="AR116" s="648"/>
      <c r="AS116" s="648"/>
      <c r="AT116" s="648"/>
      <c r="AU116" s="648">
        <v>-6723</v>
      </c>
      <c r="AV116" s="648">
        <v>-6416</v>
      </c>
      <c r="AW116" s="648">
        <v>3045</v>
      </c>
      <c r="AX116" s="648">
        <v>3140</v>
      </c>
      <c r="AY116" s="648">
        <v>3140</v>
      </c>
      <c r="AZ116" s="648">
        <v>3140</v>
      </c>
      <c r="BA116" s="648">
        <v>3140</v>
      </c>
      <c r="BB116" s="648">
        <v>3140</v>
      </c>
      <c r="BC116" s="648">
        <v>3140</v>
      </c>
      <c r="BD116" s="648">
        <v>3140</v>
      </c>
      <c r="BE116" s="648">
        <v>3140</v>
      </c>
      <c r="BF116" s="648">
        <v>3140</v>
      </c>
      <c r="BG116" s="648">
        <v>0</v>
      </c>
      <c r="BH116" s="648">
        <v>0</v>
      </c>
      <c r="BI116" s="648">
        <v>0</v>
      </c>
      <c r="BJ116" s="648">
        <v>0</v>
      </c>
      <c r="BK116" s="648">
        <v>0</v>
      </c>
      <c r="BL116" s="648">
        <v>0</v>
      </c>
      <c r="BM116" s="648">
        <v>0</v>
      </c>
      <c r="BN116" s="648">
        <v>0</v>
      </c>
      <c r="BO116" s="648">
        <v>0</v>
      </c>
      <c r="BP116" s="648">
        <v>0</v>
      </c>
      <c r="BQ116" s="648">
        <v>0</v>
      </c>
      <c r="BR116" s="648">
        <v>0</v>
      </c>
      <c r="BS116" s="648">
        <v>0</v>
      </c>
      <c r="BT116" s="649">
        <v>0</v>
      </c>
      <c r="BU116" s="13"/>
    </row>
    <row r="117" spans="2:73" ht="15.6">
      <c r="B117" s="646"/>
      <c r="C117" s="646"/>
      <c r="D117" s="646" t="s">
        <v>113</v>
      </c>
      <c r="E117" s="646" t="s">
        <v>744</v>
      </c>
      <c r="F117" s="646"/>
      <c r="G117" s="646"/>
      <c r="H117" s="646">
        <v>2016</v>
      </c>
      <c r="I117" s="560" t="s">
        <v>575</v>
      </c>
      <c r="J117" s="560" t="s">
        <v>588</v>
      </c>
      <c r="K117" s="39"/>
      <c r="L117" s="647"/>
      <c r="M117" s="648"/>
      <c r="N117" s="648"/>
      <c r="O117" s="648"/>
      <c r="P117" s="648"/>
      <c r="Q117" s="648">
        <v>127</v>
      </c>
      <c r="R117" s="648">
        <v>127</v>
      </c>
      <c r="S117" s="648">
        <v>127</v>
      </c>
      <c r="T117" s="648">
        <v>127</v>
      </c>
      <c r="U117" s="648">
        <v>127</v>
      </c>
      <c r="V117" s="648">
        <v>127</v>
      </c>
      <c r="W117" s="648">
        <v>127</v>
      </c>
      <c r="X117" s="648">
        <v>127</v>
      </c>
      <c r="Y117" s="648">
        <v>127</v>
      </c>
      <c r="Z117" s="648">
        <v>127</v>
      </c>
      <c r="AA117" s="648">
        <v>122</v>
      </c>
      <c r="AB117" s="648">
        <v>122</v>
      </c>
      <c r="AC117" s="648">
        <v>122</v>
      </c>
      <c r="AD117" s="648">
        <v>122</v>
      </c>
      <c r="AE117" s="648">
        <v>106</v>
      </c>
      <c r="AF117" s="648">
        <v>106</v>
      </c>
      <c r="AG117" s="648">
        <v>46</v>
      </c>
      <c r="AH117" s="648">
        <v>0</v>
      </c>
      <c r="AI117" s="648">
        <v>0</v>
      </c>
      <c r="AJ117" s="648">
        <v>0</v>
      </c>
      <c r="AK117" s="648">
        <v>0</v>
      </c>
      <c r="AL117" s="648">
        <v>0</v>
      </c>
      <c r="AM117" s="648">
        <v>0</v>
      </c>
      <c r="AN117" s="648">
        <v>0</v>
      </c>
      <c r="AO117" s="649">
        <v>0</v>
      </c>
      <c r="AP117" s="39"/>
      <c r="AQ117" s="647"/>
      <c r="AR117" s="648"/>
      <c r="AS117" s="648"/>
      <c r="AT117" s="648"/>
      <c r="AU117" s="648"/>
      <c r="AV117" s="648">
        <v>1959951</v>
      </c>
      <c r="AW117" s="648">
        <v>1959951</v>
      </c>
      <c r="AX117" s="648">
        <v>1959951</v>
      </c>
      <c r="AY117" s="648">
        <v>1959951</v>
      </c>
      <c r="AZ117" s="648">
        <v>1959951</v>
      </c>
      <c r="BA117" s="648">
        <v>1959951</v>
      </c>
      <c r="BB117" s="648">
        <v>1959951</v>
      </c>
      <c r="BC117" s="648">
        <v>1959654</v>
      </c>
      <c r="BD117" s="648">
        <v>1959654</v>
      </c>
      <c r="BE117" s="648">
        <v>1951081</v>
      </c>
      <c r="BF117" s="648">
        <v>1927544</v>
      </c>
      <c r="BG117" s="648">
        <v>1926399</v>
      </c>
      <c r="BH117" s="648">
        <v>1926399</v>
      </c>
      <c r="BI117" s="648">
        <v>1915996</v>
      </c>
      <c r="BJ117" s="648">
        <v>1664106</v>
      </c>
      <c r="BK117" s="648">
        <v>1664106</v>
      </c>
      <c r="BL117" s="648">
        <v>731423</v>
      </c>
      <c r="BM117" s="648">
        <v>0</v>
      </c>
      <c r="BN117" s="648">
        <v>0</v>
      </c>
      <c r="BO117" s="648">
        <v>0</v>
      </c>
      <c r="BP117" s="648">
        <v>0</v>
      </c>
      <c r="BQ117" s="648">
        <v>0</v>
      </c>
      <c r="BR117" s="648">
        <v>0</v>
      </c>
      <c r="BS117" s="648">
        <v>0</v>
      </c>
      <c r="BT117" s="649">
        <v>0</v>
      </c>
      <c r="BU117" s="13"/>
    </row>
    <row r="118" spans="2:73" ht="15.6">
      <c r="B118" s="646"/>
      <c r="C118" s="646"/>
      <c r="D118" s="646" t="s">
        <v>766</v>
      </c>
      <c r="E118" s="646" t="s">
        <v>744</v>
      </c>
      <c r="F118" s="646"/>
      <c r="G118" s="646"/>
      <c r="H118" s="646">
        <v>2016</v>
      </c>
      <c r="I118" s="560" t="s">
        <v>575</v>
      </c>
      <c r="J118" s="560" t="s">
        <v>588</v>
      </c>
      <c r="K118" s="39"/>
      <c r="L118" s="647"/>
      <c r="M118" s="648"/>
      <c r="N118" s="648"/>
      <c r="O118" s="648"/>
      <c r="P118" s="648"/>
      <c r="Q118" s="648">
        <v>123</v>
      </c>
      <c r="R118" s="648">
        <v>123</v>
      </c>
      <c r="S118" s="648">
        <v>123</v>
      </c>
      <c r="T118" s="648">
        <v>123</v>
      </c>
      <c r="U118" s="648">
        <v>123</v>
      </c>
      <c r="V118" s="648">
        <v>123</v>
      </c>
      <c r="W118" s="648">
        <v>123</v>
      </c>
      <c r="X118" s="648">
        <v>123</v>
      </c>
      <c r="Y118" s="648">
        <v>123</v>
      </c>
      <c r="Z118" s="648">
        <v>123</v>
      </c>
      <c r="AA118" s="648">
        <v>123</v>
      </c>
      <c r="AB118" s="648">
        <v>123</v>
      </c>
      <c r="AC118" s="648">
        <v>123</v>
      </c>
      <c r="AD118" s="648">
        <v>123</v>
      </c>
      <c r="AE118" s="648">
        <v>123</v>
      </c>
      <c r="AF118" s="648">
        <v>123</v>
      </c>
      <c r="AG118" s="648">
        <v>123</v>
      </c>
      <c r="AH118" s="648">
        <v>123</v>
      </c>
      <c r="AI118" s="648">
        <v>110</v>
      </c>
      <c r="AJ118" s="648">
        <v>0</v>
      </c>
      <c r="AK118" s="648">
        <v>0</v>
      </c>
      <c r="AL118" s="648">
        <v>0</v>
      </c>
      <c r="AM118" s="648">
        <v>0</v>
      </c>
      <c r="AN118" s="648">
        <v>0</v>
      </c>
      <c r="AO118" s="649">
        <v>0</v>
      </c>
      <c r="AP118" s="39"/>
      <c r="AQ118" s="647"/>
      <c r="AR118" s="648"/>
      <c r="AS118" s="648"/>
      <c r="AT118" s="648"/>
      <c r="AU118" s="648"/>
      <c r="AV118" s="648">
        <v>410272</v>
      </c>
      <c r="AW118" s="648">
        <v>410272</v>
      </c>
      <c r="AX118" s="648">
        <v>410272</v>
      </c>
      <c r="AY118" s="648">
        <v>410272</v>
      </c>
      <c r="AZ118" s="648">
        <v>410272</v>
      </c>
      <c r="BA118" s="648">
        <v>410272</v>
      </c>
      <c r="BB118" s="648">
        <v>410272</v>
      </c>
      <c r="BC118" s="648">
        <v>410272</v>
      </c>
      <c r="BD118" s="648">
        <v>410272</v>
      </c>
      <c r="BE118" s="648">
        <v>410272</v>
      </c>
      <c r="BF118" s="648">
        <v>410272</v>
      </c>
      <c r="BG118" s="648">
        <v>410272</v>
      </c>
      <c r="BH118" s="648">
        <v>410272</v>
      </c>
      <c r="BI118" s="648">
        <v>410272</v>
      </c>
      <c r="BJ118" s="648">
        <v>410272</v>
      </c>
      <c r="BK118" s="648">
        <v>410272</v>
      </c>
      <c r="BL118" s="648">
        <v>410272</v>
      </c>
      <c r="BM118" s="648">
        <v>410272</v>
      </c>
      <c r="BN118" s="648">
        <v>398029</v>
      </c>
      <c r="BO118" s="648">
        <v>0</v>
      </c>
      <c r="BP118" s="648">
        <v>0</v>
      </c>
      <c r="BQ118" s="648">
        <v>0</v>
      </c>
      <c r="BR118" s="648">
        <v>0</v>
      </c>
      <c r="BS118" s="648">
        <v>0</v>
      </c>
      <c r="BT118" s="649">
        <v>0</v>
      </c>
      <c r="BU118" s="13"/>
    </row>
    <row r="119" spans="2:73" ht="15.6">
      <c r="B119" s="646"/>
      <c r="C119" s="646"/>
      <c r="D119" s="646" t="s">
        <v>118</v>
      </c>
      <c r="E119" s="646" t="s">
        <v>744</v>
      </c>
      <c r="F119" s="646"/>
      <c r="G119" s="646"/>
      <c r="H119" s="646">
        <v>2016</v>
      </c>
      <c r="I119" s="560" t="s">
        <v>575</v>
      </c>
      <c r="J119" s="560" t="s">
        <v>588</v>
      </c>
      <c r="K119" s="39"/>
      <c r="L119" s="647"/>
      <c r="M119" s="648"/>
      <c r="N119" s="648"/>
      <c r="O119" s="648"/>
      <c r="P119" s="648"/>
      <c r="Q119" s="648">
        <v>132</v>
      </c>
      <c r="R119" s="648">
        <v>128</v>
      </c>
      <c r="S119" s="648">
        <v>128</v>
      </c>
      <c r="T119" s="648">
        <v>128</v>
      </c>
      <c r="U119" s="648">
        <v>128</v>
      </c>
      <c r="V119" s="648">
        <v>120</v>
      </c>
      <c r="W119" s="648">
        <v>120</v>
      </c>
      <c r="X119" s="648">
        <v>120</v>
      </c>
      <c r="Y119" s="648">
        <v>120</v>
      </c>
      <c r="Z119" s="648">
        <v>120</v>
      </c>
      <c r="AA119" s="648">
        <v>120</v>
      </c>
      <c r="AB119" s="648">
        <v>80</v>
      </c>
      <c r="AC119" s="648">
        <v>16</v>
      </c>
      <c r="AD119" s="648">
        <v>16</v>
      </c>
      <c r="AE119" s="648">
        <v>12</v>
      </c>
      <c r="AF119" s="648">
        <v>2</v>
      </c>
      <c r="AG119" s="648">
        <v>2</v>
      </c>
      <c r="AH119" s="648">
        <v>2</v>
      </c>
      <c r="AI119" s="648">
        <v>2</v>
      </c>
      <c r="AJ119" s="648">
        <v>2</v>
      </c>
      <c r="AK119" s="648">
        <v>0</v>
      </c>
      <c r="AL119" s="648">
        <v>0</v>
      </c>
      <c r="AM119" s="648">
        <v>0</v>
      </c>
      <c r="AN119" s="648">
        <v>0</v>
      </c>
      <c r="AO119" s="649">
        <v>0</v>
      </c>
      <c r="AP119" s="39"/>
      <c r="AQ119" s="647"/>
      <c r="AR119" s="648"/>
      <c r="AS119" s="648"/>
      <c r="AT119" s="648"/>
      <c r="AU119" s="648"/>
      <c r="AV119" s="648">
        <v>2405084</v>
      </c>
      <c r="AW119" s="648">
        <v>2385368</v>
      </c>
      <c r="AX119" s="648">
        <v>2385368</v>
      </c>
      <c r="AY119" s="648">
        <v>2385368</v>
      </c>
      <c r="AZ119" s="648">
        <v>2385368</v>
      </c>
      <c r="BA119" s="648">
        <v>2340066</v>
      </c>
      <c r="BB119" s="648">
        <v>2340066</v>
      </c>
      <c r="BC119" s="648">
        <v>2340066</v>
      </c>
      <c r="BD119" s="648">
        <v>2340066</v>
      </c>
      <c r="BE119" s="648">
        <v>2340066</v>
      </c>
      <c r="BF119" s="648">
        <v>2339341</v>
      </c>
      <c r="BG119" s="648">
        <v>2153983</v>
      </c>
      <c r="BH119" s="648">
        <v>58371</v>
      </c>
      <c r="BI119" s="648">
        <v>58371</v>
      </c>
      <c r="BJ119" s="648">
        <v>33319</v>
      </c>
      <c r="BK119" s="648">
        <v>2322</v>
      </c>
      <c r="BL119" s="648">
        <v>2322</v>
      </c>
      <c r="BM119" s="648">
        <v>2322</v>
      </c>
      <c r="BN119" s="648">
        <v>2322</v>
      </c>
      <c r="BO119" s="648">
        <v>2322</v>
      </c>
      <c r="BP119" s="648">
        <v>0</v>
      </c>
      <c r="BQ119" s="648">
        <v>0</v>
      </c>
      <c r="BR119" s="648">
        <v>0</v>
      </c>
      <c r="BS119" s="648">
        <v>0</v>
      </c>
      <c r="BT119" s="649">
        <v>0</v>
      </c>
      <c r="BU119" s="13"/>
    </row>
    <row r="120" spans="2:73">
      <c r="B120" s="646"/>
      <c r="C120" s="646"/>
      <c r="D120" s="646" t="s">
        <v>113</v>
      </c>
      <c r="E120" s="646" t="s">
        <v>744</v>
      </c>
      <c r="F120" s="646"/>
      <c r="G120" s="646"/>
      <c r="H120" s="646">
        <v>2016</v>
      </c>
      <c r="I120" s="560" t="s">
        <v>576</v>
      </c>
      <c r="J120" s="560" t="s">
        <v>581</v>
      </c>
      <c r="K120" s="39"/>
      <c r="L120" s="647"/>
      <c r="M120" s="648"/>
      <c r="N120" s="648"/>
      <c r="O120" s="648"/>
      <c r="P120" s="648"/>
      <c r="Q120" s="648">
        <v>14</v>
      </c>
      <c r="R120" s="648">
        <v>14</v>
      </c>
      <c r="S120" s="648">
        <v>14</v>
      </c>
      <c r="T120" s="648">
        <v>14</v>
      </c>
      <c r="U120" s="648">
        <v>14</v>
      </c>
      <c r="V120" s="648">
        <v>14</v>
      </c>
      <c r="W120" s="648">
        <v>14</v>
      </c>
      <c r="X120" s="648">
        <v>14</v>
      </c>
      <c r="Y120" s="648">
        <v>14</v>
      </c>
      <c r="Z120" s="648">
        <v>14</v>
      </c>
      <c r="AA120" s="648">
        <v>14</v>
      </c>
      <c r="AB120" s="648">
        <v>14</v>
      </c>
      <c r="AC120" s="648">
        <v>14</v>
      </c>
      <c r="AD120" s="648">
        <v>14</v>
      </c>
      <c r="AE120" s="648">
        <v>12</v>
      </c>
      <c r="AF120" s="648">
        <v>12</v>
      </c>
      <c r="AG120" s="648">
        <v>5</v>
      </c>
      <c r="AH120" s="648">
        <v>0</v>
      </c>
      <c r="AI120" s="648">
        <v>0</v>
      </c>
      <c r="AJ120" s="648">
        <v>0</v>
      </c>
      <c r="AK120" s="648">
        <v>0</v>
      </c>
      <c r="AL120" s="648">
        <v>0</v>
      </c>
      <c r="AM120" s="648">
        <v>0</v>
      </c>
      <c r="AN120" s="648">
        <v>0</v>
      </c>
      <c r="AO120" s="649">
        <v>0</v>
      </c>
      <c r="AP120" s="39"/>
      <c r="AQ120" s="647"/>
      <c r="AR120" s="648"/>
      <c r="AS120" s="648"/>
      <c r="AT120" s="648"/>
      <c r="AU120" s="648"/>
      <c r="AV120" s="648">
        <v>219861</v>
      </c>
      <c r="AW120" s="648">
        <v>219861</v>
      </c>
      <c r="AX120" s="648">
        <v>219861</v>
      </c>
      <c r="AY120" s="648">
        <v>219861</v>
      </c>
      <c r="AZ120" s="648">
        <v>219861</v>
      </c>
      <c r="BA120" s="648">
        <v>219861</v>
      </c>
      <c r="BB120" s="648">
        <v>219861</v>
      </c>
      <c r="BC120" s="648">
        <v>219841</v>
      </c>
      <c r="BD120" s="648">
        <v>219841</v>
      </c>
      <c r="BE120" s="648">
        <v>220168</v>
      </c>
      <c r="BF120" s="648">
        <v>220306</v>
      </c>
      <c r="BG120" s="648">
        <v>220512</v>
      </c>
      <c r="BH120" s="648">
        <v>220512</v>
      </c>
      <c r="BI120" s="648">
        <v>219927</v>
      </c>
      <c r="BJ120" s="648">
        <v>190506</v>
      </c>
      <c r="BK120" s="648">
        <v>190506</v>
      </c>
      <c r="BL120" s="648">
        <v>78600</v>
      </c>
      <c r="BM120" s="648">
        <v>0</v>
      </c>
      <c r="BN120" s="648">
        <v>0</v>
      </c>
      <c r="BO120" s="648">
        <v>0</v>
      </c>
      <c r="BP120" s="648">
        <v>0</v>
      </c>
      <c r="BQ120" s="648">
        <v>0</v>
      </c>
      <c r="BR120" s="648">
        <v>0</v>
      </c>
      <c r="BS120" s="648">
        <v>0</v>
      </c>
      <c r="BT120" s="649">
        <v>0</v>
      </c>
    </row>
    <row r="121" spans="2:73" ht="15.6">
      <c r="B121" s="646"/>
      <c r="C121" s="646"/>
      <c r="D121" s="646" t="s">
        <v>766</v>
      </c>
      <c r="E121" s="646" t="s">
        <v>744</v>
      </c>
      <c r="F121" s="646"/>
      <c r="G121" s="646"/>
      <c r="H121" s="646">
        <v>2016</v>
      </c>
      <c r="I121" s="560" t="s">
        <v>576</v>
      </c>
      <c r="J121" s="560" t="s">
        <v>581</v>
      </c>
      <c r="K121" s="39"/>
      <c r="L121" s="647"/>
      <c r="M121" s="648"/>
      <c r="N121" s="648"/>
      <c r="O121" s="648"/>
      <c r="P121" s="648"/>
      <c r="Q121" s="648">
        <v>2</v>
      </c>
      <c r="R121" s="648">
        <v>2</v>
      </c>
      <c r="S121" s="648">
        <v>2</v>
      </c>
      <c r="T121" s="648">
        <v>2</v>
      </c>
      <c r="U121" s="648">
        <v>2</v>
      </c>
      <c r="V121" s="648">
        <v>2</v>
      </c>
      <c r="W121" s="648">
        <v>2</v>
      </c>
      <c r="X121" s="648">
        <v>2</v>
      </c>
      <c r="Y121" s="648">
        <v>2</v>
      </c>
      <c r="Z121" s="648">
        <v>2</v>
      </c>
      <c r="AA121" s="648">
        <v>2</v>
      </c>
      <c r="AB121" s="648">
        <v>2</v>
      </c>
      <c r="AC121" s="648">
        <v>2</v>
      </c>
      <c r="AD121" s="648">
        <v>2</v>
      </c>
      <c r="AE121" s="648">
        <v>2</v>
      </c>
      <c r="AF121" s="648">
        <v>2</v>
      </c>
      <c r="AG121" s="648">
        <v>2</v>
      </c>
      <c r="AH121" s="648">
        <v>2</v>
      </c>
      <c r="AI121" s="648">
        <v>2</v>
      </c>
      <c r="AJ121" s="648">
        <v>0</v>
      </c>
      <c r="AK121" s="648">
        <v>0</v>
      </c>
      <c r="AL121" s="648">
        <v>0</v>
      </c>
      <c r="AM121" s="648">
        <v>0</v>
      </c>
      <c r="AN121" s="648">
        <v>0</v>
      </c>
      <c r="AO121" s="649">
        <v>0</v>
      </c>
      <c r="AP121" s="39"/>
      <c r="AQ121" s="647"/>
      <c r="AR121" s="648"/>
      <c r="AS121" s="648"/>
      <c r="AT121" s="648"/>
      <c r="AU121" s="648"/>
      <c r="AV121" s="648">
        <v>5836</v>
      </c>
      <c r="AW121" s="648">
        <v>5836</v>
      </c>
      <c r="AX121" s="648">
        <v>5836</v>
      </c>
      <c r="AY121" s="648">
        <v>5836</v>
      </c>
      <c r="AZ121" s="648">
        <v>5836</v>
      </c>
      <c r="BA121" s="648">
        <v>5836</v>
      </c>
      <c r="BB121" s="648">
        <v>5836</v>
      </c>
      <c r="BC121" s="648">
        <v>5836</v>
      </c>
      <c r="BD121" s="648">
        <v>5836</v>
      </c>
      <c r="BE121" s="648">
        <v>5836</v>
      </c>
      <c r="BF121" s="648">
        <v>5836</v>
      </c>
      <c r="BG121" s="648">
        <v>5836</v>
      </c>
      <c r="BH121" s="648">
        <v>5836</v>
      </c>
      <c r="BI121" s="648">
        <v>5836</v>
      </c>
      <c r="BJ121" s="648">
        <v>5836</v>
      </c>
      <c r="BK121" s="648">
        <v>5836</v>
      </c>
      <c r="BL121" s="648">
        <v>5836</v>
      </c>
      <c r="BM121" s="648">
        <v>5836</v>
      </c>
      <c r="BN121" s="648">
        <v>5741</v>
      </c>
      <c r="BO121" s="648">
        <v>0</v>
      </c>
      <c r="BP121" s="648">
        <v>0</v>
      </c>
      <c r="BQ121" s="648">
        <v>0</v>
      </c>
      <c r="BR121" s="648">
        <v>0</v>
      </c>
      <c r="BS121" s="648">
        <v>0</v>
      </c>
      <c r="BT121" s="649">
        <v>0</v>
      </c>
      <c r="BU121" s="13"/>
    </row>
    <row r="122" spans="2:73" ht="15.6">
      <c r="B122" s="646"/>
      <c r="C122" s="646"/>
      <c r="D122" s="646" t="s">
        <v>118</v>
      </c>
      <c r="E122" s="646" t="s">
        <v>744</v>
      </c>
      <c r="F122" s="646"/>
      <c r="G122" s="646"/>
      <c r="H122" s="646">
        <v>2016</v>
      </c>
      <c r="I122" s="560" t="s">
        <v>576</v>
      </c>
      <c r="J122" s="560" t="s">
        <v>581</v>
      </c>
      <c r="K122" s="39"/>
      <c r="L122" s="647"/>
      <c r="M122" s="648"/>
      <c r="N122" s="648"/>
      <c r="O122" s="648"/>
      <c r="P122" s="648"/>
      <c r="Q122" s="648">
        <v>84</v>
      </c>
      <c r="R122" s="648">
        <v>89</v>
      </c>
      <c r="S122" s="648">
        <v>89</v>
      </c>
      <c r="T122" s="648">
        <v>89</v>
      </c>
      <c r="U122" s="648">
        <v>89</v>
      </c>
      <c r="V122" s="648">
        <v>89</v>
      </c>
      <c r="W122" s="648">
        <v>89</v>
      </c>
      <c r="X122" s="648">
        <v>89</v>
      </c>
      <c r="Y122" s="648">
        <v>89</v>
      </c>
      <c r="Z122" s="648">
        <v>89</v>
      </c>
      <c r="AA122" s="648">
        <v>89</v>
      </c>
      <c r="AB122" s="648">
        <v>84</v>
      </c>
      <c r="AC122" s="648">
        <v>78</v>
      </c>
      <c r="AD122" s="648">
        <v>78</v>
      </c>
      <c r="AE122" s="648">
        <v>5</v>
      </c>
      <c r="AF122" s="648">
        <v>0</v>
      </c>
      <c r="AG122" s="648">
        <v>0</v>
      </c>
      <c r="AH122" s="648">
        <v>0</v>
      </c>
      <c r="AI122" s="648">
        <v>0</v>
      </c>
      <c r="AJ122" s="648">
        <v>0</v>
      </c>
      <c r="AK122" s="648">
        <v>0</v>
      </c>
      <c r="AL122" s="648">
        <v>0</v>
      </c>
      <c r="AM122" s="648">
        <v>0</v>
      </c>
      <c r="AN122" s="648">
        <v>0</v>
      </c>
      <c r="AO122" s="649">
        <v>0</v>
      </c>
      <c r="AP122" s="39"/>
      <c r="AQ122" s="647"/>
      <c r="AR122" s="648"/>
      <c r="AS122" s="648"/>
      <c r="AT122" s="648"/>
      <c r="AU122" s="648"/>
      <c r="AV122" s="648">
        <v>1259829</v>
      </c>
      <c r="AW122" s="648">
        <v>1279544</v>
      </c>
      <c r="AX122" s="648">
        <v>1279544</v>
      </c>
      <c r="AY122" s="648">
        <v>1279544</v>
      </c>
      <c r="AZ122" s="648">
        <v>1279544</v>
      </c>
      <c r="BA122" s="648">
        <v>1279544</v>
      </c>
      <c r="BB122" s="648">
        <v>1279544</v>
      </c>
      <c r="BC122" s="648">
        <v>1279544</v>
      </c>
      <c r="BD122" s="648">
        <v>1279544</v>
      </c>
      <c r="BE122" s="648">
        <v>1279544</v>
      </c>
      <c r="BF122" s="648">
        <v>1279544</v>
      </c>
      <c r="BG122" s="648">
        <v>1254595</v>
      </c>
      <c r="BH122" s="648">
        <v>915611</v>
      </c>
      <c r="BI122" s="648">
        <v>915611</v>
      </c>
      <c r="BJ122" s="648">
        <v>63146</v>
      </c>
      <c r="BK122" s="648">
        <v>0</v>
      </c>
      <c r="BL122" s="648">
        <v>0</v>
      </c>
      <c r="BM122" s="648">
        <v>0</v>
      </c>
      <c r="BN122" s="648">
        <v>0</v>
      </c>
      <c r="BO122" s="648">
        <v>0</v>
      </c>
      <c r="BP122" s="648">
        <v>0</v>
      </c>
      <c r="BQ122" s="648">
        <v>0</v>
      </c>
      <c r="BR122" s="648">
        <v>0</v>
      </c>
      <c r="BS122" s="648">
        <v>0</v>
      </c>
      <c r="BT122" s="649">
        <v>0</v>
      </c>
      <c r="BU122" s="13"/>
    </row>
    <row r="123" spans="2:73">
      <c r="B123" s="646"/>
      <c r="C123" s="646"/>
      <c r="D123" s="646" t="s">
        <v>113</v>
      </c>
      <c r="E123" s="646" t="s">
        <v>744</v>
      </c>
      <c r="F123" s="646"/>
      <c r="G123" s="646"/>
      <c r="H123" s="646">
        <v>2017</v>
      </c>
      <c r="I123" s="560" t="s">
        <v>576</v>
      </c>
      <c r="J123" s="560" t="s">
        <v>588</v>
      </c>
      <c r="K123" s="39"/>
      <c r="L123" s="647"/>
      <c r="M123" s="648"/>
      <c r="N123" s="648"/>
      <c r="O123" s="648"/>
      <c r="P123" s="648"/>
      <c r="Q123" s="648"/>
      <c r="R123" s="648">
        <v>192</v>
      </c>
      <c r="S123" s="648">
        <v>156</v>
      </c>
      <c r="T123" s="648">
        <v>156</v>
      </c>
      <c r="U123" s="648">
        <v>156</v>
      </c>
      <c r="V123" s="648">
        <v>156</v>
      </c>
      <c r="W123" s="648">
        <v>156</v>
      </c>
      <c r="X123" s="648">
        <v>156</v>
      </c>
      <c r="Y123" s="648">
        <v>156</v>
      </c>
      <c r="Z123" s="648">
        <v>156</v>
      </c>
      <c r="AA123" s="648">
        <v>156</v>
      </c>
      <c r="AB123" s="648">
        <v>146</v>
      </c>
      <c r="AC123" s="648">
        <v>146</v>
      </c>
      <c r="AD123" s="648">
        <v>146</v>
      </c>
      <c r="AE123" s="648">
        <v>146</v>
      </c>
      <c r="AF123" s="648">
        <v>124</v>
      </c>
      <c r="AG123" s="648">
        <v>124</v>
      </c>
      <c r="AH123" s="648">
        <v>15</v>
      </c>
      <c r="AI123" s="648">
        <v>0</v>
      </c>
      <c r="AJ123" s="648">
        <v>0</v>
      </c>
      <c r="AK123" s="648">
        <v>0</v>
      </c>
      <c r="AL123" s="648">
        <v>0</v>
      </c>
      <c r="AM123" s="648">
        <v>0</v>
      </c>
      <c r="AN123" s="648">
        <v>0</v>
      </c>
      <c r="AO123" s="649">
        <v>0</v>
      </c>
      <c r="AP123" s="39"/>
      <c r="AQ123" s="647"/>
      <c r="AR123" s="648"/>
      <c r="AS123" s="648"/>
      <c r="AT123" s="648"/>
      <c r="AU123" s="648"/>
      <c r="AV123" s="648"/>
      <c r="AW123" s="648">
        <v>2771539</v>
      </c>
      <c r="AX123" s="648">
        <v>2230710</v>
      </c>
      <c r="AY123" s="648">
        <v>2230710</v>
      </c>
      <c r="AZ123" s="648">
        <v>2230710</v>
      </c>
      <c r="BA123" s="648">
        <v>2230710</v>
      </c>
      <c r="BB123" s="648">
        <v>2230710</v>
      </c>
      <c r="BC123" s="648">
        <v>2230710</v>
      </c>
      <c r="BD123" s="648">
        <v>2230687</v>
      </c>
      <c r="BE123" s="648">
        <v>2230687</v>
      </c>
      <c r="BF123" s="648">
        <v>2225156</v>
      </c>
      <c r="BG123" s="648">
        <v>2178198</v>
      </c>
      <c r="BH123" s="648">
        <v>2177831</v>
      </c>
      <c r="BI123" s="648">
        <v>2177831</v>
      </c>
      <c r="BJ123" s="648">
        <v>2177659</v>
      </c>
      <c r="BK123" s="648">
        <v>1848301</v>
      </c>
      <c r="BL123" s="648">
        <v>1848301</v>
      </c>
      <c r="BM123" s="648">
        <v>218921</v>
      </c>
      <c r="BN123" s="648">
        <v>0</v>
      </c>
      <c r="BO123" s="648">
        <v>0</v>
      </c>
      <c r="BP123" s="648">
        <v>0</v>
      </c>
      <c r="BQ123" s="648">
        <v>0</v>
      </c>
      <c r="BR123" s="648">
        <v>0</v>
      </c>
      <c r="BS123" s="648">
        <v>0</v>
      </c>
      <c r="BT123" s="649">
        <v>0</v>
      </c>
    </row>
    <row r="124" spans="2:73">
      <c r="B124" s="646"/>
      <c r="C124" s="646"/>
      <c r="D124" s="646" t="s">
        <v>767</v>
      </c>
      <c r="E124" s="646" t="s">
        <v>744</v>
      </c>
      <c r="F124" s="646"/>
      <c r="G124" s="646"/>
      <c r="H124" s="646">
        <v>2017</v>
      </c>
      <c r="I124" s="560" t="s">
        <v>576</v>
      </c>
      <c r="J124" s="560" t="s">
        <v>588</v>
      </c>
      <c r="K124" s="39"/>
      <c r="L124" s="647"/>
      <c r="M124" s="648"/>
      <c r="N124" s="648"/>
      <c r="O124" s="648"/>
      <c r="P124" s="648"/>
      <c r="Q124" s="648"/>
      <c r="R124" s="648">
        <v>179</v>
      </c>
      <c r="S124" s="648">
        <v>131</v>
      </c>
      <c r="T124" s="648">
        <v>131</v>
      </c>
      <c r="U124" s="648">
        <v>131</v>
      </c>
      <c r="V124" s="648">
        <v>131</v>
      </c>
      <c r="W124" s="648">
        <v>131</v>
      </c>
      <c r="X124" s="648">
        <v>131</v>
      </c>
      <c r="Y124" s="648">
        <v>131</v>
      </c>
      <c r="Z124" s="648">
        <v>131</v>
      </c>
      <c r="AA124" s="648">
        <v>131</v>
      </c>
      <c r="AB124" s="648">
        <v>124</v>
      </c>
      <c r="AC124" s="648">
        <v>124</v>
      </c>
      <c r="AD124" s="648">
        <v>124</v>
      </c>
      <c r="AE124" s="648">
        <v>105</v>
      </c>
      <c r="AF124" s="648">
        <v>105</v>
      </c>
      <c r="AG124" s="648">
        <v>81</v>
      </c>
      <c r="AH124" s="648">
        <v>64</v>
      </c>
      <c r="AI124" s="648">
        <v>0</v>
      </c>
      <c r="AJ124" s="648">
        <v>0</v>
      </c>
      <c r="AK124" s="648">
        <v>0</v>
      </c>
      <c r="AL124" s="648">
        <v>0</v>
      </c>
      <c r="AM124" s="648">
        <v>0</v>
      </c>
      <c r="AN124" s="648">
        <v>0</v>
      </c>
      <c r="AO124" s="649">
        <v>0</v>
      </c>
      <c r="AP124" s="39"/>
      <c r="AQ124" s="647"/>
      <c r="AR124" s="648"/>
      <c r="AS124" s="648"/>
      <c r="AT124" s="648"/>
      <c r="AU124" s="648"/>
      <c r="AV124" s="648"/>
      <c r="AW124" s="648">
        <v>2611264</v>
      </c>
      <c r="AX124" s="648">
        <v>1891047</v>
      </c>
      <c r="AY124" s="648">
        <v>1891047</v>
      </c>
      <c r="AZ124" s="648">
        <v>1891047</v>
      </c>
      <c r="BA124" s="648">
        <v>1891047</v>
      </c>
      <c r="BB124" s="648">
        <v>1891047</v>
      </c>
      <c r="BC124" s="648">
        <v>1891047</v>
      </c>
      <c r="BD124" s="648">
        <v>1891011</v>
      </c>
      <c r="BE124" s="648">
        <v>1891011</v>
      </c>
      <c r="BF124" s="648">
        <v>1891011</v>
      </c>
      <c r="BG124" s="648">
        <v>1856583</v>
      </c>
      <c r="BH124" s="648">
        <v>1853347</v>
      </c>
      <c r="BI124" s="648">
        <v>1853347</v>
      </c>
      <c r="BJ124" s="648">
        <v>1564901</v>
      </c>
      <c r="BK124" s="648">
        <v>1564901</v>
      </c>
      <c r="BL124" s="648">
        <v>1212087</v>
      </c>
      <c r="BM124" s="648">
        <v>960667</v>
      </c>
      <c r="BN124" s="648">
        <v>0</v>
      </c>
      <c r="BO124" s="648">
        <v>0</v>
      </c>
      <c r="BP124" s="648">
        <v>0</v>
      </c>
      <c r="BQ124" s="648">
        <v>0</v>
      </c>
      <c r="BR124" s="648">
        <v>0</v>
      </c>
      <c r="BS124" s="648">
        <v>0</v>
      </c>
      <c r="BT124" s="649">
        <v>0</v>
      </c>
    </row>
    <row r="125" spans="2:73">
      <c r="B125" s="646"/>
      <c r="C125" s="646"/>
      <c r="D125" s="646" t="s">
        <v>766</v>
      </c>
      <c r="E125" s="646" t="s">
        <v>744</v>
      </c>
      <c r="F125" s="646"/>
      <c r="G125" s="646"/>
      <c r="H125" s="646">
        <v>2017</v>
      </c>
      <c r="I125" s="560" t="s">
        <v>576</v>
      </c>
      <c r="J125" s="560" t="s">
        <v>588</v>
      </c>
      <c r="K125" s="39"/>
      <c r="L125" s="647"/>
      <c r="M125" s="648"/>
      <c r="N125" s="648"/>
      <c r="O125" s="648"/>
      <c r="P125" s="648"/>
      <c r="Q125" s="648"/>
      <c r="R125" s="648">
        <v>107</v>
      </c>
      <c r="S125" s="648">
        <v>107</v>
      </c>
      <c r="T125" s="648">
        <v>107</v>
      </c>
      <c r="U125" s="648">
        <v>107</v>
      </c>
      <c r="V125" s="648">
        <v>107</v>
      </c>
      <c r="W125" s="648">
        <v>107</v>
      </c>
      <c r="X125" s="648">
        <v>107</v>
      </c>
      <c r="Y125" s="648">
        <v>107</v>
      </c>
      <c r="Z125" s="648">
        <v>107</v>
      </c>
      <c r="AA125" s="648">
        <v>107</v>
      </c>
      <c r="AB125" s="648">
        <v>107</v>
      </c>
      <c r="AC125" s="648">
        <v>107</v>
      </c>
      <c r="AD125" s="648">
        <v>107</v>
      </c>
      <c r="AE125" s="648">
        <v>107</v>
      </c>
      <c r="AF125" s="648">
        <v>107</v>
      </c>
      <c r="AG125" s="648">
        <v>107</v>
      </c>
      <c r="AH125" s="648">
        <v>107</v>
      </c>
      <c r="AI125" s="648">
        <v>107</v>
      </c>
      <c r="AJ125" s="648">
        <v>98</v>
      </c>
      <c r="AK125" s="648">
        <v>0</v>
      </c>
      <c r="AL125" s="648">
        <v>0</v>
      </c>
      <c r="AM125" s="648">
        <v>0</v>
      </c>
      <c r="AN125" s="648">
        <v>0</v>
      </c>
      <c r="AO125" s="649">
        <v>0</v>
      </c>
      <c r="AP125" s="39"/>
      <c r="AQ125" s="647"/>
      <c r="AR125" s="648"/>
      <c r="AS125" s="648"/>
      <c r="AT125" s="648"/>
      <c r="AU125" s="648"/>
      <c r="AV125" s="648"/>
      <c r="AW125" s="648">
        <v>385017</v>
      </c>
      <c r="AX125" s="648">
        <v>385017</v>
      </c>
      <c r="AY125" s="648">
        <v>385017</v>
      </c>
      <c r="AZ125" s="648">
        <v>385017</v>
      </c>
      <c r="BA125" s="648">
        <v>385017</v>
      </c>
      <c r="BB125" s="648">
        <v>385017</v>
      </c>
      <c r="BC125" s="648">
        <v>385017</v>
      </c>
      <c r="BD125" s="648">
        <v>385017</v>
      </c>
      <c r="BE125" s="648">
        <v>385017</v>
      </c>
      <c r="BF125" s="648">
        <v>385017</v>
      </c>
      <c r="BG125" s="648">
        <v>385017</v>
      </c>
      <c r="BH125" s="648">
        <v>385017</v>
      </c>
      <c r="BI125" s="648">
        <v>385017</v>
      </c>
      <c r="BJ125" s="648">
        <v>385017</v>
      </c>
      <c r="BK125" s="648">
        <v>385017</v>
      </c>
      <c r="BL125" s="648">
        <v>385017</v>
      </c>
      <c r="BM125" s="648">
        <v>385017</v>
      </c>
      <c r="BN125" s="648">
        <v>385017</v>
      </c>
      <c r="BO125" s="648">
        <v>363415</v>
      </c>
      <c r="BP125" s="648">
        <v>0</v>
      </c>
      <c r="BQ125" s="648">
        <v>0</v>
      </c>
      <c r="BR125" s="648">
        <v>0</v>
      </c>
      <c r="BS125" s="648">
        <v>0</v>
      </c>
      <c r="BT125" s="649">
        <v>0</v>
      </c>
    </row>
    <row r="126" spans="2:73">
      <c r="B126" s="646"/>
      <c r="C126" s="646"/>
      <c r="D126" s="646" t="s">
        <v>118</v>
      </c>
      <c r="E126" s="646" t="s">
        <v>744</v>
      </c>
      <c r="F126" s="646"/>
      <c r="G126" s="646"/>
      <c r="H126" s="646">
        <v>2017</v>
      </c>
      <c r="I126" s="560" t="s">
        <v>576</v>
      </c>
      <c r="J126" s="560" t="s">
        <v>588</v>
      </c>
      <c r="K126" s="39"/>
      <c r="L126" s="647"/>
      <c r="M126" s="648"/>
      <c r="N126" s="648"/>
      <c r="O126" s="648"/>
      <c r="P126" s="648"/>
      <c r="Q126" s="648"/>
      <c r="R126" s="648">
        <v>591</v>
      </c>
      <c r="S126" s="648">
        <v>592</v>
      </c>
      <c r="T126" s="648">
        <v>592</v>
      </c>
      <c r="U126" s="648">
        <v>592</v>
      </c>
      <c r="V126" s="648">
        <v>592</v>
      </c>
      <c r="W126" s="648">
        <v>571</v>
      </c>
      <c r="X126" s="648">
        <v>571</v>
      </c>
      <c r="Y126" s="648">
        <v>571</v>
      </c>
      <c r="Z126" s="648">
        <v>571</v>
      </c>
      <c r="AA126" s="648">
        <v>571</v>
      </c>
      <c r="AB126" s="648">
        <v>563</v>
      </c>
      <c r="AC126" s="648">
        <v>535</v>
      </c>
      <c r="AD126" s="648">
        <v>217</v>
      </c>
      <c r="AE126" s="648">
        <v>164</v>
      </c>
      <c r="AF126" s="648">
        <v>14</v>
      </c>
      <c r="AG126" s="648">
        <v>0</v>
      </c>
      <c r="AH126" s="648">
        <v>0</v>
      </c>
      <c r="AI126" s="648">
        <v>0</v>
      </c>
      <c r="AJ126" s="648">
        <v>0</v>
      </c>
      <c r="AK126" s="648">
        <v>0</v>
      </c>
      <c r="AL126" s="648">
        <v>0</v>
      </c>
      <c r="AM126" s="648">
        <v>0</v>
      </c>
      <c r="AN126" s="648">
        <v>0</v>
      </c>
      <c r="AO126" s="649">
        <v>0</v>
      </c>
      <c r="AP126" s="39"/>
      <c r="AQ126" s="647"/>
      <c r="AR126" s="648"/>
      <c r="AS126" s="648"/>
      <c r="AT126" s="648"/>
      <c r="AU126" s="648"/>
      <c r="AV126" s="648"/>
      <c r="AW126" s="648">
        <v>2780342</v>
      </c>
      <c r="AX126" s="648">
        <v>2784605</v>
      </c>
      <c r="AY126" s="648">
        <v>2784605</v>
      </c>
      <c r="AZ126" s="648">
        <v>2784605</v>
      </c>
      <c r="BA126" s="648">
        <v>2784605</v>
      </c>
      <c r="BB126" s="648">
        <v>2681722</v>
      </c>
      <c r="BC126" s="648">
        <v>2681722</v>
      </c>
      <c r="BD126" s="648">
        <v>2681722</v>
      </c>
      <c r="BE126" s="648">
        <v>2680749</v>
      </c>
      <c r="BF126" s="648">
        <v>2680749</v>
      </c>
      <c r="BG126" s="648">
        <v>2646596</v>
      </c>
      <c r="BH126" s="648">
        <v>2575262</v>
      </c>
      <c r="BI126" s="648">
        <v>712106</v>
      </c>
      <c r="BJ126" s="648">
        <v>575184</v>
      </c>
      <c r="BK126" s="648">
        <v>47901</v>
      </c>
      <c r="BL126" s="648">
        <v>0</v>
      </c>
      <c r="BM126" s="648">
        <v>0</v>
      </c>
      <c r="BN126" s="648">
        <v>0</v>
      </c>
      <c r="BO126" s="648">
        <v>0</v>
      </c>
      <c r="BP126" s="648">
        <v>0</v>
      </c>
      <c r="BQ126" s="648">
        <v>0</v>
      </c>
      <c r="BR126" s="648">
        <v>0</v>
      </c>
      <c r="BS126" s="648">
        <v>0</v>
      </c>
      <c r="BT126" s="649">
        <v>0</v>
      </c>
    </row>
    <row r="127" spans="2:73">
      <c r="B127" s="646"/>
      <c r="C127" s="646"/>
      <c r="D127" s="646" t="s">
        <v>768</v>
      </c>
      <c r="E127" s="646" t="s">
        <v>744</v>
      </c>
      <c r="F127" s="646"/>
      <c r="G127" s="646"/>
      <c r="H127" s="646">
        <v>2017</v>
      </c>
      <c r="I127" s="560" t="s">
        <v>576</v>
      </c>
      <c r="J127" s="560" t="s">
        <v>588</v>
      </c>
      <c r="K127" s="39"/>
      <c r="L127" s="647"/>
      <c r="M127" s="648"/>
      <c r="N127" s="648"/>
      <c r="O127" s="648"/>
      <c r="P127" s="648"/>
      <c r="Q127" s="648"/>
      <c r="R127" s="648">
        <v>33</v>
      </c>
      <c r="S127" s="648">
        <v>33</v>
      </c>
      <c r="T127" s="648">
        <v>33</v>
      </c>
      <c r="U127" s="648">
        <v>33</v>
      </c>
      <c r="V127" s="648">
        <v>33</v>
      </c>
      <c r="W127" s="648">
        <v>33</v>
      </c>
      <c r="X127" s="648">
        <v>33</v>
      </c>
      <c r="Y127" s="648">
        <v>33</v>
      </c>
      <c r="Z127" s="648">
        <v>33</v>
      </c>
      <c r="AA127" s="648">
        <v>33</v>
      </c>
      <c r="AB127" s="648">
        <v>0</v>
      </c>
      <c r="AC127" s="648">
        <v>0</v>
      </c>
      <c r="AD127" s="648">
        <v>0</v>
      </c>
      <c r="AE127" s="648">
        <v>0</v>
      </c>
      <c r="AF127" s="648">
        <v>0</v>
      </c>
      <c r="AG127" s="648">
        <v>0</v>
      </c>
      <c r="AH127" s="648">
        <v>0</v>
      </c>
      <c r="AI127" s="648">
        <v>0</v>
      </c>
      <c r="AJ127" s="648">
        <v>0</v>
      </c>
      <c r="AK127" s="648">
        <v>0</v>
      </c>
      <c r="AL127" s="648">
        <v>0</v>
      </c>
      <c r="AM127" s="648">
        <v>0</v>
      </c>
      <c r="AN127" s="648">
        <v>0</v>
      </c>
      <c r="AO127" s="649">
        <v>0</v>
      </c>
      <c r="AP127" s="39"/>
      <c r="AQ127" s="647"/>
      <c r="AR127" s="648"/>
      <c r="AS127" s="648"/>
      <c r="AT127" s="648"/>
      <c r="AU127" s="648"/>
      <c r="AV127" s="648"/>
      <c r="AW127" s="648">
        <v>170819</v>
      </c>
      <c r="AX127" s="648">
        <v>170819</v>
      </c>
      <c r="AY127" s="648">
        <v>170819</v>
      </c>
      <c r="AZ127" s="648">
        <v>170819</v>
      </c>
      <c r="BA127" s="648">
        <v>170819</v>
      </c>
      <c r="BB127" s="648">
        <v>170819</v>
      </c>
      <c r="BC127" s="648">
        <v>170819</v>
      </c>
      <c r="BD127" s="648">
        <v>170819</v>
      </c>
      <c r="BE127" s="648">
        <v>170819</v>
      </c>
      <c r="BF127" s="648">
        <v>170819</v>
      </c>
      <c r="BG127" s="648">
        <v>0</v>
      </c>
      <c r="BH127" s="648">
        <v>0</v>
      </c>
      <c r="BI127" s="648">
        <v>0</v>
      </c>
      <c r="BJ127" s="648">
        <v>0</v>
      </c>
      <c r="BK127" s="648">
        <v>0</v>
      </c>
      <c r="BL127" s="648">
        <v>0</v>
      </c>
      <c r="BM127" s="648">
        <v>0</v>
      </c>
      <c r="BN127" s="648">
        <v>0</v>
      </c>
      <c r="BO127" s="648">
        <v>0</v>
      </c>
      <c r="BP127" s="648">
        <v>0</v>
      </c>
      <c r="BQ127" s="648">
        <v>0</v>
      </c>
      <c r="BR127" s="648">
        <v>0</v>
      </c>
      <c r="BS127" s="648">
        <v>0</v>
      </c>
      <c r="BT127" s="649">
        <v>0</v>
      </c>
    </row>
    <row r="128" spans="2:73">
      <c r="B128" s="646"/>
      <c r="C128" s="646"/>
      <c r="D128" s="646" t="s">
        <v>769</v>
      </c>
      <c r="E128" s="646" t="s">
        <v>744</v>
      </c>
      <c r="F128" s="646"/>
      <c r="G128" s="646"/>
      <c r="H128" s="646">
        <v>2017</v>
      </c>
      <c r="I128" s="560" t="s">
        <v>576</v>
      </c>
      <c r="J128" s="560" t="s">
        <v>588</v>
      </c>
      <c r="K128" s="39"/>
      <c r="L128" s="647"/>
      <c r="M128" s="648"/>
      <c r="N128" s="648"/>
      <c r="O128" s="648"/>
      <c r="P128" s="648"/>
      <c r="Q128" s="648"/>
      <c r="R128" s="648">
        <v>10</v>
      </c>
      <c r="S128" s="648">
        <v>10</v>
      </c>
      <c r="T128" s="648">
        <v>10</v>
      </c>
      <c r="U128" s="648">
        <v>10</v>
      </c>
      <c r="V128" s="648">
        <v>10</v>
      </c>
      <c r="W128" s="648">
        <v>10</v>
      </c>
      <c r="X128" s="648">
        <v>10</v>
      </c>
      <c r="Y128" s="648">
        <v>10</v>
      </c>
      <c r="Z128" s="648">
        <v>10</v>
      </c>
      <c r="AA128" s="648">
        <v>10</v>
      </c>
      <c r="AB128" s="648">
        <v>10</v>
      </c>
      <c r="AC128" s="648">
        <v>10</v>
      </c>
      <c r="AD128" s="648">
        <v>10</v>
      </c>
      <c r="AE128" s="648">
        <v>10</v>
      </c>
      <c r="AF128" s="648">
        <v>10</v>
      </c>
      <c r="AG128" s="648">
        <v>10</v>
      </c>
      <c r="AH128" s="648">
        <v>10</v>
      </c>
      <c r="AI128" s="648">
        <v>10</v>
      </c>
      <c r="AJ128" s="648">
        <v>8</v>
      </c>
      <c r="AK128" s="648">
        <v>6</v>
      </c>
      <c r="AL128" s="648">
        <v>0</v>
      </c>
      <c r="AM128" s="648">
        <v>0</v>
      </c>
      <c r="AN128" s="648">
        <v>0</v>
      </c>
      <c r="AO128" s="649">
        <v>0</v>
      </c>
      <c r="AP128" s="39"/>
      <c r="AQ128" s="647"/>
      <c r="AR128" s="648"/>
      <c r="AS128" s="648"/>
      <c r="AT128" s="648"/>
      <c r="AU128" s="648"/>
      <c r="AV128" s="648"/>
      <c r="AW128" s="648">
        <v>50819</v>
      </c>
      <c r="AX128" s="648">
        <v>50819</v>
      </c>
      <c r="AY128" s="648">
        <v>50819</v>
      </c>
      <c r="AZ128" s="648">
        <v>50819</v>
      </c>
      <c r="BA128" s="648">
        <v>50535</v>
      </c>
      <c r="BB128" s="648">
        <v>50200</v>
      </c>
      <c r="BC128" s="648">
        <v>50200</v>
      </c>
      <c r="BD128" s="648">
        <v>50200</v>
      </c>
      <c r="BE128" s="648">
        <v>50200</v>
      </c>
      <c r="BF128" s="648">
        <v>50200</v>
      </c>
      <c r="BG128" s="648">
        <v>50200</v>
      </c>
      <c r="BH128" s="648">
        <v>50200</v>
      </c>
      <c r="BI128" s="648">
        <v>50200</v>
      </c>
      <c r="BJ128" s="648">
        <v>50200</v>
      </c>
      <c r="BK128" s="648">
        <v>50200</v>
      </c>
      <c r="BL128" s="648">
        <v>49864</v>
      </c>
      <c r="BM128" s="648">
        <v>49864</v>
      </c>
      <c r="BN128" s="648">
        <v>49822</v>
      </c>
      <c r="BO128" s="648">
        <v>48699</v>
      </c>
      <c r="BP128" s="648">
        <v>16815</v>
      </c>
      <c r="BQ128" s="648">
        <v>0</v>
      </c>
      <c r="BR128" s="648">
        <v>0</v>
      </c>
      <c r="BS128" s="648">
        <v>0</v>
      </c>
      <c r="BT128" s="649">
        <v>0</v>
      </c>
    </row>
    <row r="129" spans="2:72">
      <c r="B129" s="646"/>
      <c r="C129" s="646"/>
      <c r="D129" s="650" t="s">
        <v>114</v>
      </c>
      <c r="E129" s="646" t="s">
        <v>744</v>
      </c>
      <c r="F129" s="646"/>
      <c r="G129" s="646"/>
      <c r="H129" s="646">
        <v>2018</v>
      </c>
      <c r="I129" s="560" t="s">
        <v>578</v>
      </c>
      <c r="J129" s="560" t="s">
        <v>588</v>
      </c>
      <c r="K129" s="39"/>
      <c r="L129" s="647"/>
      <c r="M129" s="648"/>
      <c r="N129" s="648"/>
      <c r="O129" s="648"/>
      <c r="P129" s="648"/>
      <c r="Q129" s="648"/>
      <c r="R129" s="648"/>
      <c r="S129" s="648">
        <f>AX129*((Q118+Q121+R125)/(AV118+AV121+AW125))</f>
        <v>55.919802072760184</v>
      </c>
      <c r="T129" s="648">
        <f t="shared" ref="T129:V129" si="0">AY129*((R118+R121+S125)/(AW118+AW121+AX125))</f>
        <v>55.919802072760184</v>
      </c>
      <c r="U129" s="648">
        <f t="shared" si="0"/>
        <v>55.919802072760184</v>
      </c>
      <c r="V129" s="648">
        <f t="shared" si="0"/>
        <v>55.919802072760184</v>
      </c>
      <c r="W129" s="648"/>
      <c r="X129" s="648"/>
      <c r="Y129" s="648"/>
      <c r="Z129" s="648"/>
      <c r="AA129" s="648"/>
      <c r="AB129" s="648"/>
      <c r="AC129" s="648"/>
      <c r="AD129" s="648"/>
      <c r="AE129" s="648"/>
      <c r="AF129" s="648"/>
      <c r="AG129" s="648"/>
      <c r="AH129" s="648"/>
      <c r="AI129" s="648"/>
      <c r="AJ129" s="648"/>
      <c r="AK129" s="648"/>
      <c r="AL129" s="648"/>
      <c r="AM129" s="648"/>
      <c r="AN129" s="648"/>
      <c r="AO129" s="649"/>
      <c r="AP129" s="39"/>
      <c r="AQ129" s="647"/>
      <c r="AR129" s="648"/>
      <c r="AS129" s="648"/>
      <c r="AT129" s="648"/>
      <c r="AU129" s="648"/>
      <c r="AV129" s="648"/>
      <c r="AW129" s="648"/>
      <c r="AX129" s="648">
        <v>193098.0665325</v>
      </c>
      <c r="AY129" s="648">
        <f t="shared" ref="AY129:AY130" si="1">(AX129+AZ129)/2</f>
        <v>193098.0665325</v>
      </c>
      <c r="AZ129" s="648">
        <v>193098.0665325</v>
      </c>
      <c r="BA129" s="648">
        <f>AZ129</f>
        <v>193098.0665325</v>
      </c>
      <c r="BB129" s="648"/>
      <c r="BC129" s="648"/>
      <c r="BD129" s="648"/>
      <c r="BE129" s="648"/>
      <c r="BF129" s="648"/>
      <c r="BG129" s="648"/>
      <c r="BH129" s="648"/>
      <c r="BI129" s="648"/>
      <c r="BJ129" s="648"/>
      <c r="BK129" s="648"/>
      <c r="BL129" s="648"/>
      <c r="BM129" s="648"/>
      <c r="BN129" s="648"/>
      <c r="BO129" s="648"/>
      <c r="BP129" s="648"/>
      <c r="BQ129" s="648"/>
      <c r="BR129" s="648"/>
      <c r="BS129" s="648"/>
      <c r="BT129" s="649"/>
    </row>
    <row r="130" spans="2:72">
      <c r="B130" s="646"/>
      <c r="C130" s="646"/>
      <c r="D130" s="650" t="s">
        <v>767</v>
      </c>
      <c r="E130" s="646" t="s">
        <v>744</v>
      </c>
      <c r="F130" s="646"/>
      <c r="G130" s="646"/>
      <c r="H130" s="646">
        <v>2018</v>
      </c>
      <c r="I130" s="560" t="s">
        <v>578</v>
      </c>
      <c r="J130" s="560" t="s">
        <v>588</v>
      </c>
      <c r="K130" s="39"/>
      <c r="L130" s="647"/>
      <c r="M130" s="648"/>
      <c r="N130" s="648"/>
      <c r="O130" s="648"/>
      <c r="P130" s="648"/>
      <c r="Q130" s="648"/>
      <c r="R130" s="648"/>
      <c r="S130" s="648">
        <f>AX130*((R124)/(AW124))</f>
        <v>76.722509362588497</v>
      </c>
      <c r="T130" s="648">
        <f t="shared" ref="T130:V130" si="2">AY130*((S124)/(AX124))</f>
        <v>77.214836107454829</v>
      </c>
      <c r="U130" s="648">
        <f t="shared" si="2"/>
        <v>76.896148506257475</v>
      </c>
      <c r="V130" s="648">
        <f t="shared" si="2"/>
        <v>76.896148506257475</v>
      </c>
      <c r="W130" s="648"/>
      <c r="X130" s="648"/>
      <c r="Y130" s="648"/>
      <c r="Z130" s="648"/>
      <c r="AA130" s="648"/>
      <c r="AB130" s="648"/>
      <c r="AC130" s="648"/>
      <c r="AD130" s="648"/>
      <c r="AE130" s="648"/>
      <c r="AF130" s="648"/>
      <c r="AG130" s="648"/>
      <c r="AH130" s="648"/>
      <c r="AI130" s="648"/>
      <c r="AJ130" s="648"/>
      <c r="AK130" s="648"/>
      <c r="AL130" s="648"/>
      <c r="AM130" s="648"/>
      <c r="AN130" s="648"/>
      <c r="AO130" s="649"/>
      <c r="AP130" s="39"/>
      <c r="AQ130" s="647"/>
      <c r="AR130" s="648"/>
      <c r="AS130" s="648"/>
      <c r="AT130" s="648"/>
      <c r="AU130" s="648"/>
      <c r="AV130" s="648"/>
      <c r="AW130" s="648"/>
      <c r="AX130" s="648">
        <v>1119233.1099898899</v>
      </c>
      <c r="AY130" s="648">
        <f t="shared" si="1"/>
        <v>1114632.7036373597</v>
      </c>
      <c r="AZ130" s="648">
        <v>1110032.2972848297</v>
      </c>
      <c r="BA130" s="648">
        <f>AZ130</f>
        <v>1110032.2972848297</v>
      </c>
      <c r="BB130" s="648"/>
      <c r="BC130" s="648"/>
      <c r="BD130" s="648"/>
      <c r="BE130" s="648"/>
      <c r="BF130" s="648"/>
      <c r="BG130" s="648"/>
      <c r="BH130" s="648"/>
      <c r="BI130" s="648"/>
      <c r="BJ130" s="648"/>
      <c r="BK130" s="648"/>
      <c r="BL130" s="648"/>
      <c r="BM130" s="648"/>
      <c r="BN130" s="648"/>
      <c r="BO130" s="648"/>
      <c r="BP130" s="648"/>
      <c r="BQ130" s="648"/>
      <c r="BR130" s="648"/>
      <c r="BS130" s="648"/>
      <c r="BT130" s="649"/>
    </row>
    <row r="131" spans="2:72">
      <c r="B131" s="646"/>
      <c r="C131" s="646"/>
      <c r="D131" s="650" t="s">
        <v>770</v>
      </c>
      <c r="E131" s="646" t="s">
        <v>744</v>
      </c>
      <c r="F131" s="646"/>
      <c r="G131" s="646"/>
      <c r="H131" s="646">
        <v>2018</v>
      </c>
      <c r="I131" s="560" t="s">
        <v>578</v>
      </c>
      <c r="J131" s="560" t="s">
        <v>588</v>
      </c>
      <c r="K131" s="39"/>
      <c r="L131" s="647"/>
      <c r="M131" s="648"/>
      <c r="N131" s="648"/>
      <c r="O131" s="648"/>
      <c r="P131" s="648"/>
      <c r="Q131" s="648"/>
      <c r="R131" s="648"/>
      <c r="S131" s="648">
        <f>AX131*(P113/AU113)</f>
        <v>29.083810843145898</v>
      </c>
      <c r="T131" s="648">
        <f>AY131*(Q113/AV113)</f>
        <v>29.083810843145898</v>
      </c>
      <c r="U131" s="648">
        <f t="shared" ref="U131:V131" si="3">AZ131*(R113/AW113)</f>
        <v>29.083810843145898</v>
      </c>
      <c r="V131" s="648">
        <f t="shared" si="3"/>
        <v>29.083810843145898</v>
      </c>
      <c r="W131" s="648"/>
      <c r="X131" s="648"/>
      <c r="Y131" s="648"/>
      <c r="Z131" s="648"/>
      <c r="AA131" s="648"/>
      <c r="AB131" s="648"/>
      <c r="AC131" s="648"/>
      <c r="AD131" s="648"/>
      <c r="AE131" s="648"/>
      <c r="AF131" s="648"/>
      <c r="AG131" s="648"/>
      <c r="AH131" s="648"/>
      <c r="AI131" s="648"/>
      <c r="AJ131" s="648"/>
      <c r="AK131" s="648"/>
      <c r="AL131" s="648"/>
      <c r="AM131" s="648"/>
      <c r="AN131" s="648"/>
      <c r="AO131" s="649"/>
      <c r="AP131" s="39"/>
      <c r="AQ131" s="647"/>
      <c r="AR131" s="648"/>
      <c r="AS131" s="648"/>
      <c r="AT131" s="648"/>
      <c r="AU131" s="648"/>
      <c r="AV131" s="648"/>
      <c r="AW131" s="648"/>
      <c r="AX131" s="648">
        <v>57735</v>
      </c>
      <c r="AY131" s="648">
        <f>(AX131+AZ131)/2</f>
        <v>57735</v>
      </c>
      <c r="AZ131" s="648">
        <v>57735</v>
      </c>
      <c r="BA131" s="648">
        <f>AZ131</f>
        <v>57735</v>
      </c>
      <c r="BB131" s="648"/>
      <c r="BC131" s="648"/>
      <c r="BD131" s="648"/>
      <c r="BE131" s="648"/>
      <c r="BF131" s="648"/>
      <c r="BG131" s="648"/>
      <c r="BH131" s="648"/>
      <c r="BI131" s="648"/>
      <c r="BJ131" s="648"/>
      <c r="BK131" s="648"/>
      <c r="BL131" s="648"/>
      <c r="BM131" s="648"/>
      <c r="BN131" s="648"/>
      <c r="BO131" s="648"/>
      <c r="BP131" s="648"/>
      <c r="BQ131" s="648"/>
      <c r="BR131" s="648"/>
      <c r="BS131" s="648"/>
      <c r="BT131" s="649"/>
    </row>
    <row r="132" spans="2:72">
      <c r="B132" s="646"/>
      <c r="C132" s="646"/>
      <c r="D132" s="650" t="s">
        <v>118</v>
      </c>
      <c r="E132" s="646" t="s">
        <v>744</v>
      </c>
      <c r="F132" s="646"/>
      <c r="G132" s="646"/>
      <c r="H132" s="646">
        <v>2018</v>
      </c>
      <c r="I132" s="560" t="s">
        <v>578</v>
      </c>
      <c r="J132" s="560" t="s">
        <v>588</v>
      </c>
      <c r="K132" s="39"/>
      <c r="L132" s="647"/>
      <c r="M132" s="648"/>
      <c r="N132" s="648"/>
      <c r="O132" s="648"/>
      <c r="P132" s="648"/>
      <c r="Q132" s="648"/>
      <c r="R132" s="648"/>
      <c r="S132" s="648">
        <f>AX132*((Q119+Q122+R126)/(AW119+AW122+AX126))</f>
        <v>216.96507811967999</v>
      </c>
      <c r="T132" s="648">
        <f t="shared" ref="T132:V132" si="4">AY132*((R119+R122+S126)/(AX119+AX122+AY126))</f>
        <v>216.9649989089082</v>
      </c>
      <c r="U132" s="648">
        <f t="shared" si="4"/>
        <v>216.42721194567133</v>
      </c>
      <c r="V132" s="648">
        <f t="shared" si="4"/>
        <v>216.42721194567133</v>
      </c>
      <c r="W132" s="648"/>
      <c r="X132" s="648"/>
      <c r="Y132" s="648"/>
      <c r="Z132" s="648"/>
      <c r="AA132" s="648"/>
      <c r="AB132" s="648"/>
      <c r="AC132" s="648"/>
      <c r="AD132" s="648"/>
      <c r="AE132" s="648"/>
      <c r="AF132" s="648"/>
      <c r="AG132" s="648"/>
      <c r="AH132" s="648"/>
      <c r="AI132" s="648"/>
      <c r="AJ132" s="648"/>
      <c r="AK132" s="648"/>
      <c r="AL132" s="648"/>
      <c r="AM132" s="648"/>
      <c r="AN132" s="648"/>
      <c r="AO132" s="649"/>
      <c r="AP132" s="39"/>
      <c r="AQ132" s="647"/>
      <c r="AR132" s="648"/>
      <c r="AS132" s="648"/>
      <c r="AT132" s="648"/>
      <c r="AU132" s="648"/>
      <c r="AV132" s="648"/>
      <c r="AW132" s="648"/>
      <c r="AX132" s="648">
        <v>1733977.6452778243</v>
      </c>
      <c r="AY132" s="648">
        <f t="shared" ref="AY132:AY135" si="5">(AX132+AZ132)/2</f>
        <v>1729690.2952632695</v>
      </c>
      <c r="AZ132" s="648">
        <v>1725402.9452487149</v>
      </c>
      <c r="BA132" s="648">
        <f t="shared" ref="BA132:BA135" si="6">AZ132</f>
        <v>1725402.9452487149</v>
      </c>
      <c r="BB132" s="648"/>
      <c r="BC132" s="648"/>
      <c r="BD132" s="648"/>
      <c r="BE132" s="648"/>
      <c r="BF132" s="648"/>
      <c r="BG132" s="648"/>
      <c r="BH132" s="648"/>
      <c r="BI132" s="648"/>
      <c r="BJ132" s="648"/>
      <c r="BK132" s="648"/>
      <c r="BL132" s="648"/>
      <c r="BM132" s="648"/>
      <c r="BN132" s="648"/>
      <c r="BO132" s="648"/>
      <c r="BP132" s="648"/>
      <c r="BQ132" s="648"/>
      <c r="BR132" s="648"/>
      <c r="BS132" s="648"/>
      <c r="BT132" s="649"/>
    </row>
    <row r="133" spans="2:72">
      <c r="B133" s="646"/>
      <c r="C133" s="646"/>
      <c r="D133" s="650" t="s">
        <v>120</v>
      </c>
      <c r="E133" s="646" t="s">
        <v>744</v>
      </c>
      <c r="F133" s="646"/>
      <c r="G133" s="646"/>
      <c r="H133" s="646">
        <v>2018</v>
      </c>
      <c r="I133" s="560" t="s">
        <v>578</v>
      </c>
      <c r="J133" s="560" t="s">
        <v>588</v>
      </c>
      <c r="K133" s="39"/>
      <c r="L133" s="647"/>
      <c r="M133" s="648"/>
      <c r="N133" s="648"/>
      <c r="O133" s="648"/>
      <c r="P133" s="648"/>
      <c r="Q133" s="648"/>
      <c r="R133" s="648"/>
      <c r="S133" s="648">
        <f>AX133*((O88)/(AT88))</f>
        <v>5.9875177733378306</v>
      </c>
      <c r="T133" s="648">
        <f t="shared" ref="T133:V133" si="7">AY133*((P88)/(AU88))</f>
        <v>5.9578085082850105</v>
      </c>
      <c r="U133" s="648">
        <f t="shared" si="7"/>
        <v>5.9280992432321904</v>
      </c>
      <c r="V133" s="648">
        <f t="shared" si="7"/>
        <v>5.9280992432321904</v>
      </c>
      <c r="W133" s="648"/>
      <c r="X133" s="648"/>
      <c r="Y133" s="648"/>
      <c r="Z133" s="648"/>
      <c r="AA133" s="648"/>
      <c r="AB133" s="648"/>
      <c r="AC133" s="648"/>
      <c r="AD133" s="648"/>
      <c r="AE133" s="648"/>
      <c r="AF133" s="648"/>
      <c r="AG133" s="648"/>
      <c r="AH133" s="648"/>
      <c r="AI133" s="648"/>
      <c r="AJ133" s="648"/>
      <c r="AK133" s="648"/>
      <c r="AL133" s="648"/>
      <c r="AM133" s="648"/>
      <c r="AN133" s="648"/>
      <c r="AO133" s="649"/>
      <c r="AP133" s="39"/>
      <c r="AQ133" s="647"/>
      <c r="AR133" s="648"/>
      <c r="AS133" s="648"/>
      <c r="AT133" s="648"/>
      <c r="AU133" s="648"/>
      <c r="AV133" s="648"/>
      <c r="AW133" s="648"/>
      <c r="AX133" s="648">
        <v>31041.669251232775</v>
      </c>
      <c r="AY133" s="648">
        <f t="shared" si="5"/>
        <v>30887.64462627492</v>
      </c>
      <c r="AZ133" s="648">
        <v>30733.620001317064</v>
      </c>
      <c r="BA133" s="648">
        <f t="shared" si="6"/>
        <v>30733.620001317064</v>
      </c>
      <c r="BB133" s="648"/>
      <c r="BC133" s="648"/>
      <c r="BD133" s="648"/>
      <c r="BE133" s="648"/>
      <c r="BF133" s="648"/>
      <c r="BG133" s="648"/>
      <c r="BH133" s="648"/>
      <c r="BI133" s="648"/>
      <c r="BJ133" s="648"/>
      <c r="BK133" s="648"/>
      <c r="BL133" s="648"/>
      <c r="BM133" s="648"/>
      <c r="BN133" s="648"/>
      <c r="BO133" s="648"/>
      <c r="BP133" s="648"/>
      <c r="BQ133" s="648"/>
      <c r="BR133" s="648"/>
      <c r="BS133" s="648"/>
      <c r="BT133" s="649"/>
    </row>
    <row r="134" spans="2:72">
      <c r="B134" s="646"/>
      <c r="C134" s="646"/>
      <c r="D134" s="650" t="s">
        <v>771</v>
      </c>
      <c r="E134" s="646" t="s">
        <v>744</v>
      </c>
      <c r="F134" s="646"/>
      <c r="G134" s="646"/>
      <c r="H134" s="646">
        <v>2018</v>
      </c>
      <c r="I134" s="560" t="s">
        <v>578</v>
      </c>
      <c r="J134" s="560" t="s">
        <v>588</v>
      </c>
      <c r="K134" s="39"/>
      <c r="L134" s="647"/>
      <c r="M134" s="648"/>
      <c r="N134" s="648"/>
      <c r="O134" s="648"/>
      <c r="P134" s="648"/>
      <c r="Q134" s="648"/>
      <c r="R134" s="648"/>
      <c r="S134" s="648">
        <f>AX134*((R127)/(AW127))</f>
        <v>21.872432223581686</v>
      </c>
      <c r="T134" s="648">
        <f t="shared" ref="T134:V134" si="8">AY134*((S127)/(AX127))</f>
        <v>21.872432223581686</v>
      </c>
      <c r="U134" s="648">
        <f t="shared" si="8"/>
        <v>21.872432223581686</v>
      </c>
      <c r="V134" s="648">
        <f t="shared" si="8"/>
        <v>21.872432223581686</v>
      </c>
      <c r="W134" s="648"/>
      <c r="X134" s="648"/>
      <c r="Y134" s="648"/>
      <c r="Z134" s="648"/>
      <c r="AA134" s="648"/>
      <c r="AB134" s="648"/>
      <c r="AC134" s="648"/>
      <c r="AD134" s="648"/>
      <c r="AE134" s="648"/>
      <c r="AF134" s="648"/>
      <c r="AG134" s="648"/>
      <c r="AH134" s="648"/>
      <c r="AI134" s="648"/>
      <c r="AJ134" s="648"/>
      <c r="AK134" s="648"/>
      <c r="AL134" s="648"/>
      <c r="AM134" s="648"/>
      <c r="AN134" s="648"/>
      <c r="AO134" s="649"/>
      <c r="AP134" s="39"/>
      <c r="AQ134" s="647"/>
      <c r="AR134" s="648"/>
      <c r="AS134" s="648"/>
      <c r="AT134" s="648"/>
      <c r="AU134" s="648"/>
      <c r="AV134" s="648"/>
      <c r="AW134" s="648"/>
      <c r="AX134" s="648">
        <v>113219</v>
      </c>
      <c r="AY134" s="648">
        <f t="shared" si="5"/>
        <v>113219</v>
      </c>
      <c r="AZ134" s="648">
        <v>113219</v>
      </c>
      <c r="BA134" s="648">
        <f t="shared" si="6"/>
        <v>113219</v>
      </c>
      <c r="BB134" s="648"/>
      <c r="BC134" s="648"/>
      <c r="BD134" s="648"/>
      <c r="BE134" s="648"/>
      <c r="BF134" s="648"/>
      <c r="BG134" s="648"/>
      <c r="BH134" s="648"/>
      <c r="BI134" s="648"/>
      <c r="BJ134" s="648"/>
      <c r="BK134" s="648"/>
      <c r="BL134" s="648"/>
      <c r="BM134" s="648"/>
      <c r="BN134" s="648"/>
      <c r="BO134" s="648"/>
      <c r="BP134" s="648"/>
      <c r="BQ134" s="648"/>
      <c r="BR134" s="648"/>
      <c r="BS134" s="648"/>
      <c r="BT134" s="649"/>
    </row>
    <row r="135" spans="2:72">
      <c r="B135" s="646"/>
      <c r="C135" s="646"/>
      <c r="D135" s="646" t="s">
        <v>119</v>
      </c>
      <c r="E135" s="646" t="s">
        <v>744</v>
      </c>
      <c r="F135" s="646"/>
      <c r="G135" s="646"/>
      <c r="H135" s="646">
        <v>2018</v>
      </c>
      <c r="I135" s="560" t="s">
        <v>578</v>
      </c>
      <c r="J135" s="560" t="s">
        <v>588</v>
      </c>
      <c r="K135" s="39"/>
      <c r="L135" s="647"/>
      <c r="M135" s="648"/>
      <c r="N135" s="648"/>
      <c r="O135" s="648"/>
      <c r="P135" s="648"/>
      <c r="Q135" s="648"/>
      <c r="R135" s="648"/>
      <c r="S135" s="648">
        <f>AX135*0.000256331285410396</f>
        <v>10.081837822221967</v>
      </c>
      <c r="T135" s="648">
        <f>AY135*0.000256331285410396</f>
        <v>8.2821714415563452</v>
      </c>
      <c r="U135" s="648">
        <f>AZ135*0.000256331285410396</f>
        <v>6.4825050608907242</v>
      </c>
      <c r="V135" s="648">
        <f>BA135*0.000256331285410396</f>
        <v>6.4825050608907242</v>
      </c>
      <c r="W135" s="648"/>
      <c r="X135" s="648"/>
      <c r="Y135" s="648"/>
      <c r="Z135" s="648"/>
      <c r="AA135" s="648"/>
      <c r="AB135" s="648"/>
      <c r="AC135" s="648"/>
      <c r="AD135" s="648"/>
      <c r="AE135" s="648"/>
      <c r="AF135" s="648"/>
      <c r="AG135" s="648"/>
      <c r="AH135" s="648"/>
      <c r="AI135" s="648"/>
      <c r="AJ135" s="648"/>
      <c r="AK135" s="648"/>
      <c r="AL135" s="648"/>
      <c r="AM135" s="648"/>
      <c r="AN135" s="648"/>
      <c r="AO135" s="649"/>
      <c r="AP135" s="39"/>
      <c r="AQ135" s="647"/>
      <c r="AR135" s="648"/>
      <c r="AS135" s="648"/>
      <c r="AT135" s="648"/>
      <c r="AU135" s="648"/>
      <c r="AV135" s="648"/>
      <c r="AW135" s="648"/>
      <c r="AX135" s="648">
        <v>39331.281025960474</v>
      </c>
      <c r="AY135" s="648">
        <f t="shared" si="5"/>
        <v>32310.41980808655</v>
      </c>
      <c r="AZ135" s="648">
        <v>25289.558590212626</v>
      </c>
      <c r="BA135" s="648">
        <f t="shared" si="6"/>
        <v>25289.558590212626</v>
      </c>
      <c r="BB135" s="648"/>
      <c r="BC135" s="648"/>
      <c r="BD135" s="648"/>
      <c r="BE135" s="648"/>
      <c r="BF135" s="648"/>
      <c r="BG135" s="648"/>
      <c r="BH135" s="648"/>
      <c r="BI135" s="648"/>
      <c r="BJ135" s="648"/>
      <c r="BK135" s="648"/>
      <c r="BL135" s="648"/>
      <c r="BM135" s="648"/>
      <c r="BN135" s="648"/>
      <c r="BO135" s="648"/>
      <c r="BP135" s="648"/>
      <c r="BQ135" s="648"/>
      <c r="BR135" s="648"/>
      <c r="BS135" s="648"/>
      <c r="BT135" s="649"/>
    </row>
    <row r="136" spans="2:72">
      <c r="B136" s="646"/>
      <c r="C136" s="646"/>
      <c r="D136" s="646" t="s">
        <v>118</v>
      </c>
      <c r="E136" s="646" t="s">
        <v>744</v>
      </c>
      <c r="F136" s="646"/>
      <c r="G136" s="646"/>
      <c r="H136" s="646">
        <v>2019</v>
      </c>
      <c r="I136" s="560" t="s">
        <v>844</v>
      </c>
      <c r="J136" s="560" t="s">
        <v>588</v>
      </c>
      <c r="K136" s="39"/>
      <c r="L136" s="647"/>
      <c r="M136" s="648"/>
      <c r="N136" s="648"/>
      <c r="O136" s="648"/>
      <c r="P136" s="648"/>
      <c r="Q136" s="648"/>
      <c r="R136" s="648"/>
      <c r="S136" s="648"/>
      <c r="T136" s="648">
        <f>AY136*((Q119+Q122+R126)/(AV119+AV122+AW126))</f>
        <v>125.81260636461913</v>
      </c>
      <c r="U136" s="648">
        <f>AZ136*((R119+R122+S126)/(AW119+AW122+AX126))</f>
        <v>126.04106347973645</v>
      </c>
      <c r="V136" s="648">
        <f>BA136*((S119+S122+T126)/(AX119+AX122+AY126))</f>
        <v>125.41085816233776</v>
      </c>
      <c r="W136" s="648"/>
      <c r="X136" s="648"/>
      <c r="Y136" s="648"/>
      <c r="Z136" s="648"/>
      <c r="AA136" s="648"/>
      <c r="AB136" s="648"/>
      <c r="AC136" s="648"/>
      <c r="AD136" s="648"/>
      <c r="AE136" s="648"/>
      <c r="AF136" s="648"/>
      <c r="AG136" s="648"/>
      <c r="AH136" s="648"/>
      <c r="AI136" s="648"/>
      <c r="AJ136" s="648"/>
      <c r="AK136" s="648"/>
      <c r="AL136" s="648"/>
      <c r="AM136" s="648"/>
      <c r="AN136" s="648"/>
      <c r="AO136" s="649"/>
      <c r="AP136" s="39"/>
      <c r="AQ136" s="647"/>
      <c r="AR136" s="648"/>
      <c r="AS136" s="648"/>
      <c r="AT136" s="648"/>
      <c r="AU136" s="648"/>
      <c r="AV136" s="648"/>
      <c r="AW136" s="648"/>
      <c r="AX136" s="648"/>
      <c r="AY136" s="648">
        <v>1004825.6880230401</v>
      </c>
      <c r="AZ136" s="648">
        <v>1004825.6880230401</v>
      </c>
      <c r="BA136" s="648">
        <v>999801.55958292482</v>
      </c>
      <c r="BB136" s="648"/>
      <c r="BC136" s="648"/>
      <c r="BD136" s="648"/>
      <c r="BE136" s="648"/>
      <c r="BF136" s="648"/>
      <c r="BG136" s="648"/>
      <c r="BH136" s="648"/>
      <c r="BI136" s="648"/>
      <c r="BJ136" s="648"/>
      <c r="BK136" s="648"/>
      <c r="BL136" s="648"/>
      <c r="BM136" s="648"/>
      <c r="BN136" s="648"/>
      <c r="BO136" s="648"/>
      <c r="BP136" s="648"/>
      <c r="BQ136" s="648"/>
      <c r="BR136" s="648"/>
      <c r="BS136" s="648"/>
      <c r="BT136" s="649"/>
    </row>
    <row r="137" spans="2:72">
      <c r="B137" s="646"/>
      <c r="C137" s="646"/>
      <c r="D137" s="650" t="s">
        <v>119</v>
      </c>
      <c r="E137" s="646" t="s">
        <v>744</v>
      </c>
      <c r="F137" s="646"/>
      <c r="G137" s="646"/>
      <c r="H137" s="646">
        <v>2019</v>
      </c>
      <c r="I137" s="560" t="s">
        <v>844</v>
      </c>
      <c r="J137" s="560" t="s">
        <v>588</v>
      </c>
      <c r="K137" s="39"/>
      <c r="L137" s="647"/>
      <c r="M137" s="648"/>
      <c r="N137" s="648"/>
      <c r="O137" s="648"/>
      <c r="P137" s="648"/>
      <c r="Q137" s="648"/>
      <c r="R137" s="648"/>
      <c r="S137" s="648"/>
      <c r="T137" s="648">
        <f>AY137*0.000256331285410396</f>
        <v>2.3469922213710523</v>
      </c>
      <c r="U137" s="648">
        <f>AZ137*0.000256331285410396</f>
        <v>2.0677001470278973</v>
      </c>
      <c r="V137" s="648">
        <f>BA137*0.000256331285410396</f>
        <v>1.5091159983415867</v>
      </c>
      <c r="W137" s="648"/>
      <c r="X137" s="648"/>
      <c r="Y137" s="648"/>
      <c r="Z137" s="648"/>
      <c r="AA137" s="648"/>
      <c r="AB137" s="648"/>
      <c r="AC137" s="648"/>
      <c r="AD137" s="648"/>
      <c r="AE137" s="648"/>
      <c r="AF137" s="648"/>
      <c r="AG137" s="648"/>
      <c r="AH137" s="648"/>
      <c r="AI137" s="648"/>
      <c r="AJ137" s="648"/>
      <c r="AK137" s="648"/>
      <c r="AL137" s="648"/>
      <c r="AM137" s="648"/>
      <c r="AN137" s="648"/>
      <c r="AO137" s="649"/>
      <c r="AP137" s="39"/>
      <c r="AQ137" s="647"/>
      <c r="AR137" s="648"/>
      <c r="AS137" s="648"/>
      <c r="AT137" s="648"/>
      <c r="AU137" s="648"/>
      <c r="AV137" s="648"/>
      <c r="AW137" s="648"/>
      <c r="AX137" s="648"/>
      <c r="AY137" s="648">
        <v>9156.0896189999985</v>
      </c>
      <c r="AZ137" s="648">
        <v>8066.5149543389989</v>
      </c>
      <c r="BA137" s="648">
        <v>5887.3656250169988</v>
      </c>
      <c r="BB137" s="648"/>
      <c r="BC137" s="648"/>
      <c r="BD137" s="648"/>
      <c r="BE137" s="648"/>
      <c r="BF137" s="648"/>
      <c r="BG137" s="648"/>
      <c r="BH137" s="648"/>
      <c r="BI137" s="648"/>
      <c r="BJ137" s="648"/>
      <c r="BK137" s="648"/>
      <c r="BL137" s="648"/>
      <c r="BM137" s="648"/>
      <c r="BN137" s="648"/>
      <c r="BO137" s="648"/>
      <c r="BP137" s="648"/>
      <c r="BQ137" s="648"/>
      <c r="BR137" s="648"/>
      <c r="BS137" s="648"/>
      <c r="BT137" s="649"/>
    </row>
    <row r="138" spans="2:72">
      <c r="B138" s="646"/>
      <c r="C138" s="646"/>
      <c r="D138" s="650" t="s">
        <v>794</v>
      </c>
      <c r="E138" s="646" t="s">
        <v>744</v>
      </c>
      <c r="F138" s="646"/>
      <c r="G138" s="646"/>
      <c r="H138" s="646">
        <v>2019</v>
      </c>
      <c r="I138" s="560" t="s">
        <v>844</v>
      </c>
      <c r="J138" s="560" t="s">
        <v>588</v>
      </c>
      <c r="K138" s="39"/>
      <c r="L138" s="647"/>
      <c r="M138" s="648"/>
      <c r="N138" s="648"/>
      <c r="O138" s="648"/>
      <c r="P138" s="648"/>
      <c r="Q138" s="648"/>
      <c r="R138" s="648"/>
      <c r="S138" s="648"/>
      <c r="T138" s="648">
        <f>AY138*0.000134959774652383</f>
        <v>2.1538086839573571</v>
      </c>
      <c r="U138" s="648">
        <f>AZ138*0.000134959774652383</f>
        <v>2.1538086839573571</v>
      </c>
      <c r="V138" s="648">
        <f>BA138*0.000134959774652383</f>
        <v>2.1538086839573571</v>
      </c>
      <c r="W138" s="648"/>
      <c r="X138" s="648"/>
      <c r="Y138" s="648"/>
      <c r="Z138" s="648"/>
      <c r="AA138" s="648"/>
      <c r="AB138" s="648"/>
      <c r="AC138" s="648"/>
      <c r="AD138" s="648"/>
      <c r="AE138" s="648"/>
      <c r="AF138" s="648"/>
      <c r="AG138" s="648"/>
      <c r="AH138" s="648"/>
      <c r="AI138" s="648"/>
      <c r="AJ138" s="648"/>
      <c r="AK138" s="648"/>
      <c r="AL138" s="648"/>
      <c r="AM138" s="648"/>
      <c r="AN138" s="648"/>
      <c r="AO138" s="649"/>
      <c r="AP138" s="39"/>
      <c r="AQ138" s="647"/>
      <c r="AR138" s="648"/>
      <c r="AS138" s="648"/>
      <c r="AT138" s="648"/>
      <c r="AU138" s="648"/>
      <c r="AV138" s="648"/>
      <c r="AW138" s="648"/>
      <c r="AX138" s="648"/>
      <c r="AY138" s="648">
        <v>15958.893599999999</v>
      </c>
      <c r="AZ138" s="648">
        <v>15958.893599999999</v>
      </c>
      <c r="BA138" s="648">
        <v>15958.893599999999</v>
      </c>
      <c r="BB138" s="648"/>
      <c r="BC138" s="648"/>
      <c r="BD138" s="648"/>
      <c r="BE138" s="648"/>
      <c r="BF138" s="648"/>
      <c r="BG138" s="648"/>
      <c r="BH138" s="648"/>
      <c r="BI138" s="648"/>
      <c r="BJ138" s="648"/>
      <c r="BK138" s="648"/>
      <c r="BL138" s="648"/>
      <c r="BM138" s="648"/>
      <c r="BN138" s="648"/>
      <c r="BO138" s="648"/>
      <c r="BP138" s="648"/>
      <c r="BQ138" s="648"/>
      <c r="BR138" s="648"/>
      <c r="BS138" s="648"/>
      <c r="BT138" s="649"/>
    </row>
    <row r="139" spans="2:72">
      <c r="B139" s="646"/>
      <c r="C139" s="646"/>
      <c r="D139" s="650" t="s">
        <v>833</v>
      </c>
      <c r="E139" s="646" t="s">
        <v>744</v>
      </c>
      <c r="F139" s="646"/>
      <c r="G139" s="646"/>
      <c r="H139" s="646" t="s">
        <v>834</v>
      </c>
      <c r="I139" s="560">
        <v>2020</v>
      </c>
      <c r="J139" s="560" t="s">
        <v>581</v>
      </c>
      <c r="K139" s="39"/>
      <c r="L139" s="647"/>
      <c r="M139" s="648"/>
      <c r="N139" s="648"/>
      <c r="O139" s="648"/>
      <c r="P139" s="648">
        <f>AU139*((Q119+Q122+R126)/(AV119+AV122+AW126))</f>
        <v>-2.4339832687341705</v>
      </c>
      <c r="Q139" s="648">
        <f>AV139*((R119+R122+S126)/(AW119+AW122+AX126))</f>
        <v>-17.132211376707783</v>
      </c>
      <c r="R139" s="648">
        <f t="shared" ref="R139:V139" si="9">AW139*((S119+S122+T126)/(AX119+AX122+AY126))</f>
        <v>-17.132211376707783</v>
      </c>
      <c r="S139" s="648">
        <f t="shared" si="9"/>
        <v>-17.132211376707783</v>
      </c>
      <c r="T139" s="648">
        <f t="shared" si="9"/>
        <v>-17.132211376707783</v>
      </c>
      <c r="U139" s="648">
        <f t="shared" si="9"/>
        <v>-16.906524374421725</v>
      </c>
      <c r="V139" s="648">
        <f t="shared" si="9"/>
        <v>-16.906524374421725</v>
      </c>
      <c r="W139" s="648"/>
      <c r="X139" s="648"/>
      <c r="Y139" s="648"/>
      <c r="Z139" s="648"/>
      <c r="AA139" s="648"/>
      <c r="AB139" s="648"/>
      <c r="AC139" s="648"/>
      <c r="AD139" s="648"/>
      <c r="AE139" s="648"/>
      <c r="AF139" s="648"/>
      <c r="AG139" s="648"/>
      <c r="AH139" s="648"/>
      <c r="AI139" s="648"/>
      <c r="AJ139" s="648"/>
      <c r="AK139" s="648"/>
      <c r="AL139" s="648"/>
      <c r="AM139" s="648"/>
      <c r="AN139" s="648"/>
      <c r="AO139" s="649"/>
      <c r="AP139" s="39"/>
      <c r="AQ139" s="647"/>
      <c r="AR139" s="648"/>
      <c r="AS139" s="648"/>
      <c r="AT139" s="648"/>
      <c r="AU139" s="648">
        <f>'8.  Streetlighting'!U38</f>
        <v>-19439.458280948274</v>
      </c>
      <c r="AV139" s="648">
        <f>-'8.  Streetlighting'!U39</f>
        <v>-136581.56801195335</v>
      </c>
      <c r="AW139" s="648">
        <f>-'8.  Streetlighting'!U40</f>
        <v>-136581.56801195335</v>
      </c>
      <c r="AX139" s="648">
        <f>-'8.  Streetlighting'!U41</f>
        <v>-136581.56801195335</v>
      </c>
      <c r="AY139" s="648">
        <f>-'8.  Streetlighting'!U42</f>
        <v>-136581.56801195335</v>
      </c>
      <c r="AZ139" s="648">
        <f t="shared" ref="AZ139:AZ141" si="10">AY139-(AX139-AY139)</f>
        <v>-136581.56801195335</v>
      </c>
      <c r="BA139" s="648">
        <f t="shared" ref="BA139:BA147" si="11">AZ139</f>
        <v>-136581.56801195335</v>
      </c>
      <c r="BB139" s="648"/>
      <c r="BC139" s="648"/>
      <c r="BD139" s="648"/>
      <c r="BE139" s="648"/>
      <c r="BF139" s="648"/>
      <c r="BG139" s="648"/>
      <c r="BH139" s="648"/>
      <c r="BI139" s="648"/>
      <c r="BJ139" s="648"/>
      <c r="BK139" s="648"/>
      <c r="BL139" s="648"/>
      <c r="BM139" s="648"/>
      <c r="BN139" s="648"/>
      <c r="BO139" s="648"/>
      <c r="BP139" s="648"/>
      <c r="BQ139" s="648"/>
      <c r="BR139" s="648"/>
      <c r="BS139" s="648"/>
      <c r="BT139" s="649"/>
    </row>
    <row r="140" spans="2:72">
      <c r="B140" s="646"/>
      <c r="C140" s="646"/>
      <c r="D140" s="650" t="s">
        <v>833</v>
      </c>
      <c r="E140" s="646" t="s">
        <v>744</v>
      </c>
      <c r="F140" s="646"/>
      <c r="G140" s="646"/>
      <c r="H140" s="646" t="s">
        <v>835</v>
      </c>
      <c r="I140" s="560">
        <v>2020</v>
      </c>
      <c r="J140" s="560" t="s">
        <v>581</v>
      </c>
      <c r="K140" s="39"/>
      <c r="L140" s="647"/>
      <c r="M140" s="648"/>
      <c r="N140" s="648"/>
      <c r="O140" s="648"/>
      <c r="P140" s="648"/>
      <c r="Q140" s="648">
        <f>AV140*((Q119+Q122+R126)/(AV119+AV122+AW126))</f>
        <v>-83.773020464079835</v>
      </c>
      <c r="R140" s="648">
        <f t="shared" ref="R140:V140" si="12">AW140*((R119+R122+S126)/(AW119+AW122+AX126))</f>
        <v>-161.23549722059937</v>
      </c>
      <c r="S140" s="648">
        <f t="shared" si="12"/>
        <v>-161.23549722059937</v>
      </c>
      <c r="T140" s="648">
        <f t="shared" si="12"/>
        <v>-161.23549722059937</v>
      </c>
      <c r="U140" s="648">
        <f t="shared" si="12"/>
        <v>-161.23549722059937</v>
      </c>
      <c r="V140" s="648">
        <f t="shared" si="12"/>
        <v>-159.11150077730943</v>
      </c>
      <c r="W140" s="648"/>
      <c r="X140" s="648"/>
      <c r="Y140" s="648"/>
      <c r="Z140" s="648"/>
      <c r="AA140" s="648"/>
      <c r="AB140" s="648"/>
      <c r="AC140" s="648"/>
      <c r="AD140" s="648"/>
      <c r="AE140" s="648"/>
      <c r="AF140" s="648"/>
      <c r="AG140" s="648"/>
      <c r="AH140" s="648"/>
      <c r="AI140" s="648"/>
      <c r="AJ140" s="648"/>
      <c r="AK140" s="648"/>
      <c r="AL140" s="648"/>
      <c r="AM140" s="648"/>
      <c r="AN140" s="648"/>
      <c r="AO140" s="649"/>
      <c r="AP140" s="39"/>
      <c r="AQ140" s="647"/>
      <c r="AR140" s="648"/>
      <c r="AS140" s="648"/>
      <c r="AT140" s="648"/>
      <c r="AU140" s="648"/>
      <c r="AV140" s="648">
        <f>'8.  Streetlighting'!U62</f>
        <v>-669068.74722579052</v>
      </c>
      <c r="AW140" s="648">
        <f>-'8.  Streetlighting'!U63</f>
        <v>-1285403.0659180575</v>
      </c>
      <c r="AX140" s="648">
        <f>-'8.  Streetlighting'!U64</f>
        <v>-1285403.0659180575</v>
      </c>
      <c r="AY140" s="648">
        <f>-'8.  Streetlighting'!U65</f>
        <v>-1285403.0659180575</v>
      </c>
      <c r="AZ140" s="648">
        <f t="shared" si="10"/>
        <v>-1285403.0659180575</v>
      </c>
      <c r="BA140" s="648">
        <f t="shared" si="11"/>
        <v>-1285403.0659180575</v>
      </c>
      <c r="BB140" s="648"/>
      <c r="BC140" s="648"/>
      <c r="BD140" s="648"/>
      <c r="BE140" s="648"/>
      <c r="BF140" s="648"/>
      <c r="BG140" s="648"/>
      <c r="BH140" s="648"/>
      <c r="BI140" s="648"/>
      <c r="BJ140" s="648"/>
      <c r="BK140" s="648"/>
      <c r="BL140" s="648"/>
      <c r="BM140" s="648"/>
      <c r="BN140" s="648"/>
      <c r="BO140" s="648"/>
      <c r="BP140" s="648"/>
      <c r="BQ140" s="648"/>
      <c r="BR140" s="648"/>
      <c r="BS140" s="648"/>
      <c r="BT140" s="649"/>
    </row>
    <row r="141" spans="2:72">
      <c r="B141" s="646"/>
      <c r="C141" s="646"/>
      <c r="D141" s="650" t="s">
        <v>833</v>
      </c>
      <c r="E141" s="646" t="s">
        <v>744</v>
      </c>
      <c r="F141" s="646"/>
      <c r="G141" s="646"/>
      <c r="H141" s="646" t="s">
        <v>836</v>
      </c>
      <c r="I141" s="560">
        <v>2020</v>
      </c>
      <c r="J141" s="560" t="s">
        <v>581</v>
      </c>
      <c r="K141" s="39"/>
      <c r="L141" s="647"/>
      <c r="M141" s="648"/>
      <c r="N141" s="648"/>
      <c r="O141" s="648"/>
      <c r="P141" s="648"/>
      <c r="Q141" s="648"/>
      <c r="R141" s="648">
        <f>AW141*((Q119+Q122+R126)/(AV119+AV122+AW126))</f>
        <v>-5.2241744951803852</v>
      </c>
      <c r="S141" s="648">
        <f t="shared" ref="S141:V141" si="13">AX141*((R119+R122+S126)/(AW119+AW122+AX126))</f>
        <v>-10.29833032893829</v>
      </c>
      <c r="T141" s="648">
        <f t="shared" si="13"/>
        <v>-10.29833032893829</v>
      </c>
      <c r="U141" s="648">
        <f t="shared" si="13"/>
        <v>-10.29833032893829</v>
      </c>
      <c r="V141" s="648">
        <f t="shared" si="13"/>
        <v>-10.29833032893829</v>
      </c>
      <c r="W141" s="648"/>
      <c r="X141" s="648"/>
      <c r="Y141" s="648"/>
      <c r="Z141" s="648"/>
      <c r="AA141" s="648"/>
      <c r="AB141" s="648"/>
      <c r="AC141" s="648"/>
      <c r="AD141" s="648"/>
      <c r="AE141" s="648"/>
      <c r="AF141" s="648"/>
      <c r="AG141" s="648"/>
      <c r="AH141" s="648"/>
      <c r="AI141" s="648"/>
      <c r="AJ141" s="648"/>
      <c r="AK141" s="648"/>
      <c r="AL141" s="648"/>
      <c r="AM141" s="648"/>
      <c r="AN141" s="648"/>
      <c r="AO141" s="649"/>
      <c r="AP141" s="39"/>
      <c r="AQ141" s="647"/>
      <c r="AR141" s="648"/>
      <c r="AS141" s="648"/>
      <c r="AT141" s="648"/>
      <c r="AU141" s="648"/>
      <c r="AV141" s="648"/>
      <c r="AW141" s="648">
        <f>'8.  Streetlighting'!U86</f>
        <v>-41723.837405122496</v>
      </c>
      <c r="AX141" s="648">
        <f>-'8.  Streetlighting'!U87</f>
        <v>-82100.440702228792</v>
      </c>
      <c r="AY141" s="648">
        <f>-'8.  Streetlighting'!U87</f>
        <v>-82100.440702228792</v>
      </c>
      <c r="AZ141" s="648">
        <f t="shared" si="10"/>
        <v>-82100.440702228792</v>
      </c>
      <c r="BA141" s="648">
        <f t="shared" si="11"/>
        <v>-82100.440702228792</v>
      </c>
      <c r="BB141" s="648"/>
      <c r="BC141" s="648"/>
      <c r="BD141" s="648"/>
      <c r="BE141" s="648"/>
      <c r="BF141" s="648"/>
      <c r="BG141" s="648"/>
      <c r="BH141" s="648"/>
      <c r="BI141" s="648"/>
      <c r="BJ141" s="648"/>
      <c r="BK141" s="648"/>
      <c r="BL141" s="648"/>
      <c r="BM141" s="648"/>
      <c r="BN141" s="648"/>
      <c r="BO141" s="648"/>
      <c r="BP141" s="648"/>
      <c r="BQ141" s="648"/>
      <c r="BR141" s="648"/>
      <c r="BS141" s="648"/>
      <c r="BT141" s="649"/>
    </row>
    <row r="142" spans="2:72">
      <c r="B142" s="646"/>
      <c r="C142" s="646"/>
      <c r="D142" s="650" t="s">
        <v>118</v>
      </c>
      <c r="E142" s="646" t="s">
        <v>744</v>
      </c>
      <c r="F142" s="646"/>
      <c r="G142" s="646"/>
      <c r="H142" s="646" t="s">
        <v>835</v>
      </c>
      <c r="I142" s="560">
        <v>2019</v>
      </c>
      <c r="J142" s="560" t="s">
        <v>581</v>
      </c>
      <c r="K142" s="39"/>
      <c r="L142" s="647"/>
      <c r="M142" s="648"/>
      <c r="N142" s="648"/>
      <c r="O142" s="648"/>
      <c r="P142" s="648"/>
      <c r="Q142" s="705">
        <f>AV142*((Q119+Q122+R126)/(AV119+AV122+AW126))</f>
        <v>7.834337753755606</v>
      </c>
      <c r="R142" s="705">
        <f t="shared" ref="R142:V142" si="14">AW142*((R119+R122+S126)/(AW119+AW122+AX126))</f>
        <v>7.8485637542637798</v>
      </c>
      <c r="S142" s="705">
        <f t="shared" si="14"/>
        <v>7.8485637542637798</v>
      </c>
      <c r="T142" s="705">
        <f t="shared" si="14"/>
        <v>7.8485637542637798</v>
      </c>
      <c r="U142" s="705">
        <f t="shared" si="14"/>
        <v>7.8485637542637843</v>
      </c>
      <c r="V142" s="705">
        <f t="shared" si="14"/>
        <v>7.745172616540664</v>
      </c>
      <c r="W142" s="648"/>
      <c r="X142" s="648"/>
      <c r="Y142" s="648"/>
      <c r="Z142" s="648"/>
      <c r="AA142" s="648"/>
      <c r="AB142" s="648"/>
      <c r="AC142" s="648"/>
      <c r="AD142" s="648"/>
      <c r="AE142" s="648"/>
      <c r="AF142" s="648"/>
      <c r="AG142" s="648"/>
      <c r="AH142" s="648"/>
      <c r="AI142" s="648"/>
      <c r="AJ142" s="648"/>
      <c r="AK142" s="648"/>
      <c r="AL142" s="648"/>
      <c r="AM142" s="648"/>
      <c r="AN142" s="648"/>
      <c r="AO142" s="649"/>
      <c r="AP142" s="39"/>
      <c r="AQ142" s="647"/>
      <c r="AR142" s="648"/>
      <c r="AS142" s="648"/>
      <c r="AT142" s="648"/>
      <c r="AU142" s="648"/>
      <c r="AV142" s="648">
        <v>62570.389812988964</v>
      </c>
      <c r="AW142" s="648">
        <f>AV142</f>
        <v>62570.389812988964</v>
      </c>
      <c r="AX142" s="648">
        <f>AW142</f>
        <v>62570.389812988964</v>
      </c>
      <c r="AY142" s="648">
        <v>62570.389812988964</v>
      </c>
      <c r="AZ142" s="648">
        <v>62570.389812989</v>
      </c>
      <c r="BA142" s="648">
        <f t="shared" si="11"/>
        <v>62570.389812989</v>
      </c>
      <c r="BB142" s="648"/>
      <c r="BC142" s="648"/>
      <c r="BD142" s="648"/>
      <c r="BE142" s="648"/>
      <c r="BF142" s="648"/>
      <c r="BG142" s="648"/>
      <c r="BH142" s="648"/>
      <c r="BI142" s="648"/>
      <c r="BJ142" s="648"/>
      <c r="BK142" s="648"/>
      <c r="BL142" s="648"/>
      <c r="BM142" s="648"/>
      <c r="BN142" s="648"/>
      <c r="BO142" s="648"/>
      <c r="BP142" s="648"/>
      <c r="BQ142" s="648"/>
      <c r="BR142" s="648"/>
      <c r="BS142" s="648"/>
      <c r="BT142" s="649"/>
    </row>
    <row r="143" spans="2:72">
      <c r="B143" s="646"/>
      <c r="C143" s="646"/>
      <c r="D143" s="650" t="s">
        <v>113</v>
      </c>
      <c r="E143" s="646" t="s">
        <v>744</v>
      </c>
      <c r="F143" s="646"/>
      <c r="G143" s="646"/>
      <c r="H143" s="646" t="s">
        <v>836</v>
      </c>
      <c r="I143" s="560">
        <v>2019</v>
      </c>
      <c r="J143" s="560" t="s">
        <v>581</v>
      </c>
      <c r="K143" s="39"/>
      <c r="L143" s="647"/>
      <c r="M143" s="648"/>
      <c r="N143" s="648"/>
      <c r="O143" s="648"/>
      <c r="P143" s="648"/>
      <c r="Q143" s="648"/>
      <c r="R143" s="648">
        <f>AW144*((Q118+Q121+R125)/(AV118+AV121+AW125))</f>
        <v>11.928629880022589</v>
      </c>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9"/>
      <c r="AP143" s="39"/>
      <c r="AQ143" s="647"/>
      <c r="AR143" s="648"/>
      <c r="AS143" s="648"/>
      <c r="AT143" s="648"/>
      <c r="AU143" s="648"/>
      <c r="AV143" s="648"/>
      <c r="AW143" s="648">
        <v>3073.7186798762305</v>
      </c>
      <c r="AX143" s="648">
        <f t="shared" ref="AX143:AY145" si="15">AW143+($AZ143-$AW143)/3</f>
        <v>3065.2960347545704</v>
      </c>
      <c r="AY143" s="648">
        <f t="shared" si="15"/>
        <v>3056.8733896329104</v>
      </c>
      <c r="AZ143" s="648">
        <v>3048.4507445112499</v>
      </c>
      <c r="BA143" s="648">
        <f t="shared" si="11"/>
        <v>3048.4507445112499</v>
      </c>
      <c r="BB143" s="648"/>
      <c r="BC143" s="648"/>
      <c r="BD143" s="648"/>
      <c r="BE143" s="648"/>
      <c r="BF143" s="648"/>
      <c r="BG143" s="648"/>
      <c r="BH143" s="648"/>
      <c r="BI143" s="648"/>
      <c r="BJ143" s="648"/>
      <c r="BK143" s="648"/>
      <c r="BL143" s="648"/>
      <c r="BM143" s="648"/>
      <c r="BN143" s="648"/>
      <c r="BO143" s="648"/>
      <c r="BP143" s="648"/>
      <c r="BQ143" s="648"/>
      <c r="BR143" s="648"/>
      <c r="BS143" s="648"/>
      <c r="BT143" s="649"/>
    </row>
    <row r="144" spans="2:72">
      <c r="B144" s="646"/>
      <c r="C144" s="646"/>
      <c r="D144" s="650" t="s">
        <v>114</v>
      </c>
      <c r="E144" s="646" t="s">
        <v>744</v>
      </c>
      <c r="F144" s="646"/>
      <c r="G144" s="646"/>
      <c r="H144" s="646" t="s">
        <v>836</v>
      </c>
      <c r="I144" s="560">
        <v>2019</v>
      </c>
      <c r="J144" s="560" t="s">
        <v>581</v>
      </c>
      <c r="K144" s="39"/>
      <c r="L144" s="647"/>
      <c r="M144" s="648"/>
      <c r="N144" s="648"/>
      <c r="O144" s="648"/>
      <c r="P144" s="648"/>
      <c r="Q144" s="648"/>
      <c r="R144" s="648"/>
      <c r="S144" s="648">
        <f t="shared" ref="S144:V144" si="16">AX144*((R118+R121+S125)/(AW118+AW121+AX125))</f>
        <v>11.928629880022589</v>
      </c>
      <c r="T144" s="648">
        <f t="shared" si="16"/>
        <v>11.928629880022589</v>
      </c>
      <c r="U144" s="648">
        <f t="shared" si="16"/>
        <v>11.928629880022589</v>
      </c>
      <c r="V144" s="648">
        <f t="shared" si="16"/>
        <v>11.928629880022589</v>
      </c>
      <c r="W144" s="648"/>
      <c r="X144" s="648"/>
      <c r="Y144" s="648"/>
      <c r="Z144" s="648"/>
      <c r="AA144" s="648"/>
      <c r="AB144" s="648"/>
      <c r="AC144" s="648"/>
      <c r="AD144" s="648"/>
      <c r="AE144" s="648"/>
      <c r="AF144" s="648"/>
      <c r="AG144" s="648"/>
      <c r="AH144" s="648"/>
      <c r="AI144" s="648"/>
      <c r="AJ144" s="648"/>
      <c r="AK144" s="648"/>
      <c r="AL144" s="648"/>
      <c r="AM144" s="648"/>
      <c r="AN144" s="648"/>
      <c r="AO144" s="649"/>
      <c r="AP144" s="39"/>
      <c r="AQ144" s="647"/>
      <c r="AR144" s="648"/>
      <c r="AS144" s="648"/>
      <c r="AT144" s="648"/>
      <c r="AU144" s="648"/>
      <c r="AV144" s="648"/>
      <c r="AW144" s="648">
        <v>41191.050054453</v>
      </c>
      <c r="AX144" s="648">
        <f t="shared" si="15"/>
        <v>41191.050054453</v>
      </c>
      <c r="AY144" s="648">
        <f t="shared" si="15"/>
        <v>41191.050054453</v>
      </c>
      <c r="AZ144" s="648">
        <v>41191.050054453</v>
      </c>
      <c r="BA144" s="648">
        <f t="shared" si="11"/>
        <v>41191.050054453</v>
      </c>
      <c r="BB144" s="648"/>
      <c r="BC144" s="648"/>
      <c r="BD144" s="648"/>
      <c r="BE144" s="648"/>
      <c r="BF144" s="648"/>
      <c r="BG144" s="648"/>
      <c r="BH144" s="648"/>
      <c r="BI144" s="648"/>
      <c r="BJ144" s="648"/>
      <c r="BK144" s="648"/>
      <c r="BL144" s="648"/>
      <c r="BM144" s="648"/>
      <c r="BN144" s="648"/>
      <c r="BO144" s="648"/>
      <c r="BP144" s="648"/>
      <c r="BQ144" s="648"/>
      <c r="BR144" s="648"/>
      <c r="BS144" s="648"/>
      <c r="BT144" s="649"/>
    </row>
    <row r="145" spans="2:72">
      <c r="B145" s="646"/>
      <c r="C145" s="646"/>
      <c r="D145" s="650" t="s">
        <v>770</v>
      </c>
      <c r="E145" s="646" t="s">
        <v>744</v>
      </c>
      <c r="F145" s="646"/>
      <c r="G145" s="646"/>
      <c r="H145" s="646" t="s">
        <v>836</v>
      </c>
      <c r="I145" s="560">
        <v>2019</v>
      </c>
      <c r="J145" s="560" t="s">
        <v>581</v>
      </c>
      <c r="K145" s="39"/>
      <c r="L145" s="647"/>
      <c r="M145" s="648"/>
      <c r="N145" s="648"/>
      <c r="O145" s="648"/>
      <c r="P145" s="648"/>
      <c r="Q145" s="648"/>
      <c r="R145" s="648">
        <f>AW145*(P113/AU113)</f>
        <v>5.6988350859517691</v>
      </c>
      <c r="S145" s="648">
        <f t="shared" ref="S145:V145" si="17">AX145*(Q113/AV113)</f>
        <v>5.6988350859517682</v>
      </c>
      <c r="T145" s="648">
        <f t="shared" si="17"/>
        <v>5.6988350859517674</v>
      </c>
      <c r="U145" s="648">
        <f t="shared" si="17"/>
        <v>5.6988350859517656</v>
      </c>
      <c r="V145" s="648">
        <f t="shared" si="17"/>
        <v>5.6988350859517656</v>
      </c>
      <c r="W145" s="648"/>
      <c r="X145" s="648"/>
      <c r="Y145" s="648"/>
      <c r="Z145" s="648"/>
      <c r="AA145" s="648"/>
      <c r="AB145" s="648"/>
      <c r="AC145" s="648"/>
      <c r="AD145" s="648"/>
      <c r="AE145" s="648"/>
      <c r="AF145" s="648"/>
      <c r="AG145" s="648"/>
      <c r="AH145" s="648"/>
      <c r="AI145" s="648"/>
      <c r="AJ145" s="648"/>
      <c r="AK145" s="648"/>
      <c r="AL145" s="648"/>
      <c r="AM145" s="648"/>
      <c r="AN145" s="648"/>
      <c r="AO145" s="649"/>
      <c r="AP145" s="39"/>
      <c r="AQ145" s="647"/>
      <c r="AR145" s="648"/>
      <c r="AS145" s="648"/>
      <c r="AT145" s="648"/>
      <c r="AU145" s="648"/>
      <c r="AV145" s="648"/>
      <c r="AW145" s="648">
        <v>11312.900000000005</v>
      </c>
      <c r="AX145" s="648">
        <f t="shared" si="15"/>
        <v>11312.900000000003</v>
      </c>
      <c r="AY145" s="648">
        <f t="shared" si="15"/>
        <v>11312.900000000001</v>
      </c>
      <c r="AZ145" s="648">
        <v>11312.9</v>
      </c>
      <c r="BA145" s="648">
        <f t="shared" si="11"/>
        <v>11312.9</v>
      </c>
      <c r="BB145" s="648"/>
      <c r="BC145" s="648"/>
      <c r="BD145" s="648"/>
      <c r="BE145" s="648"/>
      <c r="BF145" s="648"/>
      <c r="BG145" s="648"/>
      <c r="BH145" s="648"/>
      <c r="BI145" s="648"/>
      <c r="BJ145" s="648"/>
      <c r="BK145" s="648"/>
      <c r="BL145" s="648"/>
      <c r="BM145" s="648"/>
      <c r="BN145" s="648"/>
      <c r="BO145" s="648"/>
      <c r="BP145" s="648"/>
      <c r="BQ145" s="648"/>
      <c r="BR145" s="648"/>
      <c r="BS145" s="648"/>
      <c r="BT145" s="649"/>
    </row>
    <row r="146" spans="2:72">
      <c r="B146" s="646"/>
      <c r="C146" s="646"/>
      <c r="D146" s="650" t="s">
        <v>118</v>
      </c>
      <c r="E146" s="646" t="s">
        <v>744</v>
      </c>
      <c r="F146" s="646"/>
      <c r="G146" s="646"/>
      <c r="H146" s="646" t="s">
        <v>836</v>
      </c>
      <c r="I146" s="560">
        <v>2019</v>
      </c>
      <c r="J146" s="560" t="s">
        <v>581</v>
      </c>
      <c r="K146" s="39"/>
      <c r="L146" s="647"/>
      <c r="M146" s="648"/>
      <c r="N146" s="648"/>
      <c r="O146" s="648"/>
      <c r="P146" s="648"/>
      <c r="Q146" s="648"/>
      <c r="R146" s="648">
        <f>AW146*((Q119+Q122+R126)/(AV119+AV122+AW126))</f>
        <v>70.652043475291748</v>
      </c>
      <c r="S146" s="648">
        <f t="shared" ref="S146:V146" si="18">AX146*((R119+R122+S126)/(AW119+AW122+AX126))</f>
        <v>70.663665107400291</v>
      </c>
      <c r="T146" s="648">
        <f t="shared" si="18"/>
        <v>70.54699306134809</v>
      </c>
      <c r="U146" s="648">
        <f t="shared" si="18"/>
        <v>70.430321015295874</v>
      </c>
      <c r="V146" s="648">
        <f t="shared" si="18"/>
        <v>70.430321015295874</v>
      </c>
      <c r="W146" s="648"/>
      <c r="X146" s="648"/>
      <c r="Y146" s="648"/>
      <c r="Z146" s="648"/>
      <c r="AA146" s="648"/>
      <c r="AB146" s="648"/>
      <c r="AC146" s="648"/>
      <c r="AD146" s="648"/>
      <c r="AE146" s="648"/>
      <c r="AF146" s="648"/>
      <c r="AG146" s="648"/>
      <c r="AH146" s="648"/>
      <c r="AI146" s="648"/>
      <c r="AJ146" s="648"/>
      <c r="AK146" s="648"/>
      <c r="AL146" s="648"/>
      <c r="AM146" s="648"/>
      <c r="AN146" s="648"/>
      <c r="AO146" s="649"/>
      <c r="AP146" s="39"/>
      <c r="AQ146" s="647"/>
      <c r="AR146" s="648"/>
      <c r="AS146" s="648"/>
      <c r="AT146" s="648"/>
      <c r="AU146" s="648"/>
      <c r="AV146" s="648"/>
      <c r="AW146" s="648">
        <v>564275.63379100559</v>
      </c>
      <c r="AX146" s="648">
        <f>AW146+($AZ146-$AW146)/3</f>
        <v>563345.49986710143</v>
      </c>
      <c r="AY146" s="648">
        <f>AX146+($AZ146-$AW146)/3</f>
        <v>562415.36594319728</v>
      </c>
      <c r="AZ146" s="648">
        <v>561485.23201929301</v>
      </c>
      <c r="BA146" s="648">
        <f t="shared" si="11"/>
        <v>561485.23201929301</v>
      </c>
      <c r="BB146" s="648"/>
      <c r="BC146" s="648"/>
      <c r="BD146" s="648"/>
      <c r="BE146" s="648"/>
      <c r="BF146" s="648"/>
      <c r="BG146" s="648"/>
      <c r="BH146" s="648"/>
      <c r="BI146" s="648"/>
      <c r="BJ146" s="648"/>
      <c r="BK146" s="648"/>
      <c r="BL146" s="648"/>
      <c r="BM146" s="648"/>
      <c r="BN146" s="648"/>
      <c r="BO146" s="648"/>
      <c r="BP146" s="648"/>
      <c r="BQ146" s="648"/>
      <c r="BR146" s="648"/>
      <c r="BS146" s="648"/>
      <c r="BT146" s="649"/>
    </row>
    <row r="147" spans="2:72">
      <c r="B147" s="646"/>
      <c r="C147" s="646"/>
      <c r="D147" s="650" t="s">
        <v>771</v>
      </c>
      <c r="E147" s="646" t="s">
        <v>744</v>
      </c>
      <c r="F147" s="646"/>
      <c r="G147" s="646"/>
      <c r="H147" s="646" t="s">
        <v>836</v>
      </c>
      <c r="I147" s="560">
        <v>2019</v>
      </c>
      <c r="J147" s="560" t="s">
        <v>581</v>
      </c>
      <c r="K147" s="39"/>
      <c r="L147" s="647"/>
      <c r="M147" s="648"/>
      <c r="N147" s="648"/>
      <c r="O147" s="648"/>
      <c r="P147" s="648"/>
      <c r="Q147" s="648"/>
      <c r="R147" s="705">
        <f>AW147*((R127)/(AW127))</f>
        <v>1.8178181070651933E-4</v>
      </c>
      <c r="S147" s="705">
        <f t="shared" ref="S147:V147" si="19">AX147*((S127)/(AX127))</f>
        <v>1.8178181070651936E-4</v>
      </c>
      <c r="T147" s="705">
        <f t="shared" si="19"/>
        <v>1.8178181070651936E-4</v>
      </c>
      <c r="U147" s="705">
        <f t="shared" si="19"/>
        <v>1.8178181070651928E-4</v>
      </c>
      <c r="V147" s="705">
        <f t="shared" si="19"/>
        <v>1.8178181070651928E-4</v>
      </c>
      <c r="W147" s="648"/>
      <c r="X147" s="648"/>
      <c r="Y147" s="648"/>
      <c r="Z147" s="648"/>
      <c r="AA147" s="648"/>
      <c r="AB147" s="648"/>
      <c r="AC147" s="648"/>
      <c r="AD147" s="648"/>
      <c r="AE147" s="648"/>
      <c r="AF147" s="648"/>
      <c r="AG147" s="648"/>
      <c r="AH147" s="648"/>
      <c r="AI147" s="648"/>
      <c r="AJ147" s="648"/>
      <c r="AK147" s="648"/>
      <c r="AL147" s="648"/>
      <c r="AM147" s="648"/>
      <c r="AN147" s="648"/>
      <c r="AO147" s="649"/>
      <c r="AP147" s="39"/>
      <c r="AQ147" s="647"/>
      <c r="AR147" s="648"/>
      <c r="AS147" s="648"/>
      <c r="AT147" s="648"/>
      <c r="AU147" s="648"/>
      <c r="AV147" s="648"/>
      <c r="AW147" s="648">
        <v>0.94096324615384619</v>
      </c>
      <c r="AX147" s="648">
        <f>AW147+($AW147-$AZ147)/3</f>
        <v>0.9409632461538463</v>
      </c>
      <c r="AY147" s="648">
        <f>AX147+($AW147-$AZ147)/3</f>
        <v>0.94096324615384641</v>
      </c>
      <c r="AZ147" s="648">
        <v>0.94096324615384597</v>
      </c>
      <c r="BA147" s="648">
        <f t="shared" si="11"/>
        <v>0.94096324615384597</v>
      </c>
      <c r="BB147" s="648"/>
      <c r="BC147" s="648"/>
      <c r="BD147" s="648"/>
      <c r="BE147" s="648"/>
      <c r="BF147" s="648"/>
      <c r="BG147" s="648"/>
      <c r="BH147" s="648"/>
      <c r="BI147" s="648"/>
      <c r="BJ147" s="648"/>
      <c r="BK147" s="648"/>
      <c r="BL147" s="648"/>
      <c r="BM147" s="648"/>
      <c r="BN147" s="648"/>
      <c r="BO147" s="648"/>
      <c r="BP147" s="648"/>
      <c r="BQ147" s="648"/>
      <c r="BR147" s="648"/>
      <c r="BS147" s="648"/>
      <c r="BT147" s="649"/>
    </row>
    <row r="148" spans="2:72">
      <c r="B148" s="646"/>
      <c r="C148" s="646"/>
      <c r="D148" s="650" t="s">
        <v>22</v>
      </c>
      <c r="E148" s="646" t="s">
        <v>744</v>
      </c>
      <c r="F148" s="646"/>
      <c r="G148" s="646"/>
      <c r="H148" s="646">
        <v>2020</v>
      </c>
      <c r="I148" s="712" t="s">
        <v>845</v>
      </c>
      <c r="J148" s="560" t="s">
        <v>588</v>
      </c>
      <c r="K148" s="39"/>
      <c r="L148" s="647"/>
      <c r="M148" s="648"/>
      <c r="N148" s="648"/>
      <c r="O148" s="648"/>
      <c r="P148" s="648"/>
      <c r="Q148" s="648"/>
      <c r="R148" s="705"/>
      <c r="S148" s="705"/>
      <c r="T148" s="705"/>
      <c r="U148" s="648">
        <v>22</v>
      </c>
      <c r="V148" s="648">
        <f>U148</f>
        <v>22</v>
      </c>
      <c r="W148" s="648">
        <f>BB148*((S119+S122+T126)/(AX119+AX122+AY126))</f>
        <v>0</v>
      </c>
      <c r="X148" s="648"/>
      <c r="Y148" s="648"/>
      <c r="Z148" s="648"/>
      <c r="AA148" s="648"/>
      <c r="AB148" s="648"/>
      <c r="AC148" s="648"/>
      <c r="AD148" s="648"/>
      <c r="AE148" s="648"/>
      <c r="AF148" s="648"/>
      <c r="AG148" s="648"/>
      <c r="AH148" s="648"/>
      <c r="AI148" s="648"/>
      <c r="AJ148" s="648"/>
      <c r="AK148" s="648"/>
      <c r="AL148" s="648"/>
      <c r="AM148" s="648"/>
      <c r="AN148" s="648"/>
      <c r="AO148" s="649"/>
      <c r="AP148" s="39"/>
      <c r="AQ148" s="647"/>
      <c r="AR148" s="648"/>
      <c r="AS148" s="648"/>
      <c r="AT148" s="648"/>
      <c r="AU148" s="648"/>
      <c r="AV148" s="648"/>
      <c r="AW148" s="648"/>
      <c r="AX148" s="648"/>
      <c r="AY148" s="648"/>
      <c r="AZ148" s="648">
        <v>152799</v>
      </c>
      <c r="BA148" s="648">
        <v>152799</v>
      </c>
      <c r="BB148" s="648"/>
      <c r="BC148" s="648"/>
      <c r="BD148" s="648"/>
      <c r="BE148" s="648"/>
      <c r="BF148" s="648"/>
      <c r="BG148" s="648"/>
      <c r="BH148" s="648"/>
      <c r="BI148" s="648"/>
      <c r="BJ148" s="648"/>
      <c r="BK148" s="648"/>
      <c r="BL148" s="648"/>
      <c r="BM148" s="648"/>
      <c r="BN148" s="648"/>
      <c r="BO148" s="648"/>
      <c r="BP148" s="648"/>
      <c r="BQ148" s="648"/>
      <c r="BR148" s="648"/>
      <c r="BS148" s="648"/>
      <c r="BT148" s="649"/>
    </row>
    <row r="149" spans="2:72">
      <c r="B149" s="646"/>
      <c r="C149" s="646"/>
      <c r="D149" s="650"/>
      <c r="E149" s="646"/>
      <c r="F149" s="646"/>
      <c r="G149" s="646"/>
      <c r="H149" s="646"/>
      <c r="I149" s="712"/>
      <c r="J149" s="560"/>
      <c r="K149" s="39"/>
      <c r="L149" s="647"/>
      <c r="M149" s="648"/>
      <c r="N149" s="648"/>
      <c r="O149" s="648"/>
      <c r="P149" s="648"/>
      <c r="Q149" s="648"/>
      <c r="R149" s="705"/>
      <c r="S149" s="705"/>
      <c r="T149" s="705"/>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9"/>
      <c r="AP149" s="39"/>
      <c r="AQ149" s="647"/>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9"/>
    </row>
    <row r="150" spans="2:72">
      <c r="B150" s="646"/>
      <c r="C150" s="646"/>
      <c r="D150" s="650"/>
      <c r="E150" s="646"/>
      <c r="F150" s="646"/>
      <c r="G150" s="646"/>
      <c r="H150" s="646"/>
      <c r="I150" s="712"/>
      <c r="J150" s="560"/>
      <c r="K150" s="39"/>
      <c r="L150" s="647"/>
      <c r="M150" s="648"/>
      <c r="N150" s="648"/>
      <c r="O150" s="648"/>
      <c r="P150" s="648"/>
      <c r="Q150" s="648"/>
      <c r="R150" s="705"/>
      <c r="S150" s="705"/>
      <c r="T150" s="705"/>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9"/>
      <c r="AP150" s="39"/>
      <c r="AQ150" s="647"/>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9"/>
    </row>
    <row r="151" spans="2:72">
      <c r="B151" s="646"/>
      <c r="C151" s="646"/>
      <c r="D151" s="650"/>
      <c r="E151" s="646"/>
      <c r="F151" s="646"/>
      <c r="G151" s="646"/>
      <c r="H151" s="646"/>
      <c r="I151" s="560"/>
      <c r="J151" s="560"/>
      <c r="K151" s="39"/>
      <c r="L151" s="647"/>
      <c r="M151" s="648"/>
      <c r="N151" s="648"/>
      <c r="O151" s="648"/>
      <c r="P151" s="648"/>
      <c r="Q151" s="648"/>
      <c r="R151" s="705"/>
      <c r="S151" s="705"/>
      <c r="T151" s="705"/>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9"/>
      <c r="AP151" s="39"/>
      <c r="AQ151" s="647"/>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9"/>
    </row>
    <row r="152" spans="2:72">
      <c r="B152" s="646"/>
      <c r="C152" s="646"/>
      <c r="D152" s="650"/>
      <c r="E152" s="646"/>
      <c r="F152" s="646"/>
      <c r="G152" s="646"/>
      <c r="H152" s="646"/>
      <c r="I152" s="560"/>
      <c r="J152" s="560"/>
      <c r="K152" s="39"/>
      <c r="L152" s="647"/>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9"/>
      <c r="AP152" s="39"/>
      <c r="AQ152" s="647"/>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9"/>
    </row>
    <row r="155" spans="2:72">
      <c r="Y155" s="700"/>
    </row>
    <row r="156" spans="2:72">
      <c r="Y156" s="700"/>
    </row>
    <row r="157" spans="2:72">
      <c r="Y157" s="700"/>
    </row>
    <row r="158" spans="2:72">
      <c r="Y158" s="700"/>
    </row>
    <row r="159" spans="2:72">
      <c r="D159" s="708"/>
      <c r="Y159" s="700"/>
    </row>
    <row r="160" spans="2:72">
      <c r="Y160" s="700"/>
    </row>
    <row r="161" spans="25:25">
      <c r="Y161" s="700"/>
    </row>
    <row r="162" spans="25:25">
      <c r="Y162" s="700"/>
    </row>
    <row r="163" spans="25:25">
      <c r="Y163" s="700"/>
    </row>
    <row r="164" spans="25:25">
      <c r="Y164" s="700"/>
    </row>
    <row r="165" spans="25:25">
      <c r="Y165" s="700"/>
    </row>
    <row r="166" spans="25:25">
      <c r="Y166" s="700"/>
    </row>
    <row r="167" spans="25:25">
      <c r="Y167" s="700"/>
    </row>
    <row r="168" spans="25:25">
      <c r="Y168" s="700"/>
    </row>
    <row r="169" spans="25:25">
      <c r="Y169" s="700"/>
    </row>
    <row r="170" spans="25:25">
      <c r="Y170" s="700"/>
    </row>
    <row r="171" spans="25:25">
      <c r="Y171" s="700"/>
    </row>
    <row r="172" spans="25:25">
      <c r="Y172" s="700"/>
    </row>
    <row r="173" spans="25:25">
      <c r="Y173" s="700"/>
    </row>
    <row r="174" spans="25:25">
      <c r="Y174" s="700"/>
    </row>
    <row r="175" spans="25:25">
      <c r="Y175" s="700"/>
    </row>
    <row r="176" spans="25:25">
      <c r="Y176" s="700"/>
    </row>
    <row r="177" spans="25:25">
      <c r="Y177" s="700"/>
    </row>
    <row r="178" spans="25:25">
      <c r="Y178" s="700"/>
    </row>
    <row r="179" spans="25:25">
      <c r="Y179" s="700"/>
    </row>
    <row r="180" spans="25:25">
      <c r="Y180" s="700"/>
    </row>
    <row r="181" spans="25:25">
      <c r="Y181" s="700"/>
    </row>
    <row r="182" spans="25:25">
      <c r="Y182" s="700"/>
    </row>
    <row r="183" spans="25:25">
      <c r="Y183" s="700"/>
    </row>
    <row r="184" spans="25:25">
      <c r="Y184" s="700"/>
    </row>
    <row r="185" spans="25:25">
      <c r="Y185" s="700"/>
    </row>
    <row r="186" spans="25:25">
      <c r="Y186" s="700"/>
    </row>
    <row r="187" spans="25:25">
      <c r="Y187" s="700"/>
    </row>
    <row r="188" spans="25:25">
      <c r="Y188" s="700"/>
    </row>
    <row r="189" spans="25:25">
      <c r="Y189" s="700"/>
    </row>
    <row r="190" spans="25:25">
      <c r="Y190" s="700"/>
    </row>
    <row r="191" spans="25:25">
      <c r="Y191" s="700"/>
    </row>
    <row r="192" spans="25:25">
      <c r="Y192" s="700"/>
    </row>
    <row r="193" spans="25:25">
      <c r="Y193" s="700"/>
    </row>
    <row r="194" spans="25:25">
      <c r="Y194" s="700"/>
    </row>
    <row r="195" spans="25:25">
      <c r="Y195" s="700"/>
    </row>
    <row r="196" spans="25:25">
      <c r="Y196" s="700"/>
    </row>
    <row r="197" spans="25:25">
      <c r="Y197" s="700"/>
    </row>
    <row r="198" spans="25:25">
      <c r="Y198" s="700"/>
    </row>
    <row r="199" spans="25:25">
      <c r="Y199" s="700"/>
    </row>
    <row r="200" spans="25:25">
      <c r="Y200" s="700"/>
    </row>
  </sheetData>
  <autoFilter ref="C26:BT26">
    <sortState ref="C26:BT42">
      <sortCondition ref="H25"/>
    </sortState>
  </autoFilter>
  <mergeCells count="1">
    <mergeCell ref="C24:G24"/>
  </mergeCells>
  <conditionalFormatting sqref="AW128:BS128 L123:Q124 L117:P122 L104:O116 AR29:BS38 L27:AO43 AQ40:BS127 AQ27:AQ39 L44:AN103 AQ148:AW151 AY148:AY151 AQ152:BT152 BB147:BT147 AQ147:AU147 BA148:BT151 L143:AO152">
    <cfRule type="cellIs" dxfId="38" priority="45" operator="equal">
      <formula>0</formula>
    </cfRule>
  </conditionalFormatting>
  <conditionalFormatting sqref="AQ128:AV128 AQ129:AW134 BA129:BT131 W130:AO134 W129:AN129 AY129:AY135 BB132:BT134 BA132:BA135 L129:V134">
    <cfRule type="cellIs" dxfId="37" priority="44" operator="equal">
      <formula>0</formula>
    </cfRule>
  </conditionalFormatting>
  <conditionalFormatting sqref="L27:AO32">
    <cfRule type="cellIs" dxfId="36" priority="43" operator="equal">
      <formula>0</formula>
    </cfRule>
  </conditionalFormatting>
  <conditionalFormatting sqref="AQ40:BS43">
    <cfRule type="cellIs" dxfId="35" priority="42" operator="equal">
      <formula>0</formula>
    </cfRule>
  </conditionalFormatting>
  <conditionalFormatting sqref="L125:Q128">
    <cfRule type="cellIs" dxfId="34" priority="41" operator="equal">
      <formula>0</formula>
    </cfRule>
  </conditionalFormatting>
  <conditionalFormatting sqref="R104:AN128 Q104:Q122 P104:P116">
    <cfRule type="cellIs" dxfId="33" priority="39" operator="equal">
      <formula>0</formula>
    </cfRule>
  </conditionalFormatting>
  <conditionalFormatting sqref="BT105:BT128">
    <cfRule type="cellIs" dxfId="32" priority="40" operator="equal">
      <formula>0</formula>
    </cfRule>
  </conditionalFormatting>
  <conditionalFormatting sqref="AR35:BS39">
    <cfRule type="cellIs" dxfId="31" priority="38" operator="equal">
      <formula>0</formula>
    </cfRule>
  </conditionalFormatting>
  <conditionalFormatting sqref="AR39:BS39">
    <cfRule type="cellIs" dxfId="30" priority="37" operator="equal">
      <formula>0</formula>
    </cfRule>
  </conditionalFormatting>
  <conditionalFormatting sqref="AR27:BS28">
    <cfRule type="cellIs" dxfId="29" priority="36" operator="equal">
      <formula>0</formula>
    </cfRule>
  </conditionalFormatting>
  <conditionalFormatting sqref="AO40 AO43">
    <cfRule type="cellIs" dxfId="28" priority="35" operator="equal">
      <formula>0</formula>
    </cfRule>
  </conditionalFormatting>
  <conditionalFormatting sqref="AQ44">
    <cfRule type="cellIs" dxfId="27" priority="34" operator="equal">
      <formula>0</formula>
    </cfRule>
  </conditionalFormatting>
  <conditionalFormatting sqref="BT27:BT104">
    <cfRule type="cellIs" dxfId="26" priority="33" operator="equal">
      <formula>0</formula>
    </cfRule>
  </conditionalFormatting>
  <conditionalFormatting sqref="AQ31:AQ32">
    <cfRule type="cellIs" dxfId="25" priority="32" operator="equal">
      <formula>0</formula>
    </cfRule>
  </conditionalFormatting>
  <conditionalFormatting sqref="AO44:AO129">
    <cfRule type="cellIs" dxfId="24" priority="31" operator="equal">
      <formula>0</formula>
    </cfRule>
  </conditionalFormatting>
  <conditionalFormatting sqref="AO44:AO129">
    <cfRule type="cellIs" dxfId="23" priority="30" operator="equal">
      <formula>0</formula>
    </cfRule>
  </conditionalFormatting>
  <conditionalFormatting sqref="AX129:AX134">
    <cfRule type="cellIs" dxfId="22" priority="29" operator="equal">
      <formula>0</formula>
    </cfRule>
  </conditionalFormatting>
  <conditionalFormatting sqref="AZ129:AZ133">
    <cfRule type="cellIs" dxfId="21" priority="28" operator="equal">
      <formula>0</formula>
    </cfRule>
  </conditionalFormatting>
  <conditionalFormatting sqref="AQ135:AX135 AZ135 BB135:BS135 AW136:BS136">
    <cfRule type="cellIs" dxfId="20" priority="27" operator="equal">
      <formula>0</formula>
    </cfRule>
  </conditionalFormatting>
  <conditionalFormatting sqref="AQ136:AV136 BA137:BT138 AY137:AY141 W138:AO142 W137:AN137 AQ137:AW141 AQ142:AU142 BB139:BT142 L137:V142">
    <cfRule type="cellIs" dxfId="19" priority="26" operator="equal">
      <formula>0</formula>
    </cfRule>
  </conditionalFormatting>
  <conditionalFormatting sqref="L135:Q136">
    <cfRule type="cellIs" dxfId="18" priority="25" operator="equal">
      <formula>0</formula>
    </cfRule>
  </conditionalFormatting>
  <conditionalFormatting sqref="R135:AN136">
    <cfRule type="cellIs" dxfId="17" priority="23" operator="equal">
      <formula>0</formula>
    </cfRule>
  </conditionalFormatting>
  <conditionalFormatting sqref="BT135:BT136">
    <cfRule type="cellIs" dxfId="16" priority="24" operator="equal">
      <formula>0</formula>
    </cfRule>
  </conditionalFormatting>
  <conditionalFormatting sqref="AO135:AO137">
    <cfRule type="cellIs" dxfId="15" priority="22" operator="equal">
      <formula>0</formula>
    </cfRule>
  </conditionalFormatting>
  <conditionalFormatting sqref="AO135:AO137">
    <cfRule type="cellIs" dxfId="14" priority="21" operator="equal">
      <formula>0</formula>
    </cfRule>
  </conditionalFormatting>
  <conditionalFormatting sqref="AX137:AX141">
    <cfRule type="cellIs" dxfId="13" priority="20" operator="equal">
      <formula>0</formula>
    </cfRule>
  </conditionalFormatting>
  <conditionalFormatting sqref="AZ137:AZ138">
    <cfRule type="cellIs" dxfId="12" priority="19" operator="equal">
      <formula>0</formula>
    </cfRule>
  </conditionalFormatting>
  <conditionalFormatting sqref="AZ134">
    <cfRule type="cellIs" dxfId="11" priority="16" operator="equal">
      <formula>0</formula>
    </cfRule>
  </conditionalFormatting>
  <conditionalFormatting sqref="AQ143:AU146 BB143:BT146">
    <cfRule type="cellIs" dxfId="10" priority="15" operator="equal">
      <formula>0</formula>
    </cfRule>
  </conditionalFormatting>
  <conditionalFormatting sqref="AX148:AX151">
    <cfRule type="cellIs" dxfId="9" priority="14" operator="equal">
      <formula>0</formula>
    </cfRule>
  </conditionalFormatting>
  <conditionalFormatting sqref="AZ139:AZ141 AZ148:AZ151">
    <cfRule type="cellIs" dxfId="8" priority="13" operator="equal">
      <formula>0</formula>
    </cfRule>
  </conditionalFormatting>
  <conditionalFormatting sqref="AV147:AW147">
    <cfRule type="cellIs" dxfId="7" priority="9" operator="equal">
      <formula>0</formula>
    </cfRule>
  </conditionalFormatting>
  <conditionalFormatting sqref="AY142 AV142:AW142">
    <cfRule type="cellIs" dxfId="6" priority="7" operator="equal">
      <formula>0</formula>
    </cfRule>
  </conditionalFormatting>
  <conditionalFormatting sqref="AX142">
    <cfRule type="cellIs" dxfId="5" priority="6" operator="equal">
      <formula>0</formula>
    </cfRule>
  </conditionalFormatting>
  <conditionalFormatting sqref="AV143:AW146">
    <cfRule type="cellIs" dxfId="4" priority="5" operator="equal">
      <formula>0</formula>
    </cfRule>
  </conditionalFormatting>
  <conditionalFormatting sqref="AX143:AY147">
    <cfRule type="cellIs" dxfId="3" priority="4" operator="equal">
      <formula>0</formula>
    </cfRule>
  </conditionalFormatting>
  <conditionalFormatting sqref="AZ142:AZ147">
    <cfRule type="cellIs" dxfId="2" priority="3" operator="equal">
      <formula>0</formula>
    </cfRule>
  </conditionalFormatting>
  <conditionalFormatting sqref="BA148">
    <cfRule type="cellIs" dxfId="1" priority="2" operator="equal">
      <formula>0</formula>
    </cfRule>
  </conditionalFormatting>
  <conditionalFormatting sqref="BA139:BA14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I153:I1048576</xm:sqref>
        </x14:dataValidation>
        <x14:dataValidation type="list" allowBlank="1" showInputMessage="1" showErrorMessage="1">
          <x14:formula1>
            <xm:f>DropDownList!$H$2:$H$3</xm:f>
          </x14:formula1>
          <xm:sqref>J153:J1048576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AM157"/>
  <sheetViews>
    <sheetView topLeftCell="A68" zoomScale="90" zoomScaleNormal="90" workbookViewId="0">
      <selection activeCell="U45" sqref="U45"/>
    </sheetView>
  </sheetViews>
  <sheetFormatPr defaultColWidth="9" defaultRowHeight="14.4"/>
  <cols>
    <col min="1" max="1" width="9" style="1"/>
    <col min="2" max="2" width="10" style="1" customWidth="1"/>
    <col min="3" max="3" width="11.33203125" style="1" customWidth="1"/>
    <col min="4" max="4" width="13.33203125" style="1" customWidth="1"/>
    <col min="5" max="6" width="12.88671875" style="1" customWidth="1"/>
    <col min="7" max="7" width="12" style="687" customWidth="1"/>
    <col min="8" max="8" width="9" style="1"/>
    <col min="9" max="9" width="24.5546875" style="1" hidden="1" customWidth="1"/>
    <col min="10" max="10" width="11" style="1" hidden="1" customWidth="1"/>
    <col min="11" max="11" width="0" style="1" hidden="1" customWidth="1"/>
    <col min="12" max="12" width="11.5546875" style="1" hidden="1" customWidth="1"/>
    <col min="13" max="13" width="0" style="1" hidden="1" customWidth="1"/>
    <col min="14" max="14" width="26" style="1" hidden="1" customWidth="1"/>
    <col min="15" max="15" width="10" style="1" hidden="1" customWidth="1"/>
    <col min="16" max="16" width="0" style="1" hidden="1" customWidth="1"/>
    <col min="17" max="17" width="12.33203125" style="1" hidden="1" customWidth="1"/>
    <col min="18" max="18" width="0" style="1" hidden="1" customWidth="1"/>
    <col min="19" max="19" width="9" style="1"/>
    <col min="20" max="20" width="18.6640625" style="1" customWidth="1"/>
    <col min="21" max="21" width="14.5546875" style="1" bestFit="1" customWidth="1"/>
    <col min="22" max="23" width="13.33203125" style="1" bestFit="1" customWidth="1"/>
    <col min="24" max="24" width="4.6640625" style="1" customWidth="1"/>
    <col min="25" max="25" width="4.44140625" style="1" customWidth="1"/>
    <col min="26" max="26" width="14" style="1" customWidth="1"/>
    <col min="27" max="28" width="9.88671875" style="1" bestFit="1" customWidth="1"/>
    <col min="29" max="29" width="11.109375" style="1" bestFit="1" customWidth="1"/>
    <col min="30" max="32" width="9.88671875" style="1" bestFit="1" customWidth="1"/>
    <col min="33" max="35" width="13.88671875" style="1" bestFit="1" customWidth="1"/>
    <col min="36" max="38" width="12.109375" style="1" bestFit="1" customWidth="1"/>
    <col min="39" max="39" width="13.88671875" style="1" bestFit="1" customWidth="1"/>
    <col min="40" max="16384" width="9" style="1"/>
  </cols>
  <sheetData>
    <row r="12" spans="1:18" ht="24" customHeight="1" thickBot="1"/>
    <row r="13" spans="1:18" ht="23.4" customHeight="1" thickBot="1">
      <c r="A13" s="510"/>
      <c r="B13" s="510" t="s">
        <v>171</v>
      </c>
      <c r="D13" s="99" t="s">
        <v>175</v>
      </c>
      <c r="E13" s="638"/>
      <c r="F13" s="638"/>
      <c r="G13" s="688"/>
      <c r="H13" s="148"/>
      <c r="I13" s="149"/>
      <c r="L13" s="149"/>
      <c r="M13" s="147"/>
      <c r="N13" s="147"/>
      <c r="O13" s="147"/>
      <c r="P13" s="147"/>
      <c r="Q13" s="147"/>
      <c r="R13" s="150"/>
    </row>
    <row r="14" spans="1:18" ht="15.75" customHeight="1">
      <c r="B14" s="90"/>
      <c r="D14" s="13"/>
      <c r="E14" s="13"/>
      <c r="F14" s="13"/>
      <c r="G14" s="688"/>
      <c r="H14" s="148"/>
      <c r="I14" s="149"/>
      <c r="L14" s="149"/>
      <c r="M14" s="147"/>
      <c r="N14" s="147"/>
      <c r="O14" s="147"/>
      <c r="P14" s="147"/>
      <c r="Q14" s="147"/>
      <c r="R14" s="150"/>
    </row>
    <row r="15" spans="1:18" ht="15.6">
      <c r="B15" s="510" t="s">
        <v>504</v>
      </c>
    </row>
    <row r="16" spans="1:18" ht="15.6">
      <c r="B16" s="510"/>
    </row>
    <row r="17" spans="2:28" s="24" customFormat="1" ht="20.399999999999999" customHeight="1">
      <c r="B17" s="581" t="s">
        <v>663</v>
      </c>
      <c r="C17" s="489"/>
      <c r="D17" s="489"/>
      <c r="E17" s="489"/>
      <c r="F17" s="489"/>
      <c r="G17" s="689"/>
      <c r="H17" s="489"/>
      <c r="I17" s="489"/>
      <c r="J17" s="489"/>
      <c r="K17" s="489"/>
      <c r="L17" s="489"/>
      <c r="M17" s="489"/>
      <c r="N17" s="489"/>
      <c r="O17" s="489"/>
      <c r="P17" s="489"/>
      <c r="Q17" s="489"/>
      <c r="R17" s="489"/>
      <c r="S17" s="489"/>
      <c r="T17" s="489"/>
      <c r="U17" s="489"/>
    </row>
    <row r="18" spans="2:28" ht="60" customHeight="1">
      <c r="B18" s="840" t="s">
        <v>703</v>
      </c>
      <c r="C18" s="840"/>
      <c r="D18" s="840"/>
      <c r="E18" s="840"/>
      <c r="F18" s="840"/>
      <c r="G18" s="840"/>
      <c r="H18" s="840"/>
      <c r="I18" s="840"/>
      <c r="J18" s="840"/>
      <c r="K18" s="840"/>
      <c r="L18" s="840"/>
      <c r="M18" s="840"/>
      <c r="N18" s="840"/>
      <c r="O18" s="840"/>
      <c r="P18" s="840"/>
      <c r="Q18" s="840"/>
      <c r="R18" s="840"/>
      <c r="S18" s="840"/>
      <c r="T18" s="840"/>
      <c r="U18" s="840"/>
    </row>
    <row r="20" spans="2:28" ht="21">
      <c r="B20" s="636" t="s">
        <v>700</v>
      </c>
    </row>
    <row r="22" spans="2:28" ht="21">
      <c r="B22" s="636" t="s">
        <v>701</v>
      </c>
      <c r="C22" s="637"/>
      <c r="E22" s="637"/>
      <c r="F22" s="637"/>
      <c r="G22" s="690"/>
      <c r="I22" s="636" t="s">
        <v>702</v>
      </c>
      <c r="AB22" s="708"/>
    </row>
    <row r="23" spans="2:28" ht="18.75" customHeight="1">
      <c r="B23" s="881" t="s">
        <v>679</v>
      </c>
      <c r="C23" s="881"/>
      <c r="D23" s="881"/>
      <c r="E23" s="881"/>
      <c r="F23" s="881"/>
      <c r="G23" s="881"/>
      <c r="I23" s="1" t="s">
        <v>687</v>
      </c>
      <c r="N23" s="1" t="s">
        <v>688</v>
      </c>
    </row>
    <row r="24" spans="2:28" ht="43.2">
      <c r="B24" s="633" t="s">
        <v>62</v>
      </c>
      <c r="C24" s="633" t="s">
        <v>680</v>
      </c>
      <c r="D24" s="633" t="s">
        <v>681</v>
      </c>
      <c r="E24" s="633" t="s">
        <v>683</v>
      </c>
      <c r="F24" s="633" t="s">
        <v>808</v>
      </c>
      <c r="G24" s="691" t="s">
        <v>682</v>
      </c>
      <c r="I24" s="633" t="s">
        <v>684</v>
      </c>
      <c r="J24" s="633" t="s">
        <v>685</v>
      </c>
      <c r="K24" s="633" t="s">
        <v>686</v>
      </c>
      <c r="L24" s="633" t="s">
        <v>680</v>
      </c>
      <c r="N24" s="633" t="s">
        <v>684</v>
      </c>
      <c r="O24" s="633" t="s">
        <v>685</v>
      </c>
      <c r="P24" s="633" t="s">
        <v>686</v>
      </c>
      <c r="Q24" s="633" t="s">
        <v>680</v>
      </c>
      <c r="T24" s="633"/>
      <c r="U24" s="633" t="s">
        <v>832</v>
      </c>
      <c r="V24" s="633" t="s">
        <v>827</v>
      </c>
    </row>
    <row r="25" spans="2:28" ht="15.6">
      <c r="B25" s="633"/>
      <c r="C25" s="633" t="s">
        <v>690</v>
      </c>
      <c r="D25" s="633" t="s">
        <v>691</v>
      </c>
      <c r="E25" s="633" t="s">
        <v>692</v>
      </c>
      <c r="F25" s="633" t="s">
        <v>694</v>
      </c>
      <c r="G25" s="691" t="s">
        <v>830</v>
      </c>
      <c r="I25" s="633"/>
      <c r="J25" s="633" t="s">
        <v>694</v>
      </c>
      <c r="K25" s="633" t="s">
        <v>695</v>
      </c>
      <c r="L25" s="633" t="s">
        <v>696</v>
      </c>
      <c r="N25" s="633"/>
      <c r="O25" s="633" t="s">
        <v>697</v>
      </c>
      <c r="P25" s="633" t="s">
        <v>698</v>
      </c>
      <c r="Q25" s="633" t="s">
        <v>699</v>
      </c>
      <c r="T25" s="633" t="s">
        <v>828</v>
      </c>
      <c r="U25" s="633" t="s">
        <v>831</v>
      </c>
      <c r="V25" s="633" t="s">
        <v>829</v>
      </c>
    </row>
    <row r="26" spans="2:28" ht="15.75" customHeight="1">
      <c r="B26" s="635">
        <v>42005</v>
      </c>
      <c r="C26" s="634"/>
      <c r="D26" s="640"/>
      <c r="E26" s="634"/>
      <c r="F26" s="634">
        <v>12</v>
      </c>
      <c r="G26" s="692">
        <f>D26*E26*F26</f>
        <v>0</v>
      </c>
      <c r="I26" s="634" t="s">
        <v>806</v>
      </c>
      <c r="J26" s="634"/>
      <c r="K26" s="634"/>
      <c r="L26" s="634"/>
      <c r="N26" s="634"/>
      <c r="O26" s="634"/>
      <c r="P26" s="634"/>
      <c r="Q26" s="634"/>
      <c r="T26" s="635">
        <f>B26</f>
        <v>42005</v>
      </c>
      <c r="U26" s="634">
        <f t="shared" ref="U26:U34" si="0">G26*V26</f>
        <v>0</v>
      </c>
      <c r="V26" s="701">
        <v>451.37994892445795</v>
      </c>
      <c r="X26" s="1" t="s">
        <v>837</v>
      </c>
    </row>
    <row r="27" spans="2:28" ht="15.75" customHeight="1">
      <c r="B27" s="635">
        <v>42036</v>
      </c>
      <c r="C27" s="634"/>
      <c r="D27" s="643">
        <f>C27-C26</f>
        <v>0</v>
      </c>
      <c r="E27" s="634"/>
      <c r="F27" s="634">
        <v>11</v>
      </c>
      <c r="G27" s="692">
        <f t="shared" ref="G27:G36" si="1">D27*E27*F27</f>
        <v>0</v>
      </c>
      <c r="I27" s="634"/>
      <c r="J27" s="634"/>
      <c r="K27" s="634"/>
      <c r="L27" s="634"/>
      <c r="N27" s="634"/>
      <c r="O27" s="634"/>
      <c r="P27" s="634"/>
      <c r="Q27" s="634"/>
      <c r="T27" s="635">
        <f t="shared" ref="T27:T37" si="2">B27</f>
        <v>42036</v>
      </c>
      <c r="U27" s="634">
        <f t="shared" si="0"/>
        <v>0</v>
      </c>
      <c r="V27" s="701">
        <v>389.01886907236951</v>
      </c>
      <c r="Y27" s="1" t="s">
        <v>838</v>
      </c>
    </row>
    <row r="28" spans="2:28" ht="15.75" customHeight="1">
      <c r="B28" s="635">
        <v>42064</v>
      </c>
      <c r="C28" s="634"/>
      <c r="D28" s="643">
        <f t="shared" ref="D28:D37" si="3">C28-C27</f>
        <v>0</v>
      </c>
      <c r="E28" s="634"/>
      <c r="F28" s="634">
        <v>10</v>
      </c>
      <c r="G28" s="692">
        <f t="shared" si="1"/>
        <v>0</v>
      </c>
      <c r="I28" s="634"/>
      <c r="J28" s="634"/>
      <c r="K28" s="634"/>
      <c r="L28" s="634"/>
      <c r="N28" s="634"/>
      <c r="O28" s="634"/>
      <c r="P28" s="634"/>
      <c r="Q28" s="634"/>
      <c r="T28" s="635">
        <f t="shared" si="2"/>
        <v>42064</v>
      </c>
      <c r="U28" s="634">
        <f t="shared" si="0"/>
        <v>0</v>
      </c>
      <c r="V28" s="701">
        <v>372.2876474295274</v>
      </c>
      <c r="Z28" s="1" t="s">
        <v>839</v>
      </c>
    </row>
    <row r="29" spans="2:28" ht="15.75" customHeight="1">
      <c r="B29" s="635">
        <v>42095</v>
      </c>
      <c r="C29" s="634"/>
      <c r="D29" s="643">
        <f t="shared" si="3"/>
        <v>0</v>
      </c>
      <c r="E29" s="634"/>
      <c r="F29" s="634">
        <v>9</v>
      </c>
      <c r="G29" s="692">
        <f t="shared" si="1"/>
        <v>0</v>
      </c>
      <c r="I29" s="634"/>
      <c r="J29" s="634"/>
      <c r="K29" s="634"/>
      <c r="L29" s="634"/>
      <c r="N29" s="634"/>
      <c r="O29" s="634"/>
      <c r="P29" s="634"/>
      <c r="Q29" s="634"/>
      <c r="T29" s="635">
        <f t="shared" si="2"/>
        <v>42095</v>
      </c>
      <c r="U29" s="634">
        <f t="shared" si="0"/>
        <v>0</v>
      </c>
      <c r="V29" s="701">
        <v>316.61877213705907</v>
      </c>
      <c r="Y29" s="1" t="s">
        <v>840</v>
      </c>
    </row>
    <row r="30" spans="2:28" ht="15.75" customHeight="1">
      <c r="B30" s="635">
        <v>42125</v>
      </c>
      <c r="C30" s="634"/>
      <c r="D30" s="643">
        <f t="shared" si="3"/>
        <v>0</v>
      </c>
      <c r="E30" s="634"/>
      <c r="F30" s="634">
        <v>8</v>
      </c>
      <c r="G30" s="692">
        <f t="shared" si="1"/>
        <v>0</v>
      </c>
      <c r="I30" s="634"/>
      <c r="J30" s="634"/>
      <c r="K30" s="634"/>
      <c r="L30" s="634"/>
      <c r="N30" s="634"/>
      <c r="O30" s="634"/>
      <c r="P30" s="634"/>
      <c r="Q30" s="634"/>
      <c r="T30" s="635">
        <f t="shared" si="2"/>
        <v>42125</v>
      </c>
      <c r="U30" s="634">
        <f t="shared" si="0"/>
        <v>0</v>
      </c>
      <c r="V30" s="701">
        <v>287.61735052653427</v>
      </c>
    </row>
    <row r="31" spans="2:28" ht="15.75" customHeight="1">
      <c r="B31" s="635">
        <v>42156</v>
      </c>
      <c r="C31" s="634"/>
      <c r="D31" s="643">
        <f t="shared" si="3"/>
        <v>0</v>
      </c>
      <c r="E31" s="634"/>
      <c r="F31" s="634">
        <v>7</v>
      </c>
      <c r="G31" s="692">
        <f t="shared" si="1"/>
        <v>0</v>
      </c>
      <c r="I31" s="634"/>
      <c r="J31" s="634"/>
      <c r="K31" s="634"/>
      <c r="L31" s="634"/>
      <c r="N31" s="634"/>
      <c r="O31" s="634"/>
      <c r="P31" s="634"/>
      <c r="Q31" s="634"/>
      <c r="T31" s="635">
        <f t="shared" si="2"/>
        <v>42156</v>
      </c>
      <c r="U31" s="634">
        <f t="shared" si="0"/>
        <v>0</v>
      </c>
      <c r="V31" s="701">
        <v>259.86747980357978</v>
      </c>
    </row>
    <row r="32" spans="2:28" ht="15.75" customHeight="1">
      <c r="B32" s="635">
        <v>42186</v>
      </c>
      <c r="C32" s="634"/>
      <c r="D32" s="643">
        <f t="shared" si="3"/>
        <v>0</v>
      </c>
      <c r="E32" s="634"/>
      <c r="F32" s="634">
        <v>6</v>
      </c>
      <c r="G32" s="692">
        <f t="shared" si="1"/>
        <v>0</v>
      </c>
      <c r="I32" s="634"/>
      <c r="J32" s="634"/>
      <c r="K32" s="634"/>
      <c r="L32" s="634"/>
      <c r="N32" s="634"/>
      <c r="O32" s="634"/>
      <c r="P32" s="634"/>
      <c r="Q32" s="634"/>
      <c r="T32" s="635">
        <f t="shared" si="2"/>
        <v>42186</v>
      </c>
      <c r="U32" s="634">
        <f t="shared" si="0"/>
        <v>0</v>
      </c>
      <c r="V32" s="701">
        <v>278.72974823283761</v>
      </c>
    </row>
    <row r="33" spans="2:39" ht="15.75" customHeight="1">
      <c r="B33" s="635">
        <v>42217</v>
      </c>
      <c r="C33" s="634"/>
      <c r="D33" s="643">
        <f t="shared" si="3"/>
        <v>0</v>
      </c>
      <c r="E33" s="634"/>
      <c r="F33" s="634">
        <v>5</v>
      </c>
      <c r="G33" s="692">
        <f t="shared" si="1"/>
        <v>0</v>
      </c>
      <c r="I33" s="634"/>
      <c r="J33" s="634"/>
      <c r="K33" s="634"/>
      <c r="L33" s="634"/>
      <c r="N33" s="634"/>
      <c r="O33" s="634"/>
      <c r="P33" s="634"/>
      <c r="Q33" s="634"/>
      <c r="T33" s="635">
        <f t="shared" si="2"/>
        <v>42217</v>
      </c>
      <c r="U33" s="634">
        <f t="shared" si="0"/>
        <v>0</v>
      </c>
      <c r="V33" s="701">
        <v>314.85348450251263</v>
      </c>
    </row>
    <row r="34" spans="2:39" ht="15.75" customHeight="1">
      <c r="B34" s="635">
        <v>42248</v>
      </c>
      <c r="C34" s="634">
        <f>'Streetlight Details'!C110</f>
        <v>654.37599999999998</v>
      </c>
      <c r="D34" s="643"/>
      <c r="E34" s="685">
        <v>0.85199999999999998</v>
      </c>
      <c r="F34" s="634">
        <v>4</v>
      </c>
      <c r="G34" s="692">
        <f t="shared" si="1"/>
        <v>0</v>
      </c>
      <c r="I34" s="634"/>
      <c r="J34" s="634"/>
      <c r="K34" s="634"/>
      <c r="L34" s="634"/>
      <c r="N34" s="634"/>
      <c r="O34" s="634"/>
      <c r="P34" s="634"/>
      <c r="Q34" s="634"/>
      <c r="T34" s="635">
        <f t="shared" si="2"/>
        <v>42248</v>
      </c>
      <c r="U34" s="634">
        <f t="shared" si="0"/>
        <v>0</v>
      </c>
      <c r="V34" s="701">
        <v>344.56557016802452</v>
      </c>
    </row>
    <row r="35" spans="2:39" ht="15.75" customHeight="1">
      <c r="B35" s="635">
        <v>42278</v>
      </c>
      <c r="C35" s="634">
        <f>'Streetlight Details'!C108</f>
        <v>650.34400000000005</v>
      </c>
      <c r="D35" s="643">
        <f>C35-C34</f>
        <v>-4.0319999999999254</v>
      </c>
      <c r="E35" s="685">
        <v>0.85199999999999998</v>
      </c>
      <c r="F35" s="634">
        <v>3</v>
      </c>
      <c r="G35" s="692">
        <f>D35*E35*F35</f>
        <v>-10.30579199999981</v>
      </c>
      <c r="I35" s="634"/>
      <c r="J35" s="634"/>
      <c r="K35" s="634"/>
      <c r="L35" s="634"/>
      <c r="N35" s="634"/>
      <c r="O35" s="634"/>
      <c r="P35" s="634"/>
      <c r="Q35" s="634"/>
      <c r="T35" s="635">
        <f t="shared" si="2"/>
        <v>42278</v>
      </c>
      <c r="U35" s="702">
        <f>G35*V35-D35*V35*E35/2</f>
        <v>-3485.8526727637204</v>
      </c>
      <c r="V35" s="701">
        <v>405.89051354001145</v>
      </c>
      <c r="AA35" s="708"/>
      <c r="AB35" s="708"/>
      <c r="AC35" s="708"/>
      <c r="AD35" s="708"/>
      <c r="AE35" s="708"/>
      <c r="AF35" s="708"/>
      <c r="AG35" s="708"/>
      <c r="AH35" s="708"/>
      <c r="AI35" s="708"/>
      <c r="AJ35" s="708"/>
      <c r="AK35" s="708"/>
      <c r="AL35" s="708"/>
    </row>
    <row r="36" spans="2:39" ht="15.75" customHeight="1">
      <c r="B36" s="635">
        <v>42309</v>
      </c>
      <c r="C36" s="634">
        <f>'Streetlight Details'!C106</f>
        <v>623.44900000000007</v>
      </c>
      <c r="D36" s="643">
        <f t="shared" si="3"/>
        <v>-26.894999999999982</v>
      </c>
      <c r="E36" s="685">
        <v>0.85199999999999998</v>
      </c>
      <c r="F36" s="634">
        <v>2</v>
      </c>
      <c r="G36" s="692">
        <f t="shared" si="1"/>
        <v>-45.829079999999969</v>
      </c>
      <c r="I36" s="634"/>
      <c r="J36" s="634"/>
      <c r="K36" s="634"/>
      <c r="L36" s="634"/>
      <c r="N36" s="634"/>
      <c r="O36" s="634"/>
      <c r="P36" s="634"/>
      <c r="Q36" s="634"/>
      <c r="T36" s="635">
        <f t="shared" si="2"/>
        <v>42309</v>
      </c>
      <c r="U36" s="702">
        <f t="shared" ref="U36:U37" si="4">G36*V36-D36*V36*E36/2</f>
        <v>-14717.149369088871</v>
      </c>
      <c r="V36" s="701">
        <v>428.17498901247507</v>
      </c>
      <c r="AA36" s="708"/>
      <c r="AB36" s="708"/>
      <c r="AC36" s="708"/>
      <c r="AD36" s="708"/>
      <c r="AE36" s="708"/>
      <c r="AF36" s="708"/>
      <c r="AG36" s="708"/>
      <c r="AH36" s="708"/>
      <c r="AI36" s="708"/>
      <c r="AJ36" s="708"/>
      <c r="AK36" s="708"/>
      <c r="AL36" s="708"/>
    </row>
    <row r="37" spans="2:39" ht="15.75" customHeight="1">
      <c r="B37" s="635">
        <v>42339</v>
      </c>
      <c r="C37" s="634">
        <f>'Streetlight Details'!C104</f>
        <v>617.23299999999995</v>
      </c>
      <c r="D37" s="643">
        <f t="shared" si="3"/>
        <v>-6.2160000000001219</v>
      </c>
      <c r="E37" s="685">
        <v>0.85199999999999998</v>
      </c>
      <c r="F37" s="634">
        <v>1</v>
      </c>
      <c r="G37" s="692">
        <f>D37*E37*F37</f>
        <v>-5.2960320000001033</v>
      </c>
      <c r="I37" s="634"/>
      <c r="J37" s="634"/>
      <c r="K37" s="634"/>
      <c r="L37" s="634"/>
      <c r="N37" s="634"/>
      <c r="O37" s="634"/>
      <c r="P37" s="634"/>
      <c r="Q37" s="634"/>
      <c r="T37" s="635">
        <f t="shared" si="2"/>
        <v>42339</v>
      </c>
      <c r="U37" s="702">
        <f t="shared" si="4"/>
        <v>-1236.4562390956801</v>
      </c>
      <c r="V37" s="701">
        <v>466.93684596152588</v>
      </c>
      <c r="AA37" s="708"/>
      <c r="AB37" s="708"/>
      <c r="AC37" s="708"/>
      <c r="AD37" s="708"/>
      <c r="AE37" s="708"/>
      <c r="AF37" s="708"/>
      <c r="AG37" s="708"/>
      <c r="AH37" s="708"/>
      <c r="AI37" s="708"/>
      <c r="AJ37" s="708"/>
      <c r="AK37" s="708"/>
      <c r="AL37" s="708"/>
    </row>
    <row r="38" spans="2:39" ht="16.350000000000001" customHeight="1">
      <c r="B38" s="644" t="s">
        <v>26</v>
      </c>
      <c r="C38" s="645"/>
      <c r="D38" s="645"/>
      <c r="E38" s="645"/>
      <c r="F38" s="645"/>
      <c r="G38" s="693">
        <f>SUM(G26:G37)</f>
        <v>-61.430903999999884</v>
      </c>
      <c r="I38" s="634"/>
      <c r="J38" s="634"/>
      <c r="K38" s="634"/>
      <c r="L38" s="634"/>
      <c r="N38" s="634"/>
      <c r="O38" s="634"/>
      <c r="P38" s="634"/>
      <c r="Q38" s="634"/>
      <c r="T38" s="644" t="s">
        <v>26</v>
      </c>
      <c r="U38" s="703">
        <f>SUM(U26:U37)</f>
        <v>-19439.458280948274</v>
      </c>
      <c r="V38" s="704">
        <f>SUM(V26:V37)</f>
        <v>4315.9412193109156</v>
      </c>
    </row>
    <row r="39" spans="2:39">
      <c r="B39" s="635" t="s">
        <v>796</v>
      </c>
      <c r="C39" s="634"/>
      <c r="D39" s="634"/>
      <c r="E39" s="634"/>
      <c r="F39" s="634"/>
      <c r="G39" s="692">
        <f>SUM(D26:D37)*-12*$E$37</f>
        <v>379.75003200000026</v>
      </c>
      <c r="I39" s="634"/>
      <c r="J39" s="634"/>
      <c r="K39" s="634"/>
      <c r="L39" s="634"/>
      <c r="N39" s="634"/>
      <c r="O39" s="634"/>
      <c r="P39" s="634"/>
      <c r="Q39" s="634"/>
      <c r="T39" s="635" t="str">
        <f>B39</f>
        <v>Persistence in 2016</v>
      </c>
      <c r="U39" s="702">
        <f>G39*V38/12</f>
        <v>136581.56801195335</v>
      </c>
      <c r="V39" s="634"/>
    </row>
    <row r="40" spans="2:39">
      <c r="B40" s="635" t="s">
        <v>797</v>
      </c>
      <c r="C40" s="634"/>
      <c r="D40" s="634"/>
      <c r="E40" s="634"/>
      <c r="F40" s="634"/>
      <c r="G40" s="692">
        <f>G39</f>
        <v>379.75003200000026</v>
      </c>
      <c r="I40" s="634"/>
      <c r="J40" s="634"/>
      <c r="K40" s="634"/>
      <c r="L40" s="634"/>
      <c r="N40" s="634"/>
      <c r="O40" s="634"/>
      <c r="P40" s="634"/>
      <c r="Q40" s="634"/>
      <c r="T40" s="635" t="str">
        <f t="shared" ref="T40:T43" si="5">B40</f>
        <v>Persistence in 2017</v>
      </c>
      <c r="U40" s="702">
        <f>G40*V38/12</f>
        <v>136581.56801195335</v>
      </c>
      <c r="V40" s="634"/>
      <c r="AG40" s="700"/>
      <c r="AH40" s="700"/>
      <c r="AI40" s="700"/>
      <c r="AJ40" s="700"/>
      <c r="AK40" s="700"/>
      <c r="AL40" s="700"/>
      <c r="AM40" s="711"/>
    </row>
    <row r="41" spans="2:39">
      <c r="B41" s="635" t="s">
        <v>798</v>
      </c>
      <c r="C41" s="634"/>
      <c r="D41" s="634"/>
      <c r="E41" s="634"/>
      <c r="F41" s="634"/>
      <c r="G41" s="692">
        <f>G40</f>
        <v>379.75003200000026</v>
      </c>
      <c r="I41" s="634"/>
      <c r="J41" s="634"/>
      <c r="K41" s="634"/>
      <c r="L41" s="634"/>
      <c r="N41" s="634"/>
      <c r="O41" s="634"/>
      <c r="P41" s="634"/>
      <c r="Q41" s="634"/>
      <c r="T41" s="635" t="str">
        <f t="shared" si="5"/>
        <v>Persistence in 2018</v>
      </c>
      <c r="U41" s="702">
        <f>G41*V38/12</f>
        <v>136581.56801195335</v>
      </c>
      <c r="V41" s="634"/>
      <c r="AF41" s="700"/>
      <c r="AG41" s="700"/>
      <c r="AH41" s="700"/>
      <c r="AI41" s="700"/>
      <c r="AJ41" s="700"/>
      <c r="AK41" s="700"/>
      <c r="AL41" s="700"/>
    </row>
    <row r="42" spans="2:39">
      <c r="B42" s="635" t="s">
        <v>799</v>
      </c>
      <c r="C42" s="634"/>
      <c r="D42" s="634"/>
      <c r="E42" s="634"/>
      <c r="F42" s="634"/>
      <c r="G42" s="692">
        <f>G41</f>
        <v>379.75003200000026</v>
      </c>
      <c r="I42" s="634"/>
      <c r="J42" s="634"/>
      <c r="K42" s="634"/>
      <c r="L42" s="634"/>
      <c r="N42" s="634"/>
      <c r="O42" s="634"/>
      <c r="P42" s="634"/>
      <c r="Q42" s="634"/>
      <c r="T42" s="635" t="str">
        <f t="shared" si="5"/>
        <v>Persistence in 2019</v>
      </c>
      <c r="U42" s="702">
        <f>G42*V38/12</f>
        <v>136581.56801195335</v>
      </c>
      <c r="V42" s="634"/>
    </row>
    <row r="43" spans="2:39">
      <c r="B43" s="635" t="s">
        <v>800</v>
      </c>
      <c r="C43" s="634"/>
      <c r="D43" s="634"/>
      <c r="E43" s="634"/>
      <c r="F43" s="634"/>
      <c r="G43" s="692">
        <f>G42</f>
        <v>379.75003200000026</v>
      </c>
      <c r="I43" s="634"/>
      <c r="J43" s="634"/>
      <c r="K43" s="634"/>
      <c r="L43" s="634"/>
      <c r="N43" s="634"/>
      <c r="O43" s="634"/>
      <c r="P43" s="634"/>
      <c r="Q43" s="634"/>
      <c r="T43" s="635" t="str">
        <f t="shared" si="5"/>
        <v>Persistence in 2020</v>
      </c>
      <c r="U43" s="702">
        <f>G43*V38/12</f>
        <v>136581.56801195335</v>
      </c>
      <c r="V43" s="634"/>
    </row>
    <row r="44" spans="2:39">
      <c r="B44" s="635" t="s">
        <v>862</v>
      </c>
      <c r="C44" s="634"/>
      <c r="D44" s="634"/>
      <c r="E44" s="634"/>
      <c r="F44" s="634"/>
      <c r="G44" s="692">
        <f>G43</f>
        <v>379.75003200000026</v>
      </c>
      <c r="I44" s="634"/>
      <c r="J44" s="634"/>
      <c r="K44" s="634"/>
      <c r="L44" s="634"/>
      <c r="N44" s="634"/>
      <c r="O44" s="634"/>
      <c r="P44" s="634"/>
      <c r="Q44" s="634"/>
      <c r="T44" s="635" t="str">
        <f t="shared" ref="T44" si="6">B44</f>
        <v>Persistence in 2021</v>
      </c>
      <c r="U44" s="702">
        <f>G44*V38/12</f>
        <v>136581.56801195335</v>
      </c>
      <c r="V44" s="634"/>
    </row>
    <row r="45" spans="2:39">
      <c r="AC45" s="711"/>
    </row>
    <row r="46" spans="2:39" ht="21">
      <c r="B46" s="636" t="s">
        <v>701</v>
      </c>
      <c r="C46" s="637"/>
      <c r="E46" s="637"/>
      <c r="F46" s="637"/>
      <c r="G46" s="690"/>
      <c r="I46" s="636" t="s">
        <v>702</v>
      </c>
    </row>
    <row r="47" spans="2:39" ht="18.75" customHeight="1">
      <c r="B47" s="881" t="s">
        <v>679</v>
      </c>
      <c r="C47" s="881"/>
      <c r="D47" s="881"/>
      <c r="E47" s="881"/>
      <c r="F47" s="881"/>
      <c r="G47" s="881"/>
      <c r="I47" s="1" t="s">
        <v>687</v>
      </c>
      <c r="N47" s="1" t="s">
        <v>688</v>
      </c>
    </row>
    <row r="48" spans="2:39" ht="43.2">
      <c r="B48" s="633" t="s">
        <v>62</v>
      </c>
      <c r="C48" s="633" t="s">
        <v>680</v>
      </c>
      <c r="D48" s="633" t="s">
        <v>681</v>
      </c>
      <c r="E48" s="633" t="s">
        <v>683</v>
      </c>
      <c r="F48" s="633"/>
      <c r="G48" s="691" t="s">
        <v>682</v>
      </c>
      <c r="I48" s="633" t="s">
        <v>684</v>
      </c>
      <c r="J48" s="633" t="s">
        <v>685</v>
      </c>
      <c r="K48" s="633" t="s">
        <v>686</v>
      </c>
      <c r="L48" s="633" t="s">
        <v>680</v>
      </c>
      <c r="N48" s="633" t="s">
        <v>684</v>
      </c>
      <c r="O48" s="633" t="s">
        <v>685</v>
      </c>
      <c r="P48" s="633" t="s">
        <v>686</v>
      </c>
      <c r="Q48" s="633" t="s">
        <v>680</v>
      </c>
      <c r="T48" s="633"/>
      <c r="U48" s="633" t="s">
        <v>832</v>
      </c>
      <c r="V48" s="633" t="s">
        <v>827</v>
      </c>
    </row>
    <row r="49" spans="2:22" ht="15.6">
      <c r="B49" s="633"/>
      <c r="C49" s="633" t="s">
        <v>690</v>
      </c>
      <c r="D49" s="633" t="s">
        <v>691</v>
      </c>
      <c r="E49" s="633" t="s">
        <v>692</v>
      </c>
      <c r="F49" s="633"/>
      <c r="G49" s="691" t="s">
        <v>693</v>
      </c>
      <c r="I49" s="633"/>
      <c r="J49" s="633" t="s">
        <v>694</v>
      </c>
      <c r="K49" s="633" t="s">
        <v>695</v>
      </c>
      <c r="L49" s="633" t="s">
        <v>696</v>
      </c>
      <c r="N49" s="633"/>
      <c r="O49" s="633" t="s">
        <v>697</v>
      </c>
      <c r="P49" s="633" t="s">
        <v>698</v>
      </c>
      <c r="Q49" s="633" t="s">
        <v>699</v>
      </c>
      <c r="T49" s="633" t="s">
        <v>828</v>
      </c>
      <c r="U49" s="633" t="s">
        <v>831</v>
      </c>
      <c r="V49" s="633" t="s">
        <v>829</v>
      </c>
    </row>
    <row r="50" spans="2:22" ht="15.75" customHeight="1">
      <c r="B50" s="635">
        <v>42370</v>
      </c>
      <c r="C50" s="634">
        <f>'Streetlight Details'!C102</f>
        <v>584.83299999999997</v>
      </c>
      <c r="D50" s="684">
        <f>C50-C37</f>
        <v>-32.399999999999977</v>
      </c>
      <c r="E50" s="685">
        <v>0.85199999999999998</v>
      </c>
      <c r="F50" s="634">
        <v>12</v>
      </c>
      <c r="G50" s="692">
        <f>D50*E50*F50</f>
        <v>-331.25759999999974</v>
      </c>
      <c r="I50" s="634"/>
      <c r="J50" s="634"/>
      <c r="K50" s="634"/>
      <c r="L50" s="634">
        <f>J50*K50</f>
        <v>0</v>
      </c>
      <c r="N50" s="634"/>
      <c r="O50" s="634"/>
      <c r="P50" s="634"/>
      <c r="Q50" s="634">
        <f>O50*P50</f>
        <v>0</v>
      </c>
      <c r="T50" s="635">
        <f>B50</f>
        <v>42370</v>
      </c>
      <c r="U50" s="702">
        <f>G50*V50-D50*V50*E50/2</f>
        <v>-143292.91196180347</v>
      </c>
      <c r="V50" s="701">
        <v>451.37994892445795</v>
      </c>
    </row>
    <row r="51" spans="2:22" ht="15.75" customHeight="1">
      <c r="B51" s="635">
        <v>42401</v>
      </c>
      <c r="C51" s="634">
        <f>'Streetlight Details'!C100</f>
        <v>546.34899999999993</v>
      </c>
      <c r="D51" s="643">
        <f>C51-C50</f>
        <v>-38.484000000000037</v>
      </c>
      <c r="E51" s="685">
        <v>0.85199999999999998</v>
      </c>
      <c r="F51" s="634">
        <v>11</v>
      </c>
      <c r="G51" s="692">
        <f t="shared" ref="G51:G61" si="7">D51*E51*F51</f>
        <v>-360.67204800000036</v>
      </c>
      <c r="I51" s="634"/>
      <c r="J51" s="634"/>
      <c r="K51" s="634"/>
      <c r="L51" s="634"/>
      <c r="N51" s="634"/>
      <c r="O51" s="634"/>
      <c r="P51" s="634"/>
      <c r="Q51" s="634"/>
      <c r="T51" s="635">
        <f t="shared" ref="T51:T61" si="8">B51</f>
        <v>42401</v>
      </c>
      <c r="U51" s="702">
        <f t="shared" ref="U51:U61" si="9">G51*V51-D51*V51*E51/2</f>
        <v>-133930.58529993118</v>
      </c>
      <c r="V51" s="701">
        <v>389.01886907236951</v>
      </c>
    </row>
    <row r="52" spans="2:22" ht="15.75" customHeight="1">
      <c r="B52" s="635">
        <v>42430</v>
      </c>
      <c r="C52" s="634">
        <f>'Streetlight Details'!C98</f>
        <v>529.78499999999997</v>
      </c>
      <c r="D52" s="643">
        <f t="shared" ref="D52:D61" si="10">C52-C51</f>
        <v>-16.563999999999965</v>
      </c>
      <c r="E52" s="685">
        <v>0.85199999999999998</v>
      </c>
      <c r="F52" s="634">
        <v>10</v>
      </c>
      <c r="G52" s="692">
        <f>D52*E52*F52</f>
        <v>-141.12527999999969</v>
      </c>
      <c r="I52" s="634"/>
      <c r="J52" s="634"/>
      <c r="K52" s="634"/>
      <c r="L52" s="634"/>
      <c r="N52" s="634"/>
      <c r="O52" s="634"/>
      <c r="P52" s="634"/>
      <c r="Q52" s="634"/>
      <c r="T52" s="635">
        <f t="shared" si="8"/>
        <v>42430</v>
      </c>
      <c r="U52" s="702">
        <f t="shared" si="9"/>
        <v>-49912.23855983156</v>
      </c>
      <c r="V52" s="701">
        <v>372.2876474295274</v>
      </c>
    </row>
    <row r="53" spans="2:22" ht="15.75" customHeight="1">
      <c r="B53" s="635">
        <v>42461</v>
      </c>
      <c r="C53" s="634">
        <f>'Streetlight Details'!C96</f>
        <v>498.66699999999997</v>
      </c>
      <c r="D53" s="643">
        <f t="shared" si="10"/>
        <v>-31.117999999999995</v>
      </c>
      <c r="E53" s="685">
        <v>0.85199999999999998</v>
      </c>
      <c r="F53" s="634">
        <v>9</v>
      </c>
      <c r="G53" s="692">
        <f t="shared" si="7"/>
        <v>-238.61282399999993</v>
      </c>
      <c r="I53" s="634"/>
      <c r="J53" s="634"/>
      <c r="K53" s="634"/>
      <c r="L53" s="634"/>
      <c r="N53" s="634"/>
      <c r="O53" s="634"/>
      <c r="P53" s="634"/>
      <c r="Q53" s="634"/>
      <c r="T53" s="635">
        <f t="shared" si="8"/>
        <v>42461</v>
      </c>
      <c r="U53" s="702">
        <f t="shared" si="9"/>
        <v>-71352.11605375637</v>
      </c>
      <c r="V53" s="701">
        <v>316.61877213705907</v>
      </c>
    </row>
    <row r="54" spans="2:22" ht="15.75" customHeight="1">
      <c r="B54" s="635">
        <v>42491</v>
      </c>
      <c r="C54" s="634">
        <f>'Streetlight Details'!C94</f>
        <v>476.95500000000004</v>
      </c>
      <c r="D54" s="643">
        <f t="shared" si="10"/>
        <v>-21.711999999999932</v>
      </c>
      <c r="E54" s="685">
        <v>0.85199999999999998</v>
      </c>
      <c r="F54" s="634">
        <v>8</v>
      </c>
      <c r="G54" s="692">
        <f t="shared" si="7"/>
        <v>-147.98899199999954</v>
      </c>
      <c r="I54" s="634"/>
      <c r="J54" s="634"/>
      <c r="K54" s="634"/>
      <c r="L54" s="634"/>
      <c r="N54" s="634"/>
      <c r="O54" s="634"/>
      <c r="P54" s="634"/>
      <c r="Q54" s="634"/>
      <c r="T54" s="635">
        <f t="shared" si="8"/>
        <v>42491</v>
      </c>
      <c r="U54" s="702">
        <f t="shared" si="9"/>
        <v>-39903.939174499072</v>
      </c>
      <c r="V54" s="701">
        <v>287.61735052653427</v>
      </c>
    </row>
    <row r="55" spans="2:22" ht="15.75" customHeight="1">
      <c r="B55" s="635">
        <v>42522</v>
      </c>
      <c r="C55" s="634">
        <f>'Streetlight Details'!C92</f>
        <v>440.06</v>
      </c>
      <c r="D55" s="643">
        <f t="shared" si="10"/>
        <v>-36.895000000000039</v>
      </c>
      <c r="E55" s="685">
        <v>0.85199999999999998</v>
      </c>
      <c r="F55" s="634">
        <v>7</v>
      </c>
      <c r="G55" s="692">
        <f t="shared" si="7"/>
        <v>-220.04178000000024</v>
      </c>
      <c r="I55" s="634"/>
      <c r="J55" s="634"/>
      <c r="K55" s="634"/>
      <c r="L55" s="634"/>
      <c r="N55" s="634"/>
      <c r="O55" s="634"/>
      <c r="P55" s="634"/>
      <c r="Q55" s="634"/>
      <c r="T55" s="635">
        <f t="shared" si="8"/>
        <v>42522</v>
      </c>
      <c r="U55" s="702">
        <f t="shared" si="9"/>
        <v>-53097.295475801395</v>
      </c>
      <c r="V55" s="701">
        <v>259.86747980357978</v>
      </c>
    </row>
    <row r="56" spans="2:22" ht="15.75" customHeight="1">
      <c r="B56" s="635">
        <v>42552</v>
      </c>
      <c r="C56" s="634">
        <f>'Streetlight Details'!C90</f>
        <v>409.86400000000003</v>
      </c>
      <c r="D56" s="643">
        <f t="shared" si="10"/>
        <v>-30.19599999999997</v>
      </c>
      <c r="E56" s="685">
        <v>0.85199999999999998</v>
      </c>
      <c r="F56" s="634">
        <v>6</v>
      </c>
      <c r="G56" s="692">
        <f t="shared" si="7"/>
        <v>-154.36195199999986</v>
      </c>
      <c r="I56" s="634"/>
      <c r="J56" s="634"/>
      <c r="K56" s="634"/>
      <c r="L56" s="634"/>
      <c r="N56" s="634"/>
      <c r="O56" s="634"/>
      <c r="P56" s="634"/>
      <c r="Q56" s="634"/>
      <c r="T56" s="635">
        <f t="shared" si="8"/>
        <v>42552</v>
      </c>
      <c r="U56" s="702">
        <f t="shared" si="9"/>
        <v>-39439.829016215219</v>
      </c>
      <c r="V56" s="701">
        <v>278.72974823283761</v>
      </c>
    </row>
    <row r="57" spans="2:22" ht="15.75" customHeight="1">
      <c r="B57" s="635">
        <v>42583</v>
      </c>
      <c r="C57" s="634">
        <f>'Streetlight Details'!C88</f>
        <v>338.11799999999999</v>
      </c>
      <c r="D57" s="643">
        <f t="shared" si="10"/>
        <v>-71.746000000000038</v>
      </c>
      <c r="E57" s="685">
        <v>0.85199999999999998</v>
      </c>
      <c r="F57" s="634">
        <v>5</v>
      </c>
      <c r="G57" s="692">
        <f t="shared" si="7"/>
        <v>-305.63796000000013</v>
      </c>
      <c r="I57" s="634"/>
      <c r="J57" s="634"/>
      <c r="K57" s="634"/>
      <c r="L57" s="634"/>
      <c r="N57" s="634"/>
      <c r="O57" s="634"/>
      <c r="P57" s="634"/>
      <c r="Q57" s="634"/>
      <c r="T57" s="635">
        <f t="shared" si="8"/>
        <v>42583</v>
      </c>
      <c r="U57" s="702">
        <f t="shared" si="9"/>
        <v>-86608.059032015663</v>
      </c>
      <c r="V57" s="701">
        <v>314.85348450251263</v>
      </c>
    </row>
    <row r="58" spans="2:22" ht="15.75" customHeight="1">
      <c r="B58" s="635">
        <v>42614</v>
      </c>
      <c r="C58" s="634">
        <f>'Streetlight Details'!C86</f>
        <v>331.29199999999997</v>
      </c>
      <c r="D58" s="643">
        <f t="shared" si="10"/>
        <v>-6.8260000000000218</v>
      </c>
      <c r="E58" s="685">
        <v>0.85199999999999998</v>
      </c>
      <c r="F58" s="634">
        <v>4</v>
      </c>
      <c r="G58" s="692">
        <f t="shared" si="7"/>
        <v>-23.263008000000074</v>
      </c>
      <c r="I58" s="634"/>
      <c r="J58" s="634"/>
      <c r="K58" s="634"/>
      <c r="L58" s="634"/>
      <c r="N58" s="634"/>
      <c r="O58" s="634"/>
      <c r="P58" s="634"/>
      <c r="Q58" s="634"/>
      <c r="T58" s="635">
        <f t="shared" si="8"/>
        <v>42614</v>
      </c>
      <c r="U58" s="702">
        <f t="shared" si="9"/>
        <v>-7013.6776634254229</v>
      </c>
      <c r="V58" s="701">
        <v>344.56557016802452</v>
      </c>
    </row>
    <row r="59" spans="2:22" ht="15.75" customHeight="1">
      <c r="B59" s="635">
        <v>42644</v>
      </c>
      <c r="C59" s="634">
        <f>'Streetlight Details'!C84</f>
        <v>297.23399999999998</v>
      </c>
      <c r="D59" s="643">
        <f>C59-C58</f>
        <v>-34.057999999999993</v>
      </c>
      <c r="E59" s="685">
        <v>0.85199999999999998</v>
      </c>
      <c r="F59" s="634">
        <v>3</v>
      </c>
      <c r="G59" s="692">
        <f t="shared" si="7"/>
        <v>-87.052247999999977</v>
      </c>
      <c r="I59" s="634"/>
      <c r="J59" s="634"/>
      <c r="K59" s="634"/>
      <c r="L59" s="634"/>
      <c r="N59" s="634"/>
      <c r="O59" s="634"/>
      <c r="P59" s="634"/>
      <c r="Q59" s="634"/>
      <c r="T59" s="635">
        <f t="shared" si="8"/>
        <v>42644</v>
      </c>
      <c r="U59" s="702">
        <f t="shared" si="9"/>
        <v>-29444.734704610353</v>
      </c>
      <c r="V59" s="701">
        <v>405.89051354001145</v>
      </c>
    </row>
    <row r="60" spans="2:22" ht="15.75" customHeight="1">
      <c r="B60" s="635">
        <v>42675</v>
      </c>
      <c r="C60" s="634">
        <f>'Streetlight Details'!C82</f>
        <v>270.84000000000003</v>
      </c>
      <c r="D60" s="643">
        <f t="shared" si="10"/>
        <v>-26.393999999999949</v>
      </c>
      <c r="E60" s="685">
        <v>0.85199999999999998</v>
      </c>
      <c r="F60" s="634">
        <v>2</v>
      </c>
      <c r="G60" s="692">
        <f t="shared" si="7"/>
        <v>-44.975375999999912</v>
      </c>
      <c r="I60" s="634"/>
      <c r="J60" s="634"/>
      <c r="K60" s="634"/>
      <c r="L60" s="634"/>
      <c r="N60" s="634"/>
      <c r="O60" s="634"/>
      <c r="P60" s="634"/>
      <c r="Q60" s="634"/>
      <c r="T60" s="635">
        <f t="shared" si="8"/>
        <v>42675</v>
      </c>
      <c r="U60" s="702">
        <f t="shared" si="9"/>
        <v>-14442.998343473922</v>
      </c>
      <c r="V60" s="701">
        <v>428.17498901247507</v>
      </c>
    </row>
    <row r="61" spans="2:22" ht="15.75" customHeight="1">
      <c r="B61" s="635">
        <v>42705</v>
      </c>
      <c r="C61" s="634">
        <f>'Streetlight Details'!C80</f>
        <v>267.67099999999999</v>
      </c>
      <c r="D61" s="643">
        <f t="shared" si="10"/>
        <v>-3.1690000000000396</v>
      </c>
      <c r="E61" s="685">
        <v>0.85199999999999998</v>
      </c>
      <c r="F61" s="634">
        <v>1</v>
      </c>
      <c r="G61" s="692">
        <f t="shared" si="7"/>
        <v>-2.6999880000000336</v>
      </c>
      <c r="I61" s="634"/>
      <c r="J61" s="634"/>
      <c r="K61" s="634"/>
      <c r="L61" s="634"/>
      <c r="N61" s="634"/>
      <c r="O61" s="634"/>
      <c r="P61" s="634"/>
      <c r="Q61" s="634"/>
      <c r="T61" s="635">
        <f t="shared" si="8"/>
        <v>42705</v>
      </c>
      <c r="U61" s="702">
        <f t="shared" si="9"/>
        <v>-630.36194042699185</v>
      </c>
      <c r="V61" s="701">
        <v>466.93684596152588</v>
      </c>
    </row>
    <row r="62" spans="2:22" ht="16.350000000000001" customHeight="1">
      <c r="B62" s="644" t="s">
        <v>26</v>
      </c>
      <c r="C62" s="645"/>
      <c r="D62" s="645"/>
      <c r="E62" s="645"/>
      <c r="F62" s="645"/>
      <c r="G62" s="693">
        <f>SUM(G50:G61)</f>
        <v>-2057.6890559999997</v>
      </c>
      <c r="I62" s="634"/>
      <c r="J62" s="634"/>
      <c r="K62" s="634"/>
      <c r="L62" s="634"/>
      <c r="N62" s="634"/>
      <c r="O62" s="634"/>
      <c r="P62" s="634"/>
      <c r="Q62" s="634"/>
      <c r="T62" s="644" t="s">
        <v>26</v>
      </c>
      <c r="U62" s="703">
        <f>SUM(U50:U61)</f>
        <v>-669068.74722579052</v>
      </c>
      <c r="V62" s="704">
        <f>SUM(V50:V61)</f>
        <v>4315.9412193109156</v>
      </c>
    </row>
    <row r="63" spans="2:22">
      <c r="B63" s="635" t="s">
        <v>797</v>
      </c>
      <c r="C63" s="634"/>
      <c r="D63" s="634"/>
      <c r="E63" s="634"/>
      <c r="F63" s="634"/>
      <c r="G63" s="692">
        <f>SUM(D50:D61)*-12*E61</f>
        <v>3573.9218879999999</v>
      </c>
      <c r="I63" s="634"/>
      <c r="J63" s="634"/>
      <c r="K63" s="634"/>
      <c r="L63" s="634"/>
      <c r="N63" s="634"/>
      <c r="O63" s="634"/>
      <c r="P63" s="634"/>
      <c r="Q63" s="634"/>
      <c r="T63" s="635" t="str">
        <f>B63</f>
        <v>Persistence in 2017</v>
      </c>
      <c r="U63" s="702">
        <f>G63*V62/12</f>
        <v>1285403.0659180575</v>
      </c>
      <c r="V63" s="634"/>
    </row>
    <row r="64" spans="2:22">
      <c r="B64" s="635" t="s">
        <v>798</v>
      </c>
      <c r="C64" s="634"/>
      <c r="D64" s="634"/>
      <c r="E64" s="634"/>
      <c r="F64" s="634"/>
      <c r="G64" s="692">
        <f>G63</f>
        <v>3573.9218879999999</v>
      </c>
      <c r="I64" s="634"/>
      <c r="J64" s="634"/>
      <c r="K64" s="634"/>
      <c r="L64" s="634"/>
      <c r="N64" s="634"/>
      <c r="O64" s="634"/>
      <c r="P64" s="634"/>
      <c r="Q64" s="634"/>
      <c r="T64" s="635" t="str">
        <f t="shared" ref="T64:T66" si="11">B64</f>
        <v>Persistence in 2018</v>
      </c>
      <c r="U64" s="702">
        <f>G64*V62/12</f>
        <v>1285403.0659180575</v>
      </c>
      <c r="V64" s="634"/>
    </row>
    <row r="65" spans="2:22">
      <c r="B65" s="635" t="s">
        <v>799</v>
      </c>
      <c r="C65" s="634"/>
      <c r="D65" s="634"/>
      <c r="E65" s="634"/>
      <c r="F65" s="634"/>
      <c r="G65" s="692">
        <f>G64</f>
        <v>3573.9218879999999</v>
      </c>
      <c r="I65" s="634"/>
      <c r="J65" s="634"/>
      <c r="K65" s="634"/>
      <c r="L65" s="634"/>
      <c r="N65" s="634"/>
      <c r="O65" s="634"/>
      <c r="P65" s="634"/>
      <c r="Q65" s="634"/>
      <c r="T65" s="635" t="str">
        <f t="shared" si="11"/>
        <v>Persistence in 2019</v>
      </c>
      <c r="U65" s="702">
        <f>G65*V62/12</f>
        <v>1285403.0659180575</v>
      </c>
      <c r="V65" s="634"/>
    </row>
    <row r="66" spans="2:22">
      <c r="B66" s="635" t="s">
        <v>800</v>
      </c>
      <c r="C66" s="634"/>
      <c r="D66" s="634"/>
      <c r="E66" s="634"/>
      <c r="F66" s="634"/>
      <c r="G66" s="692">
        <f>G65</f>
        <v>3573.9218879999999</v>
      </c>
      <c r="I66" s="634"/>
      <c r="J66" s="634"/>
      <c r="K66" s="634"/>
      <c r="L66" s="634"/>
      <c r="N66" s="634"/>
      <c r="O66" s="634"/>
      <c r="P66" s="634"/>
      <c r="Q66" s="634"/>
      <c r="T66" s="635" t="str">
        <f t="shared" si="11"/>
        <v>Persistence in 2020</v>
      </c>
      <c r="U66" s="702">
        <f>G66*V62/12</f>
        <v>1285403.0659180575</v>
      </c>
      <c r="V66" s="634"/>
    </row>
    <row r="67" spans="2:22">
      <c r="B67" s="635" t="s">
        <v>862</v>
      </c>
      <c r="C67" s="634"/>
      <c r="D67" s="634"/>
      <c r="E67" s="634"/>
      <c r="F67" s="634"/>
      <c r="G67" s="692">
        <f>G66</f>
        <v>3573.9218879999999</v>
      </c>
      <c r="I67" s="634"/>
      <c r="J67" s="634"/>
      <c r="K67" s="634"/>
      <c r="L67" s="634"/>
      <c r="N67" s="634"/>
      <c r="O67" s="634"/>
      <c r="P67" s="634"/>
      <c r="Q67" s="634"/>
      <c r="T67" s="635" t="str">
        <f t="shared" ref="T67" si="12">B67</f>
        <v>Persistence in 2021</v>
      </c>
      <c r="U67" s="702">
        <f>G67*V62/12</f>
        <v>1285403.0659180575</v>
      </c>
      <c r="V67" s="634"/>
    </row>
    <row r="70" spans="2:22" ht="21">
      <c r="B70" s="636" t="s">
        <v>701</v>
      </c>
      <c r="C70" s="637"/>
      <c r="E70" s="637"/>
      <c r="F70" s="637"/>
      <c r="G70" s="690"/>
      <c r="I70" s="636" t="s">
        <v>702</v>
      </c>
    </row>
    <row r="71" spans="2:22">
      <c r="B71" s="881" t="s">
        <v>679</v>
      </c>
      <c r="C71" s="881"/>
      <c r="D71" s="881"/>
      <c r="E71" s="881"/>
      <c r="F71" s="881"/>
      <c r="G71" s="881"/>
      <c r="I71" s="1" t="s">
        <v>687</v>
      </c>
      <c r="N71" s="1" t="s">
        <v>688</v>
      </c>
    </row>
    <row r="72" spans="2:22" ht="43.2">
      <c r="B72" s="633" t="s">
        <v>62</v>
      </c>
      <c r="C72" s="633" t="s">
        <v>680</v>
      </c>
      <c r="D72" s="633" t="s">
        <v>681</v>
      </c>
      <c r="E72" s="633" t="s">
        <v>683</v>
      </c>
      <c r="F72" s="633"/>
      <c r="G72" s="691" t="s">
        <v>682</v>
      </c>
      <c r="I72" s="633" t="s">
        <v>684</v>
      </c>
      <c r="J72" s="633" t="s">
        <v>685</v>
      </c>
      <c r="K72" s="633" t="s">
        <v>686</v>
      </c>
      <c r="L72" s="633" t="s">
        <v>680</v>
      </c>
      <c r="N72" s="633" t="s">
        <v>684</v>
      </c>
      <c r="O72" s="633" t="s">
        <v>685</v>
      </c>
      <c r="P72" s="633" t="s">
        <v>686</v>
      </c>
      <c r="Q72" s="633" t="s">
        <v>680</v>
      </c>
      <c r="T72" s="633"/>
      <c r="U72" s="633" t="s">
        <v>832</v>
      </c>
      <c r="V72" s="633" t="s">
        <v>827</v>
      </c>
    </row>
    <row r="73" spans="2:22" ht="15.6">
      <c r="B73" s="633"/>
      <c r="C73" s="633" t="s">
        <v>690</v>
      </c>
      <c r="D73" s="633" t="s">
        <v>691</v>
      </c>
      <c r="E73" s="633" t="s">
        <v>692</v>
      </c>
      <c r="F73" s="633"/>
      <c r="G73" s="691" t="s">
        <v>693</v>
      </c>
      <c r="I73" s="633"/>
      <c r="J73" s="633" t="s">
        <v>694</v>
      </c>
      <c r="K73" s="633" t="s">
        <v>695</v>
      </c>
      <c r="L73" s="633" t="s">
        <v>696</v>
      </c>
      <c r="N73" s="633"/>
      <c r="O73" s="633" t="s">
        <v>697</v>
      </c>
      <c r="P73" s="633" t="s">
        <v>698</v>
      </c>
      <c r="Q73" s="633" t="s">
        <v>699</v>
      </c>
      <c r="T73" s="633" t="s">
        <v>828</v>
      </c>
      <c r="U73" s="633" t="s">
        <v>831</v>
      </c>
      <c r="V73" s="633" t="s">
        <v>829</v>
      </c>
    </row>
    <row r="74" spans="2:22">
      <c r="B74" s="635">
        <v>42736</v>
      </c>
      <c r="C74" s="634">
        <f>'Streetlight Details'!C78</f>
        <v>265.28099999999995</v>
      </c>
      <c r="D74" s="684">
        <f>C74-C61</f>
        <v>-2.3900000000000432</v>
      </c>
      <c r="E74" s="685">
        <v>0.85199999999999998</v>
      </c>
      <c r="F74" s="634">
        <v>12</v>
      </c>
      <c r="G74" s="692">
        <f>D74*E74*F74</f>
        <v>-24.435360000000443</v>
      </c>
      <c r="I74" s="634"/>
      <c r="J74" s="634"/>
      <c r="K74" s="634"/>
      <c r="L74" s="634">
        <f>J74*K74</f>
        <v>0</v>
      </c>
      <c r="N74" s="634"/>
      <c r="O74" s="634"/>
      <c r="P74" s="634"/>
      <c r="Q74" s="634">
        <f>O74*P74</f>
        <v>0</v>
      </c>
      <c r="T74" s="635">
        <f>B74</f>
        <v>42736</v>
      </c>
      <c r="U74" s="702">
        <f>G74*V74-D74*V74*E74/2</f>
        <v>-10570.063567552988</v>
      </c>
      <c r="V74" s="701">
        <v>451.37994892445795</v>
      </c>
    </row>
    <row r="75" spans="2:22">
      <c r="B75" s="635">
        <v>42767</v>
      </c>
      <c r="C75" s="634">
        <f>'Streetlight Details'!C76</f>
        <v>265.28099999999995</v>
      </c>
      <c r="D75" s="643">
        <f>C75-C74</f>
        <v>0</v>
      </c>
      <c r="E75" s="685">
        <v>0.85199999999999998</v>
      </c>
      <c r="F75" s="634">
        <v>11</v>
      </c>
      <c r="G75" s="692">
        <f t="shared" ref="G75:G85" si="13">D75*E75*F75</f>
        <v>0</v>
      </c>
      <c r="I75" s="634"/>
      <c r="J75" s="634"/>
      <c r="K75" s="634"/>
      <c r="L75" s="634"/>
      <c r="N75" s="634"/>
      <c r="O75" s="634"/>
      <c r="P75" s="634"/>
      <c r="Q75" s="634"/>
      <c r="T75" s="635">
        <f t="shared" ref="T75:T85" si="14">B75</f>
        <v>42767</v>
      </c>
      <c r="U75" s="702">
        <f t="shared" ref="U75:U85" si="15">G75*V75-D75*V75*E75/2</f>
        <v>0</v>
      </c>
      <c r="V75" s="701">
        <v>389.01886907236951</v>
      </c>
    </row>
    <row r="76" spans="2:22">
      <c r="B76" s="635">
        <v>42795</v>
      </c>
      <c r="C76" s="634">
        <f>'Streetlight Details'!C74</f>
        <v>262.83399999999995</v>
      </c>
      <c r="D76" s="643">
        <f t="shared" ref="D76:D84" si="16">C76-C75</f>
        <v>-2.4470000000000027</v>
      </c>
      <c r="E76" s="685">
        <v>0.85199999999999998</v>
      </c>
      <c r="F76" s="634">
        <v>10</v>
      </c>
      <c r="G76" s="692">
        <f t="shared" si="13"/>
        <v>-20.848440000000021</v>
      </c>
      <c r="I76" s="634"/>
      <c r="J76" s="634"/>
      <c r="K76" s="634"/>
      <c r="L76" s="634"/>
      <c r="N76" s="634"/>
      <c r="O76" s="634"/>
      <c r="P76" s="634"/>
      <c r="Q76" s="634"/>
      <c r="T76" s="635">
        <f t="shared" si="14"/>
        <v>42795</v>
      </c>
      <c r="U76" s="702">
        <f t="shared" si="15"/>
        <v>-7373.5358461668811</v>
      </c>
      <c r="V76" s="701">
        <v>372.2876474295274</v>
      </c>
    </row>
    <row r="77" spans="2:22">
      <c r="B77" s="635">
        <v>42826</v>
      </c>
      <c r="C77" s="634">
        <f>'Streetlight Details'!C72</f>
        <v>262.83399999999995</v>
      </c>
      <c r="D77" s="643">
        <f t="shared" si="16"/>
        <v>0</v>
      </c>
      <c r="E77" s="685">
        <v>0.85199999999999998</v>
      </c>
      <c r="F77" s="634">
        <v>9</v>
      </c>
      <c r="G77" s="692">
        <f t="shared" si="13"/>
        <v>0</v>
      </c>
      <c r="I77" s="634"/>
      <c r="J77" s="634"/>
      <c r="K77" s="634"/>
      <c r="L77" s="634"/>
      <c r="N77" s="634"/>
      <c r="O77" s="634"/>
      <c r="P77" s="634"/>
      <c r="Q77" s="634"/>
      <c r="T77" s="635">
        <f t="shared" si="14"/>
        <v>42826</v>
      </c>
      <c r="U77" s="702">
        <f t="shared" si="15"/>
        <v>0</v>
      </c>
      <c r="V77" s="701">
        <v>316.61877213705907</v>
      </c>
    </row>
    <row r="78" spans="2:22">
      <c r="B78" s="635">
        <v>42856</v>
      </c>
      <c r="C78" s="634">
        <f>'Streetlight Details'!C70</f>
        <v>259.95099999999996</v>
      </c>
      <c r="D78" s="643">
        <f t="shared" si="16"/>
        <v>-2.8829999999999814</v>
      </c>
      <c r="E78" s="685">
        <v>0.85199999999999998</v>
      </c>
      <c r="F78" s="634">
        <v>8</v>
      </c>
      <c r="G78" s="692">
        <f t="shared" si="13"/>
        <v>-19.650527999999873</v>
      </c>
      <c r="I78" s="634"/>
      <c r="J78" s="634"/>
      <c r="K78" s="634"/>
      <c r="L78" s="634"/>
      <c r="N78" s="634"/>
      <c r="O78" s="634"/>
      <c r="P78" s="634"/>
      <c r="Q78" s="634"/>
      <c r="T78" s="635">
        <f t="shared" si="14"/>
        <v>42856</v>
      </c>
      <c r="U78" s="702">
        <f>G78*V78-D78*V78*E78/2</f>
        <v>-5298.5932498194752</v>
      </c>
      <c r="V78" s="701">
        <v>287.61735052653427</v>
      </c>
    </row>
    <row r="79" spans="2:22">
      <c r="B79" s="635">
        <v>42887</v>
      </c>
      <c r="C79" s="634">
        <f>'Streetlight Details'!C68</f>
        <v>254.14599999999999</v>
      </c>
      <c r="D79" s="643">
        <f t="shared" si="16"/>
        <v>-5.8049999999999784</v>
      </c>
      <c r="E79" s="685">
        <v>0.85199999999999998</v>
      </c>
      <c r="F79" s="634">
        <v>7</v>
      </c>
      <c r="G79" s="692">
        <f t="shared" si="13"/>
        <v>-34.621019999999866</v>
      </c>
      <c r="I79" s="634"/>
      <c r="J79" s="634"/>
      <c r="K79" s="634"/>
      <c r="L79" s="634"/>
      <c r="N79" s="634"/>
      <c r="O79" s="634"/>
      <c r="P79" s="634"/>
      <c r="Q79" s="634"/>
      <c r="T79" s="635">
        <f t="shared" si="14"/>
        <v>42887</v>
      </c>
      <c r="U79" s="702">
        <f t="shared" si="15"/>
        <v>-8354.2431287986328</v>
      </c>
      <c r="V79" s="701">
        <v>259.86747980357978</v>
      </c>
    </row>
    <row r="80" spans="2:22">
      <c r="B80" s="635">
        <v>42917</v>
      </c>
      <c r="C80" s="634">
        <f>'Streetlight Details'!C66</f>
        <v>252.30600000000001</v>
      </c>
      <c r="D80" s="643">
        <f t="shared" si="16"/>
        <v>-1.839999999999975</v>
      </c>
      <c r="E80" s="685">
        <v>0.85199999999999998</v>
      </c>
      <c r="F80" s="634">
        <v>6</v>
      </c>
      <c r="G80" s="692">
        <f t="shared" si="13"/>
        <v>-9.4060799999998714</v>
      </c>
      <c r="I80" s="634"/>
      <c r="J80" s="634"/>
      <c r="K80" s="634"/>
      <c r="L80" s="634"/>
      <c r="N80" s="634"/>
      <c r="O80" s="634"/>
      <c r="P80" s="634"/>
      <c r="Q80" s="634"/>
      <c r="T80" s="635">
        <f t="shared" si="14"/>
        <v>42917</v>
      </c>
      <c r="U80" s="702">
        <f t="shared" si="15"/>
        <v>-2403.2747844030691</v>
      </c>
      <c r="V80" s="701">
        <v>278.72974823283761</v>
      </c>
    </row>
    <row r="81" spans="2:22">
      <c r="B81" s="635">
        <v>42948</v>
      </c>
      <c r="C81" s="634">
        <f>'Streetlight Details'!C64</f>
        <v>247.01499999999999</v>
      </c>
      <c r="D81" s="643">
        <f t="shared" si="16"/>
        <v>-5.2910000000000252</v>
      </c>
      <c r="E81" s="685">
        <v>0.85199999999999998</v>
      </c>
      <c r="F81" s="634">
        <v>5</v>
      </c>
      <c r="G81" s="692">
        <f t="shared" si="13"/>
        <v>-22.539660000000108</v>
      </c>
      <c r="I81" s="634"/>
      <c r="J81" s="634"/>
      <c r="K81" s="634"/>
      <c r="L81" s="634"/>
      <c r="N81" s="634"/>
      <c r="O81" s="634"/>
      <c r="P81" s="634"/>
      <c r="Q81" s="634"/>
      <c r="T81" s="635">
        <f t="shared" si="14"/>
        <v>42948</v>
      </c>
      <c r="U81" s="702">
        <f t="shared" si="15"/>
        <v>-6387.0214414517432</v>
      </c>
      <c r="V81" s="701">
        <v>314.85348450251263</v>
      </c>
    </row>
    <row r="82" spans="2:22">
      <c r="B82" s="635">
        <v>42979</v>
      </c>
      <c r="C82" s="634">
        <f>'Streetlight Details'!C62</f>
        <v>247.00899999999999</v>
      </c>
      <c r="D82" s="643">
        <f t="shared" si="16"/>
        <v>-6.0000000000002274E-3</v>
      </c>
      <c r="E82" s="685">
        <v>0.85199999999999998</v>
      </c>
      <c r="F82" s="634">
        <v>4</v>
      </c>
      <c r="G82" s="692">
        <f t="shared" si="13"/>
        <v>-2.0448000000000775E-2</v>
      </c>
      <c r="I82" s="634"/>
      <c r="J82" s="634"/>
      <c r="K82" s="634"/>
      <c r="L82" s="634"/>
      <c r="N82" s="634"/>
      <c r="O82" s="634"/>
      <c r="P82" s="634"/>
      <c r="Q82" s="634"/>
      <c r="T82" s="635">
        <f t="shared" si="14"/>
        <v>42979</v>
      </c>
      <c r="U82" s="702">
        <f t="shared" si="15"/>
        <v>-6.1649671814465279</v>
      </c>
      <c r="V82" s="701">
        <v>344.56557016802452</v>
      </c>
    </row>
    <row r="83" spans="2:22">
      <c r="B83" s="635">
        <v>43009</v>
      </c>
      <c r="C83" s="634">
        <f>'Streetlight Details'!C60</f>
        <v>245.68599999999995</v>
      </c>
      <c r="D83" s="643">
        <f>C83-C82</f>
        <v>-1.3230000000000359</v>
      </c>
      <c r="E83" s="685">
        <v>0.85199999999999998</v>
      </c>
      <c r="F83" s="634">
        <v>3</v>
      </c>
      <c r="G83" s="692">
        <f t="shared" si="13"/>
        <v>-3.3815880000000913</v>
      </c>
      <c r="I83" s="634"/>
      <c r="J83" s="634"/>
      <c r="K83" s="634"/>
      <c r="L83" s="634"/>
      <c r="N83" s="634"/>
      <c r="O83" s="634"/>
      <c r="P83" s="634"/>
      <c r="Q83" s="634"/>
      <c r="T83" s="635">
        <f t="shared" si="14"/>
        <v>43009</v>
      </c>
      <c r="U83" s="702">
        <f t="shared" si="15"/>
        <v>-1143.7954082506478</v>
      </c>
      <c r="V83" s="701">
        <v>405.89051354001145</v>
      </c>
    </row>
    <row r="84" spans="2:22">
      <c r="B84" s="635">
        <v>43040</v>
      </c>
      <c r="C84" s="634">
        <f>'Streetlight Details'!C58</f>
        <v>245.34399999999997</v>
      </c>
      <c r="D84" s="643">
        <f t="shared" si="16"/>
        <v>-0.34199999999998454</v>
      </c>
      <c r="E84" s="685">
        <v>0.85199999999999998</v>
      </c>
      <c r="F84" s="634">
        <v>2</v>
      </c>
      <c r="G84" s="692">
        <f t="shared" si="13"/>
        <v>-0.58276799999997364</v>
      </c>
      <c r="I84" s="634"/>
      <c r="J84" s="634"/>
      <c r="K84" s="634"/>
      <c r="L84" s="634"/>
      <c r="N84" s="634"/>
      <c r="O84" s="634"/>
      <c r="P84" s="634"/>
      <c r="Q84" s="634"/>
      <c r="T84" s="635">
        <f t="shared" si="14"/>
        <v>43040</v>
      </c>
      <c r="U84" s="702">
        <f t="shared" si="15"/>
        <v>-187.1450114976081</v>
      </c>
      <c r="V84" s="701">
        <v>428.17498901247507</v>
      </c>
    </row>
    <row r="85" spans="2:22">
      <c r="B85" s="635">
        <v>43070</v>
      </c>
      <c r="C85" s="634">
        <f>'Streetlight Details'!C56</f>
        <v>245.34399999999997</v>
      </c>
      <c r="D85" s="643">
        <f>C85-C84</f>
        <v>0</v>
      </c>
      <c r="E85" s="685">
        <v>0.85199999999999998</v>
      </c>
      <c r="F85" s="634">
        <v>1</v>
      </c>
      <c r="G85" s="692">
        <f t="shared" si="13"/>
        <v>0</v>
      </c>
      <c r="I85" s="634"/>
      <c r="J85" s="634"/>
      <c r="K85" s="634"/>
      <c r="L85" s="634"/>
      <c r="N85" s="634"/>
      <c r="O85" s="634"/>
      <c r="P85" s="634"/>
      <c r="Q85" s="634"/>
      <c r="T85" s="635">
        <f t="shared" si="14"/>
        <v>43070</v>
      </c>
      <c r="U85" s="702">
        <f t="shared" si="15"/>
        <v>0</v>
      </c>
      <c r="V85" s="701">
        <v>466.93684596152588</v>
      </c>
    </row>
    <row r="86" spans="2:22">
      <c r="B86" s="644" t="s">
        <v>26</v>
      </c>
      <c r="C86" s="645"/>
      <c r="D86" s="645"/>
      <c r="E86" s="645"/>
      <c r="F86" s="645"/>
      <c r="G86" s="693">
        <f>SUM(G74:G85)</f>
        <v>-135.48589200000023</v>
      </c>
      <c r="I86" s="634"/>
      <c r="J86" s="634"/>
      <c r="K86" s="634"/>
      <c r="L86" s="634"/>
      <c r="N86" s="634"/>
      <c r="O86" s="634"/>
      <c r="P86" s="634"/>
      <c r="Q86" s="634"/>
      <c r="T86" s="644" t="s">
        <v>26</v>
      </c>
      <c r="U86" s="703">
        <f>SUM(U74:U85)</f>
        <v>-41723.837405122496</v>
      </c>
      <c r="V86" s="704">
        <f>SUM(V74:V85)</f>
        <v>4315.9412193109156</v>
      </c>
    </row>
    <row r="87" spans="2:22">
      <c r="B87" s="635" t="s">
        <v>798</v>
      </c>
      <c r="C87" s="634"/>
      <c r="D87" s="634"/>
      <c r="E87" s="634"/>
      <c r="F87" s="634"/>
      <c r="G87" s="692">
        <f>SUM(D74:D85)*-12*E85</f>
        <v>228.27124800000027</v>
      </c>
      <c r="I87" s="634"/>
      <c r="J87" s="634"/>
      <c r="K87" s="634"/>
      <c r="L87" s="634"/>
      <c r="N87" s="634"/>
      <c r="O87" s="634"/>
      <c r="P87" s="634"/>
      <c r="Q87" s="634"/>
      <c r="T87" s="635" t="str">
        <f>B87</f>
        <v>Persistence in 2018</v>
      </c>
      <c r="U87" s="702">
        <f>G87*V86/12</f>
        <v>82100.440702228792</v>
      </c>
      <c r="V87" s="634"/>
    </row>
    <row r="88" spans="2:22">
      <c r="B88" s="635" t="s">
        <v>799</v>
      </c>
      <c r="C88" s="634"/>
      <c r="D88" s="634"/>
      <c r="E88" s="634"/>
      <c r="F88" s="634"/>
      <c r="G88" s="692">
        <f>G87</f>
        <v>228.27124800000027</v>
      </c>
      <c r="I88" s="634"/>
      <c r="J88" s="634"/>
      <c r="K88" s="634"/>
      <c r="L88" s="634"/>
      <c r="N88" s="634"/>
      <c r="O88" s="634"/>
      <c r="P88" s="634"/>
      <c r="Q88" s="634"/>
      <c r="T88" s="635" t="str">
        <f t="shared" ref="T88:T89" si="17">B88</f>
        <v>Persistence in 2019</v>
      </c>
      <c r="U88" s="702">
        <f>G88*V86/12</f>
        <v>82100.440702228792</v>
      </c>
      <c r="V88" s="634"/>
    </row>
    <row r="89" spans="2:22">
      <c r="B89" s="635" t="s">
        <v>800</v>
      </c>
      <c r="C89" s="634"/>
      <c r="D89" s="634"/>
      <c r="E89" s="634"/>
      <c r="F89" s="634"/>
      <c r="G89" s="692">
        <f>G88</f>
        <v>228.27124800000027</v>
      </c>
      <c r="I89" s="634"/>
      <c r="J89" s="634"/>
      <c r="K89" s="634"/>
      <c r="L89" s="634"/>
      <c r="N89" s="634"/>
      <c r="O89" s="634"/>
      <c r="P89" s="634"/>
      <c r="Q89" s="634"/>
      <c r="T89" s="635" t="str">
        <f t="shared" si="17"/>
        <v>Persistence in 2020</v>
      </c>
      <c r="U89" s="702">
        <f>G89*V86/12</f>
        <v>82100.440702228792</v>
      </c>
      <c r="V89" s="634"/>
    </row>
    <row r="90" spans="2:22">
      <c r="B90" s="635" t="s">
        <v>862</v>
      </c>
      <c r="C90" s="634"/>
      <c r="D90" s="634"/>
      <c r="E90" s="634"/>
      <c r="F90" s="634"/>
      <c r="G90" s="692">
        <f>G89</f>
        <v>228.27124800000027</v>
      </c>
      <c r="I90" s="634"/>
      <c r="J90" s="634"/>
      <c r="K90" s="634"/>
      <c r="L90" s="634"/>
      <c r="N90" s="634"/>
      <c r="O90" s="634"/>
      <c r="P90" s="634"/>
      <c r="Q90" s="634"/>
      <c r="T90" s="635" t="str">
        <f t="shared" ref="T90" si="18">B90</f>
        <v>Persistence in 2021</v>
      </c>
      <c r="U90" s="702">
        <f>G90*V86/12</f>
        <v>82100.440702228792</v>
      </c>
      <c r="V90" s="634"/>
    </row>
    <row r="92" spans="2:22" ht="21">
      <c r="B92" s="636" t="s">
        <v>701</v>
      </c>
      <c r="C92" s="637"/>
      <c r="E92" s="637"/>
      <c r="F92" s="637"/>
      <c r="G92" s="690"/>
      <c r="I92" s="636" t="s">
        <v>702</v>
      </c>
    </row>
    <row r="93" spans="2:22">
      <c r="B93" s="881" t="s">
        <v>679</v>
      </c>
      <c r="C93" s="881"/>
      <c r="D93" s="881"/>
      <c r="E93" s="881"/>
      <c r="F93" s="881"/>
      <c r="G93" s="881"/>
      <c r="I93" s="1" t="s">
        <v>687</v>
      </c>
      <c r="N93" s="1" t="s">
        <v>688</v>
      </c>
    </row>
    <row r="94" spans="2:22" ht="43.2">
      <c r="B94" s="633" t="s">
        <v>62</v>
      </c>
      <c r="C94" s="633" t="s">
        <v>680</v>
      </c>
      <c r="D94" s="633" t="s">
        <v>681</v>
      </c>
      <c r="E94" s="633" t="s">
        <v>683</v>
      </c>
      <c r="F94" s="633"/>
      <c r="G94" s="691" t="s">
        <v>682</v>
      </c>
      <c r="I94" s="633" t="s">
        <v>684</v>
      </c>
      <c r="J94" s="633" t="s">
        <v>685</v>
      </c>
      <c r="K94" s="633" t="s">
        <v>686</v>
      </c>
      <c r="L94" s="633" t="s">
        <v>680</v>
      </c>
      <c r="N94" s="633" t="s">
        <v>684</v>
      </c>
      <c r="O94" s="633" t="s">
        <v>685</v>
      </c>
      <c r="P94" s="633" t="s">
        <v>686</v>
      </c>
      <c r="Q94" s="633" t="s">
        <v>680</v>
      </c>
    </row>
    <row r="95" spans="2:22" ht="15.6">
      <c r="B95" s="633"/>
      <c r="C95" s="633" t="s">
        <v>690</v>
      </c>
      <c r="D95" s="633" t="s">
        <v>691</v>
      </c>
      <c r="E95" s="633" t="s">
        <v>692</v>
      </c>
      <c r="F95" s="633"/>
      <c r="G95" s="691" t="s">
        <v>693</v>
      </c>
      <c r="I95" s="633"/>
      <c r="J95" s="633" t="s">
        <v>694</v>
      </c>
      <c r="K95" s="633" t="s">
        <v>695</v>
      </c>
      <c r="L95" s="633" t="s">
        <v>696</v>
      </c>
      <c r="N95" s="633"/>
      <c r="O95" s="633" t="s">
        <v>697</v>
      </c>
      <c r="P95" s="633" t="s">
        <v>698</v>
      </c>
      <c r="Q95" s="633" t="s">
        <v>699</v>
      </c>
    </row>
    <row r="96" spans="2:22">
      <c r="B96" s="635">
        <v>43101</v>
      </c>
      <c r="C96" s="634">
        <f>'Streetlight Details'!C54</f>
        <v>244.62599999999995</v>
      </c>
      <c r="D96" s="697">
        <v>0</v>
      </c>
      <c r="E96" s="685">
        <v>0.85199999999999998</v>
      </c>
      <c r="F96" s="634">
        <v>12</v>
      </c>
      <c r="G96" s="693">
        <f>D96*E96*F96</f>
        <v>0</v>
      </c>
      <c r="I96" s="634"/>
      <c r="J96" s="634"/>
      <c r="K96" s="634"/>
      <c r="L96" s="634">
        <f>J96*K96</f>
        <v>0</v>
      </c>
      <c r="N96" s="634"/>
      <c r="O96" s="634"/>
      <c r="P96" s="634"/>
      <c r="Q96" s="634">
        <f>O96*P96</f>
        <v>0</v>
      </c>
      <c r="U96" s="699"/>
      <c r="V96" s="700"/>
    </row>
    <row r="97" spans="2:22">
      <c r="B97" s="635">
        <v>43132</v>
      </c>
      <c r="C97" s="634">
        <f>'Streetlight Details'!C52</f>
        <v>244.62599999999995</v>
      </c>
      <c r="D97" s="684">
        <f>C97-C96</f>
        <v>0</v>
      </c>
      <c r="E97" s="685">
        <v>0.85199999999999998</v>
      </c>
      <c r="F97" s="634">
        <v>11</v>
      </c>
      <c r="G97" s="693">
        <f t="shared" ref="G97:G107" si="19">D97*E97*F97</f>
        <v>0</v>
      </c>
      <c r="I97" s="634"/>
      <c r="J97" s="634"/>
      <c r="K97" s="634"/>
      <c r="L97" s="634"/>
      <c r="N97" s="634"/>
      <c r="O97" s="634"/>
      <c r="P97" s="634"/>
      <c r="Q97" s="634"/>
      <c r="U97" s="699"/>
      <c r="V97" s="700"/>
    </row>
    <row r="98" spans="2:22">
      <c r="B98" s="635">
        <v>43160</v>
      </c>
      <c r="C98" s="634">
        <f>'Streetlight Details'!C50</f>
        <v>244.62599999999995</v>
      </c>
      <c r="D98" s="684">
        <f t="shared" ref="D98:D107" si="20">C98-C97</f>
        <v>0</v>
      </c>
      <c r="E98" s="685">
        <v>0.85199999999999998</v>
      </c>
      <c r="F98" s="634">
        <v>10</v>
      </c>
      <c r="G98" s="693">
        <f t="shared" si="19"/>
        <v>0</v>
      </c>
      <c r="I98" s="634"/>
      <c r="J98" s="634"/>
      <c r="K98" s="634"/>
      <c r="L98" s="634"/>
      <c r="N98" s="634"/>
      <c r="O98" s="634"/>
      <c r="P98" s="634"/>
      <c r="Q98" s="634"/>
      <c r="U98" s="699"/>
      <c r="V98" s="700"/>
    </row>
    <row r="99" spans="2:22">
      <c r="B99" s="635">
        <v>43191</v>
      </c>
      <c r="C99" s="634">
        <f>'Streetlight Details'!C48</f>
        <v>244.62599999999995</v>
      </c>
      <c r="D99" s="684">
        <f t="shared" si="20"/>
        <v>0</v>
      </c>
      <c r="E99" s="685">
        <v>0.85199999999999998</v>
      </c>
      <c r="F99" s="634">
        <v>9</v>
      </c>
      <c r="G99" s="693">
        <f t="shared" si="19"/>
        <v>0</v>
      </c>
      <c r="I99" s="634"/>
      <c r="J99" s="634"/>
      <c r="K99" s="634"/>
      <c r="L99" s="634"/>
      <c r="N99" s="634"/>
      <c r="O99" s="634"/>
      <c r="P99" s="634"/>
      <c r="Q99" s="634"/>
      <c r="U99" s="699"/>
      <c r="V99" s="700"/>
    </row>
    <row r="100" spans="2:22">
      <c r="B100" s="635">
        <v>43221</v>
      </c>
      <c r="C100" s="634">
        <f>'Streetlight Details'!C46</f>
        <v>244.62599999999995</v>
      </c>
      <c r="D100" s="684">
        <f t="shared" si="20"/>
        <v>0</v>
      </c>
      <c r="E100" s="685">
        <v>0.85199999999999998</v>
      </c>
      <c r="F100" s="634">
        <v>8</v>
      </c>
      <c r="G100" s="693">
        <f t="shared" si="19"/>
        <v>0</v>
      </c>
      <c r="I100" s="634"/>
      <c r="J100" s="634"/>
      <c r="K100" s="634"/>
      <c r="L100" s="634"/>
      <c r="N100" s="634"/>
      <c r="O100" s="634"/>
      <c r="P100" s="634"/>
      <c r="Q100" s="634"/>
      <c r="U100" s="699"/>
      <c r="V100" s="700"/>
    </row>
    <row r="101" spans="2:22">
      <c r="B101" s="635">
        <v>43252</v>
      </c>
      <c r="C101" s="634">
        <f>'Streetlight Details'!C44</f>
        <v>244.05399999999997</v>
      </c>
      <c r="D101" s="697">
        <v>0</v>
      </c>
      <c r="E101" s="685">
        <v>0.85199999999999998</v>
      </c>
      <c r="F101" s="634">
        <v>7</v>
      </c>
      <c r="G101" s="693">
        <f t="shared" si="19"/>
        <v>0</v>
      </c>
      <c r="I101" s="634"/>
      <c r="J101" s="634"/>
      <c r="K101" s="634"/>
      <c r="L101" s="634"/>
      <c r="N101" s="634"/>
      <c r="O101" s="634"/>
      <c r="P101" s="634"/>
      <c r="Q101" s="634"/>
      <c r="U101" s="699"/>
      <c r="V101" s="700"/>
    </row>
    <row r="102" spans="2:22">
      <c r="B102" s="635">
        <v>43282</v>
      </c>
      <c r="C102" s="634">
        <f>'Streetlight Details'!C42</f>
        <v>244.05399999999997</v>
      </c>
      <c r="D102" s="684">
        <f t="shared" si="20"/>
        <v>0</v>
      </c>
      <c r="E102" s="685">
        <v>0.85199999999999998</v>
      </c>
      <c r="F102" s="634">
        <v>6</v>
      </c>
      <c r="G102" s="693">
        <f t="shared" si="19"/>
        <v>0</v>
      </c>
      <c r="I102" s="634"/>
      <c r="J102" s="634"/>
      <c r="K102" s="634"/>
      <c r="L102" s="634"/>
      <c r="N102" s="634"/>
      <c r="O102" s="634"/>
      <c r="P102" s="634"/>
      <c r="Q102" s="634"/>
      <c r="U102" s="699"/>
      <c r="V102" s="700"/>
    </row>
    <row r="103" spans="2:22">
      <c r="B103" s="635">
        <v>43313</v>
      </c>
      <c r="C103" s="634">
        <f>'Streetlight Details'!C40</f>
        <v>244.05399999999997</v>
      </c>
      <c r="D103" s="684">
        <f t="shared" si="20"/>
        <v>0</v>
      </c>
      <c r="E103" s="685">
        <v>0.85199999999999998</v>
      </c>
      <c r="F103" s="634">
        <v>5</v>
      </c>
      <c r="G103" s="693">
        <f t="shared" si="19"/>
        <v>0</v>
      </c>
      <c r="I103" s="634"/>
      <c r="J103" s="634"/>
      <c r="K103" s="634"/>
      <c r="L103" s="634"/>
      <c r="N103" s="634"/>
      <c r="O103" s="634"/>
      <c r="P103" s="634"/>
      <c r="Q103" s="634"/>
      <c r="U103" s="699"/>
      <c r="V103" s="700"/>
    </row>
    <row r="104" spans="2:22">
      <c r="B104" s="635">
        <v>43344</v>
      </c>
      <c r="C104" s="634">
        <f>'Streetlight Details'!C38</f>
        <v>244.05399999999997</v>
      </c>
      <c r="D104" s="684">
        <f t="shared" si="20"/>
        <v>0</v>
      </c>
      <c r="E104" s="685">
        <v>0.85199999999999998</v>
      </c>
      <c r="F104" s="634">
        <v>4</v>
      </c>
      <c r="G104" s="693">
        <f t="shared" si="19"/>
        <v>0</v>
      </c>
      <c r="I104" s="634"/>
      <c r="J104" s="634"/>
      <c r="K104" s="634"/>
      <c r="L104" s="634"/>
      <c r="N104" s="634"/>
      <c r="O104" s="634"/>
      <c r="P104" s="634"/>
      <c r="Q104" s="634"/>
      <c r="U104" s="699"/>
      <c r="V104" s="700"/>
    </row>
    <row r="105" spans="2:22">
      <c r="B105" s="635">
        <v>43374</v>
      </c>
      <c r="C105" s="634">
        <f>'Streetlight Details'!C36</f>
        <v>244.05399999999997</v>
      </c>
      <c r="D105" s="684">
        <f t="shared" si="20"/>
        <v>0</v>
      </c>
      <c r="E105" s="685">
        <v>0.85199999999999998</v>
      </c>
      <c r="F105" s="634">
        <v>3</v>
      </c>
      <c r="G105" s="693">
        <f t="shared" si="19"/>
        <v>0</v>
      </c>
      <c r="I105" s="634"/>
      <c r="J105" s="634"/>
      <c r="K105" s="634"/>
      <c r="L105" s="634"/>
      <c r="N105" s="634"/>
      <c r="O105" s="634"/>
      <c r="P105" s="634"/>
      <c r="Q105" s="634"/>
      <c r="U105" s="699"/>
      <c r="V105" s="700"/>
    </row>
    <row r="106" spans="2:22">
      <c r="B106" s="635">
        <v>43405</v>
      </c>
      <c r="C106" s="634">
        <f>'Streetlight Details'!C34</f>
        <v>244.05399999999997</v>
      </c>
      <c r="D106" s="684">
        <f t="shared" si="20"/>
        <v>0</v>
      </c>
      <c r="E106" s="685">
        <v>0.85199999999999998</v>
      </c>
      <c r="F106" s="634">
        <v>2</v>
      </c>
      <c r="G106" s="693">
        <f t="shared" si="19"/>
        <v>0</v>
      </c>
      <c r="I106" s="634"/>
      <c r="J106" s="634"/>
      <c r="K106" s="634"/>
      <c r="L106" s="634"/>
      <c r="N106" s="634"/>
      <c r="O106" s="634"/>
      <c r="P106" s="634"/>
      <c r="Q106" s="634"/>
      <c r="U106" s="699"/>
      <c r="V106" s="700"/>
    </row>
    <row r="107" spans="2:22">
      <c r="B107" s="635">
        <v>43435</v>
      </c>
      <c r="C107" s="634">
        <f>'Streetlight Details'!C32</f>
        <v>244.05399999999997</v>
      </c>
      <c r="D107" s="684">
        <f t="shared" si="20"/>
        <v>0</v>
      </c>
      <c r="E107" s="685">
        <v>0.85199999999999998</v>
      </c>
      <c r="F107" s="634">
        <v>1</v>
      </c>
      <c r="G107" s="693">
        <f t="shared" si="19"/>
        <v>0</v>
      </c>
      <c r="I107" s="634"/>
      <c r="J107" s="634"/>
      <c r="K107" s="634"/>
      <c r="L107" s="634"/>
      <c r="N107" s="634"/>
      <c r="O107" s="634"/>
      <c r="P107" s="634"/>
      <c r="Q107" s="634"/>
      <c r="U107" s="699"/>
      <c r="V107" s="700"/>
    </row>
    <row r="108" spans="2:22">
      <c r="B108" s="644" t="s">
        <v>26</v>
      </c>
      <c r="C108" s="645"/>
      <c r="D108" s="645"/>
      <c r="E108" s="645"/>
      <c r="F108" s="645"/>
      <c r="G108" s="693">
        <f>SUM(G96:G107)</f>
        <v>0</v>
      </c>
      <c r="I108" s="634"/>
      <c r="J108" s="634"/>
      <c r="K108" s="634"/>
      <c r="L108" s="634"/>
      <c r="N108" s="634"/>
      <c r="O108" s="634"/>
      <c r="P108" s="634"/>
      <c r="Q108" s="634"/>
    </row>
    <row r="109" spans="2:22">
      <c r="B109" s="635" t="s">
        <v>799</v>
      </c>
      <c r="C109" s="634"/>
      <c r="D109" s="634"/>
      <c r="E109" s="634"/>
      <c r="F109" s="634"/>
      <c r="G109" s="692">
        <f>SUM(D96:D107)*-12</f>
        <v>0</v>
      </c>
      <c r="I109" s="634"/>
      <c r="J109" s="634"/>
      <c r="K109" s="634"/>
      <c r="L109" s="634"/>
      <c r="N109" s="634"/>
      <c r="O109" s="634"/>
      <c r="P109" s="634"/>
      <c r="Q109" s="634"/>
    </row>
    <row r="110" spans="2:22">
      <c r="B110" s="635" t="s">
        <v>800</v>
      </c>
      <c r="C110" s="634"/>
      <c r="D110" s="634"/>
      <c r="E110" s="634"/>
      <c r="F110" s="634"/>
      <c r="G110" s="692">
        <f>G109</f>
        <v>0</v>
      </c>
      <c r="I110" s="634"/>
      <c r="J110" s="634"/>
      <c r="K110" s="634"/>
      <c r="L110" s="634"/>
      <c r="N110" s="634"/>
      <c r="O110" s="634"/>
      <c r="P110" s="634"/>
      <c r="Q110" s="634"/>
    </row>
    <row r="111" spans="2:22">
      <c r="I111" s="644" t="s">
        <v>26</v>
      </c>
      <c r="J111" s="645"/>
      <c r="K111" s="645"/>
      <c r="L111" s="641">
        <f>SUM(L96:L110)</f>
        <v>0</v>
      </c>
      <c r="N111" s="644" t="s">
        <v>26</v>
      </c>
      <c r="O111" s="645"/>
      <c r="P111" s="645"/>
      <c r="Q111" s="642">
        <f>SUM(Q96:Q110)</f>
        <v>0</v>
      </c>
    </row>
    <row r="114" spans="2:17" ht="21">
      <c r="B114" s="636" t="s">
        <v>701</v>
      </c>
      <c r="C114" s="637"/>
      <c r="E114" s="637"/>
      <c r="F114" s="637"/>
      <c r="G114" s="690"/>
      <c r="I114" s="636" t="s">
        <v>702</v>
      </c>
    </row>
    <row r="115" spans="2:17">
      <c r="B115" s="881" t="s">
        <v>679</v>
      </c>
      <c r="C115" s="881"/>
      <c r="D115" s="881"/>
      <c r="E115" s="881"/>
      <c r="F115" s="881"/>
      <c r="G115" s="881"/>
      <c r="I115" s="1" t="s">
        <v>687</v>
      </c>
      <c r="N115" s="1" t="s">
        <v>688</v>
      </c>
    </row>
    <row r="116" spans="2:17" ht="43.2">
      <c r="B116" s="633" t="s">
        <v>62</v>
      </c>
      <c r="C116" s="633" t="s">
        <v>680</v>
      </c>
      <c r="D116" s="633" t="s">
        <v>681</v>
      </c>
      <c r="E116" s="633" t="s">
        <v>683</v>
      </c>
      <c r="F116" s="633"/>
      <c r="G116" s="691" t="s">
        <v>682</v>
      </c>
      <c r="I116" s="633" t="s">
        <v>684</v>
      </c>
      <c r="J116" s="633" t="s">
        <v>685</v>
      </c>
      <c r="K116" s="633" t="s">
        <v>686</v>
      </c>
      <c r="L116" s="633" t="s">
        <v>680</v>
      </c>
      <c r="N116" s="633" t="s">
        <v>684</v>
      </c>
      <c r="O116" s="633" t="s">
        <v>685</v>
      </c>
      <c r="P116" s="633" t="s">
        <v>686</v>
      </c>
      <c r="Q116" s="633" t="s">
        <v>680</v>
      </c>
    </row>
    <row r="117" spans="2:17" ht="15.6">
      <c r="B117" s="633"/>
      <c r="C117" s="633" t="s">
        <v>690</v>
      </c>
      <c r="D117" s="633" t="s">
        <v>691</v>
      </c>
      <c r="E117" s="633" t="s">
        <v>692</v>
      </c>
      <c r="F117" s="633"/>
      <c r="G117" s="691" t="s">
        <v>693</v>
      </c>
      <c r="I117" s="633"/>
      <c r="J117" s="633" t="s">
        <v>694</v>
      </c>
      <c r="K117" s="633" t="s">
        <v>695</v>
      </c>
      <c r="L117" s="633" t="s">
        <v>696</v>
      </c>
      <c r="N117" s="633"/>
      <c r="O117" s="633" t="s">
        <v>697</v>
      </c>
      <c r="P117" s="633" t="s">
        <v>698</v>
      </c>
      <c r="Q117" s="633" t="s">
        <v>699</v>
      </c>
    </row>
    <row r="118" spans="2:17">
      <c r="B118" s="635">
        <v>43466</v>
      </c>
      <c r="C118" s="634">
        <f>'Streetlight Details'!C30</f>
        <v>244.05399999999997</v>
      </c>
      <c r="D118" s="684">
        <f>C118-C107</f>
        <v>0</v>
      </c>
      <c r="E118" s="685">
        <v>0.85199999999999998</v>
      </c>
      <c r="F118" s="634">
        <v>12</v>
      </c>
      <c r="G118" s="692">
        <f>D118*E118*F118</f>
        <v>0</v>
      </c>
      <c r="I118" s="634"/>
      <c r="J118" s="634"/>
      <c r="K118" s="634"/>
      <c r="L118" s="634">
        <f>J118*K118</f>
        <v>0</v>
      </c>
      <c r="N118" s="634"/>
      <c r="O118" s="634"/>
      <c r="P118" s="634"/>
      <c r="Q118" s="634">
        <f>O118*P118</f>
        <v>0</v>
      </c>
    </row>
    <row r="119" spans="2:17">
      <c r="B119" s="635">
        <v>43497</v>
      </c>
      <c r="C119" s="634">
        <f>'Streetlight Details'!C28</f>
        <v>244.05399999999997</v>
      </c>
      <c r="D119" s="643">
        <f>C119-C118</f>
        <v>0</v>
      </c>
      <c r="E119" s="685">
        <v>0.85199999999999998</v>
      </c>
      <c r="F119" s="634">
        <v>11</v>
      </c>
      <c r="G119" s="692">
        <f t="shared" ref="G119:G129" si="21">D119*E119*F119</f>
        <v>0</v>
      </c>
      <c r="I119" s="634"/>
      <c r="J119" s="634"/>
      <c r="K119" s="634"/>
      <c r="L119" s="634"/>
      <c r="N119" s="634"/>
      <c r="O119" s="634"/>
      <c r="P119" s="634"/>
      <c r="Q119" s="634"/>
    </row>
    <row r="120" spans="2:17">
      <c r="B120" s="635">
        <v>43525</v>
      </c>
      <c r="C120" s="634">
        <f>'Streetlight Details'!C26</f>
        <v>244.05399999999997</v>
      </c>
      <c r="D120" s="643">
        <f t="shared" ref="D120:D129" si="22">C120-C119</f>
        <v>0</v>
      </c>
      <c r="E120" s="685">
        <v>0.85199999999999998</v>
      </c>
      <c r="F120" s="634">
        <v>10</v>
      </c>
      <c r="G120" s="692">
        <f t="shared" si="21"/>
        <v>0</v>
      </c>
      <c r="I120" s="634"/>
      <c r="J120" s="634"/>
      <c r="K120" s="634"/>
      <c r="L120" s="634"/>
      <c r="N120" s="634"/>
      <c r="O120" s="634"/>
      <c r="P120" s="634"/>
      <c r="Q120" s="634"/>
    </row>
    <row r="121" spans="2:17">
      <c r="B121" s="635">
        <v>43556</v>
      </c>
      <c r="C121" s="634">
        <f>'Streetlight Details'!C24</f>
        <v>244.05399999999997</v>
      </c>
      <c r="D121" s="643">
        <f t="shared" si="22"/>
        <v>0</v>
      </c>
      <c r="E121" s="685">
        <v>0.85199999999999998</v>
      </c>
      <c r="F121" s="634">
        <v>9</v>
      </c>
      <c r="G121" s="692">
        <f t="shared" si="21"/>
        <v>0</v>
      </c>
      <c r="I121" s="634"/>
      <c r="J121" s="634"/>
      <c r="K121" s="634"/>
      <c r="L121" s="634"/>
      <c r="N121" s="634"/>
      <c r="O121" s="634"/>
      <c r="P121" s="634"/>
      <c r="Q121" s="634"/>
    </row>
    <row r="122" spans="2:17">
      <c r="B122" s="635">
        <v>43586</v>
      </c>
      <c r="C122" s="634">
        <f>'Streetlight Details'!C22</f>
        <v>244.05399999999997</v>
      </c>
      <c r="D122" s="643">
        <f t="shared" si="22"/>
        <v>0</v>
      </c>
      <c r="E122" s="685">
        <v>0.85199999999999998</v>
      </c>
      <c r="F122" s="634">
        <v>8</v>
      </c>
      <c r="G122" s="692">
        <f t="shared" si="21"/>
        <v>0</v>
      </c>
      <c r="I122" s="634"/>
      <c r="J122" s="634"/>
      <c r="K122" s="634"/>
      <c r="L122" s="634"/>
      <c r="N122" s="634"/>
      <c r="O122" s="634"/>
      <c r="P122" s="634"/>
      <c r="Q122" s="634"/>
    </row>
    <row r="123" spans="2:17">
      <c r="B123" s="635">
        <v>43617</v>
      </c>
      <c r="C123" s="634">
        <f>'Streetlight Details'!C20</f>
        <v>244.05399999999997</v>
      </c>
      <c r="D123" s="643">
        <f t="shared" si="22"/>
        <v>0</v>
      </c>
      <c r="E123" s="685">
        <v>0.85199999999999998</v>
      </c>
      <c r="F123" s="634">
        <v>7</v>
      </c>
      <c r="G123" s="692">
        <f t="shared" si="21"/>
        <v>0</v>
      </c>
      <c r="I123" s="634"/>
      <c r="J123" s="634"/>
      <c r="K123" s="634"/>
      <c r="L123" s="634"/>
      <c r="N123" s="634"/>
      <c r="O123" s="634"/>
      <c r="P123" s="634"/>
      <c r="Q123" s="634"/>
    </row>
    <row r="124" spans="2:17">
      <c r="B124" s="635">
        <v>43647</v>
      </c>
      <c r="C124" s="634">
        <f>'Streetlight Details'!C18</f>
        <v>244.05399999999997</v>
      </c>
      <c r="D124" s="643">
        <f t="shared" si="22"/>
        <v>0</v>
      </c>
      <c r="E124" s="685">
        <v>0.85199999999999998</v>
      </c>
      <c r="F124" s="634">
        <v>6</v>
      </c>
      <c r="G124" s="692">
        <f t="shared" si="21"/>
        <v>0</v>
      </c>
      <c r="I124" s="634"/>
      <c r="J124" s="634"/>
      <c r="K124" s="634"/>
      <c r="L124" s="634"/>
      <c r="N124" s="634"/>
      <c r="O124" s="634"/>
      <c r="P124" s="634"/>
      <c r="Q124" s="634"/>
    </row>
    <row r="125" spans="2:17">
      <c r="B125" s="635">
        <v>43678</v>
      </c>
      <c r="C125" s="634">
        <f>'Streetlight Details'!C16</f>
        <v>244.05399999999997</v>
      </c>
      <c r="D125" s="643">
        <f t="shared" si="22"/>
        <v>0</v>
      </c>
      <c r="E125" s="685">
        <v>0.85199999999999998</v>
      </c>
      <c r="F125" s="634">
        <v>5</v>
      </c>
      <c r="G125" s="692">
        <f t="shared" si="21"/>
        <v>0</v>
      </c>
      <c r="I125" s="634"/>
      <c r="J125" s="634"/>
      <c r="K125" s="634"/>
      <c r="L125" s="634"/>
      <c r="N125" s="634"/>
      <c r="O125" s="634"/>
      <c r="P125" s="634"/>
      <c r="Q125" s="634"/>
    </row>
    <row r="126" spans="2:17">
      <c r="B126" s="635">
        <v>43709</v>
      </c>
      <c r="C126" s="634">
        <f>'Streetlight Details'!C14</f>
        <v>244.05399999999997</v>
      </c>
      <c r="D126" s="643">
        <f t="shared" si="22"/>
        <v>0</v>
      </c>
      <c r="E126" s="685">
        <v>0.85199999999999998</v>
      </c>
      <c r="F126" s="634">
        <v>4</v>
      </c>
      <c r="G126" s="692">
        <f t="shared" si="21"/>
        <v>0</v>
      </c>
      <c r="I126" s="634"/>
      <c r="J126" s="634"/>
      <c r="K126" s="634"/>
      <c r="L126" s="634"/>
      <c r="N126" s="634"/>
      <c r="O126" s="634"/>
      <c r="P126" s="634"/>
      <c r="Q126" s="634"/>
    </row>
    <row r="127" spans="2:17">
      <c r="B127" s="635">
        <v>43739</v>
      </c>
      <c r="C127" s="634">
        <f>'Streetlight Details'!C12</f>
        <v>244.05399999999997</v>
      </c>
      <c r="D127" s="643">
        <f t="shared" si="22"/>
        <v>0</v>
      </c>
      <c r="E127" s="685">
        <v>0.85199999999999998</v>
      </c>
      <c r="F127" s="634">
        <v>3</v>
      </c>
      <c r="G127" s="692">
        <f t="shared" si="21"/>
        <v>0</v>
      </c>
      <c r="I127" s="634"/>
      <c r="J127" s="634"/>
      <c r="K127" s="634"/>
      <c r="L127" s="634"/>
      <c r="N127" s="634"/>
      <c r="O127" s="634"/>
      <c r="P127" s="634"/>
      <c r="Q127" s="634"/>
    </row>
    <row r="128" spans="2:17">
      <c r="B128" s="635">
        <v>43770</v>
      </c>
      <c r="C128" s="634">
        <f>'Streetlight Details'!C10</f>
        <v>244.05399999999997</v>
      </c>
      <c r="D128" s="643">
        <f t="shared" si="22"/>
        <v>0</v>
      </c>
      <c r="E128" s="685">
        <v>0.85199999999999998</v>
      </c>
      <c r="F128" s="634">
        <v>2</v>
      </c>
      <c r="G128" s="692">
        <f t="shared" si="21"/>
        <v>0</v>
      </c>
      <c r="I128" s="634"/>
      <c r="J128" s="634"/>
      <c r="K128" s="634"/>
      <c r="L128" s="634"/>
      <c r="N128" s="634"/>
      <c r="O128" s="634"/>
      <c r="P128" s="634"/>
      <c r="Q128" s="634"/>
    </row>
    <row r="129" spans="2:17">
      <c r="B129" s="635">
        <v>43800</v>
      </c>
      <c r="C129" s="634">
        <f>'Streetlight Details'!C8</f>
        <v>244.05399999999997</v>
      </c>
      <c r="D129" s="643">
        <f t="shared" si="22"/>
        <v>0</v>
      </c>
      <c r="E129" s="685">
        <v>0.85199999999999998</v>
      </c>
      <c r="F129" s="634">
        <v>1</v>
      </c>
      <c r="G129" s="692">
        <f t="shared" si="21"/>
        <v>0</v>
      </c>
      <c r="I129" s="634"/>
      <c r="J129" s="634"/>
      <c r="K129" s="634"/>
      <c r="L129" s="634"/>
      <c r="N129" s="634"/>
      <c r="O129" s="634"/>
      <c r="P129" s="634"/>
      <c r="Q129" s="634"/>
    </row>
    <row r="130" spans="2:17">
      <c r="B130" s="644" t="s">
        <v>26</v>
      </c>
      <c r="C130" s="645"/>
      <c r="D130" s="645"/>
      <c r="E130" s="645"/>
      <c r="F130" s="645"/>
      <c r="G130" s="693">
        <f>SUM(G118:G129)</f>
        <v>0</v>
      </c>
      <c r="I130" s="634"/>
      <c r="J130" s="634"/>
      <c r="K130" s="634"/>
      <c r="L130" s="634"/>
      <c r="N130" s="634"/>
      <c r="O130" s="634"/>
      <c r="P130" s="634"/>
      <c r="Q130" s="634"/>
    </row>
    <row r="131" spans="2:17">
      <c r="B131" s="635" t="s">
        <v>800</v>
      </c>
      <c r="C131" s="634"/>
      <c r="D131" s="634"/>
      <c r="E131" s="634"/>
      <c r="F131" s="634"/>
      <c r="G131" s="692">
        <f>SUM(D118:D129)*-12</f>
        <v>0</v>
      </c>
      <c r="I131" s="634"/>
      <c r="J131" s="634"/>
      <c r="K131" s="634"/>
      <c r="L131" s="634"/>
      <c r="N131" s="634"/>
      <c r="O131" s="634"/>
      <c r="P131" s="634"/>
      <c r="Q131" s="634"/>
    </row>
    <row r="132" spans="2:17">
      <c r="I132" s="644" t="s">
        <v>26</v>
      </c>
      <c r="J132" s="645"/>
      <c r="K132" s="645"/>
      <c r="L132" s="641">
        <f>SUM(L118:L131)</f>
        <v>0</v>
      </c>
      <c r="N132" s="644" t="s">
        <v>26</v>
      </c>
      <c r="O132" s="645"/>
      <c r="P132" s="645"/>
      <c r="Q132" s="642">
        <f>SUM(Q118:Q131)</f>
        <v>0</v>
      </c>
    </row>
    <row r="157" spans="4:4">
      <c r="D157" s="708"/>
    </row>
  </sheetData>
  <mergeCells count="6">
    <mergeCell ref="B47:G47"/>
    <mergeCell ref="B18:U18"/>
    <mergeCell ref="B71:G71"/>
    <mergeCell ref="B93:G93"/>
    <mergeCell ref="B115:G115"/>
    <mergeCell ref="B23:G23"/>
  </mergeCells>
  <phoneticPr fontId="247"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0"/>
  <sheetViews>
    <sheetView workbookViewId="0">
      <pane xSplit="2" ySplit="4" topLeftCell="C137" activePane="bottomRight" state="frozen"/>
      <selection activeCell="D157" sqref="D157"/>
      <selection pane="topRight" activeCell="D157" sqref="D157"/>
      <selection pane="bottomLeft" activeCell="D157" sqref="D157"/>
      <selection pane="bottomRight" activeCell="X161" sqref="X161"/>
    </sheetView>
  </sheetViews>
  <sheetFormatPr defaultRowHeight="14.4"/>
  <cols>
    <col min="2" max="2" width="9.6640625" bestFit="1" customWidth="1"/>
    <col min="3" max="3" width="13.6640625" bestFit="1" customWidth="1"/>
    <col min="4" max="4" width="9.6640625" bestFit="1" customWidth="1"/>
    <col min="5" max="7" width="7" bestFit="1" customWidth="1"/>
    <col min="8" max="8" width="6" bestFit="1" customWidth="1"/>
    <col min="9" max="9" width="8.44140625" bestFit="1" customWidth="1"/>
    <col min="10" max="13" width="7" bestFit="1" customWidth="1"/>
    <col min="14" max="14" width="1.33203125"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88671875" customWidth="1"/>
    <col min="33" max="34" width="7.44140625" bestFit="1" customWidth="1"/>
    <col min="35" max="37" width="8.44140625" bestFit="1" customWidth="1"/>
    <col min="38" max="38" width="6.5546875" bestFit="1" customWidth="1"/>
    <col min="39" max="39" width="0" hidden="1" customWidth="1"/>
    <col min="41" max="41" width="10.33203125" bestFit="1" customWidth="1"/>
    <col min="42" max="42" width="13.109375" customWidth="1"/>
  </cols>
  <sheetData>
    <row r="1" spans="1:42" ht="15" thickBot="1">
      <c r="D1" s="883"/>
      <c r="E1" s="883"/>
      <c r="F1" s="883"/>
    </row>
    <row r="2" spans="1:42" ht="15" thickBot="1">
      <c r="C2" t="s">
        <v>810</v>
      </c>
      <c r="D2" t="s">
        <v>807</v>
      </c>
      <c r="E2" s="884" t="s">
        <v>801</v>
      </c>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6"/>
      <c r="AG2" s="887" t="s">
        <v>802</v>
      </c>
      <c r="AH2" s="888"/>
      <c r="AI2" s="888"/>
      <c r="AJ2" s="888"/>
      <c r="AK2" s="888"/>
      <c r="AL2" s="889"/>
    </row>
    <row r="3" spans="1:42">
      <c r="A3" s="552"/>
      <c r="B3" s="552"/>
      <c r="C3" s="552"/>
      <c r="D3" s="672" t="s">
        <v>803</v>
      </c>
      <c r="E3" s="673">
        <v>25</v>
      </c>
      <c r="F3" s="673">
        <v>36</v>
      </c>
      <c r="G3" s="673">
        <v>51</v>
      </c>
      <c r="H3" s="673">
        <v>52</v>
      </c>
      <c r="I3" s="673">
        <v>72</v>
      </c>
      <c r="J3" s="673">
        <v>75</v>
      </c>
      <c r="K3" s="673">
        <v>92</v>
      </c>
      <c r="L3" s="673">
        <v>103</v>
      </c>
      <c r="M3" s="673">
        <v>143</v>
      </c>
      <c r="N3" s="673"/>
      <c r="O3" s="673">
        <v>30</v>
      </c>
      <c r="P3" s="673">
        <v>42</v>
      </c>
      <c r="Q3" s="673">
        <v>51</v>
      </c>
      <c r="R3" s="673">
        <v>53</v>
      </c>
      <c r="S3" s="673">
        <v>60</v>
      </c>
      <c r="T3" s="673">
        <v>70</v>
      </c>
      <c r="U3" s="673">
        <v>71</v>
      </c>
      <c r="V3" s="673">
        <v>72</v>
      </c>
      <c r="W3" s="673">
        <v>75</v>
      </c>
      <c r="X3" s="673">
        <v>80</v>
      </c>
      <c r="Y3" s="673">
        <v>93</v>
      </c>
      <c r="Z3" s="673">
        <v>94</v>
      </c>
      <c r="AA3" s="673">
        <v>102</v>
      </c>
      <c r="AB3" s="673">
        <v>110</v>
      </c>
      <c r="AC3" s="673">
        <v>150</v>
      </c>
      <c r="AD3" s="673">
        <v>152</v>
      </c>
      <c r="AE3" s="673">
        <v>164</v>
      </c>
      <c r="AF3" s="560"/>
      <c r="AG3" s="674">
        <v>70</v>
      </c>
      <c r="AH3" s="674">
        <v>100</v>
      </c>
      <c r="AI3" s="674">
        <v>150</v>
      </c>
      <c r="AJ3" s="674">
        <v>175</v>
      </c>
      <c r="AK3" s="674">
        <v>200</v>
      </c>
      <c r="AL3" s="674">
        <v>250</v>
      </c>
    </row>
    <row r="4" spans="1:42" ht="28.8">
      <c r="A4" s="552"/>
      <c r="B4" s="552"/>
      <c r="C4" s="552"/>
      <c r="D4" s="672" t="s">
        <v>804</v>
      </c>
      <c r="E4" s="560">
        <f>E3</f>
        <v>25</v>
      </c>
      <c r="F4" s="560">
        <f t="shared" ref="F4:AE4" si="0">F3</f>
        <v>36</v>
      </c>
      <c r="G4" s="560">
        <f t="shared" si="0"/>
        <v>51</v>
      </c>
      <c r="H4" s="560">
        <f t="shared" si="0"/>
        <v>52</v>
      </c>
      <c r="I4" s="560">
        <f t="shared" si="0"/>
        <v>72</v>
      </c>
      <c r="J4" s="560">
        <f t="shared" si="0"/>
        <v>75</v>
      </c>
      <c r="K4" s="560">
        <f t="shared" si="0"/>
        <v>92</v>
      </c>
      <c r="L4" s="560">
        <f t="shared" si="0"/>
        <v>103</v>
      </c>
      <c r="M4" s="560">
        <f t="shared" si="0"/>
        <v>143</v>
      </c>
      <c r="N4" s="560"/>
      <c r="O4" s="560">
        <f t="shared" si="0"/>
        <v>30</v>
      </c>
      <c r="P4" s="560">
        <f t="shared" si="0"/>
        <v>42</v>
      </c>
      <c r="Q4" s="560">
        <f t="shared" si="0"/>
        <v>51</v>
      </c>
      <c r="R4" s="560">
        <f t="shared" si="0"/>
        <v>53</v>
      </c>
      <c r="S4" s="560">
        <f t="shared" si="0"/>
        <v>60</v>
      </c>
      <c r="T4" s="560">
        <f t="shared" si="0"/>
        <v>70</v>
      </c>
      <c r="U4" s="560">
        <f t="shared" si="0"/>
        <v>71</v>
      </c>
      <c r="V4" s="560">
        <f t="shared" si="0"/>
        <v>72</v>
      </c>
      <c r="W4" s="560">
        <f t="shared" si="0"/>
        <v>75</v>
      </c>
      <c r="X4" s="560">
        <f t="shared" si="0"/>
        <v>80</v>
      </c>
      <c r="Y4" s="560">
        <f t="shared" si="0"/>
        <v>93</v>
      </c>
      <c r="Z4" s="560">
        <f t="shared" si="0"/>
        <v>94</v>
      </c>
      <c r="AA4" s="560">
        <f t="shared" si="0"/>
        <v>102</v>
      </c>
      <c r="AB4" s="560">
        <v>110</v>
      </c>
      <c r="AC4" s="560">
        <f t="shared" si="0"/>
        <v>150</v>
      </c>
      <c r="AD4" s="560">
        <v>152</v>
      </c>
      <c r="AE4" s="560">
        <f t="shared" si="0"/>
        <v>164</v>
      </c>
      <c r="AF4" s="560"/>
      <c r="AG4" s="675">
        <v>100</v>
      </c>
      <c r="AH4" s="675">
        <v>135</v>
      </c>
      <c r="AI4" s="675">
        <v>190</v>
      </c>
      <c r="AJ4" s="675">
        <v>215</v>
      </c>
      <c r="AK4" s="675">
        <v>250</v>
      </c>
      <c r="AL4" s="675">
        <v>310</v>
      </c>
      <c r="AO4" t="s">
        <v>811</v>
      </c>
      <c r="AP4" t="s">
        <v>812</v>
      </c>
    </row>
    <row r="5" spans="1:42">
      <c r="A5" s="882">
        <v>43831</v>
      </c>
      <c r="B5" s="676" t="s">
        <v>805</v>
      </c>
      <c r="C5" s="677">
        <f>SUM(E5:AL5)</f>
        <v>4595</v>
      </c>
      <c r="D5" s="677">
        <v>4846</v>
      </c>
      <c r="E5" s="677">
        <v>455</v>
      </c>
      <c r="F5" s="677">
        <f>2467-2</f>
        <v>2465</v>
      </c>
      <c r="G5" s="677">
        <v>268</v>
      </c>
      <c r="H5" s="677">
        <v>66</v>
      </c>
      <c r="I5" s="677">
        <f>410-67</f>
        <v>343</v>
      </c>
      <c r="J5" s="677">
        <f>179-8</f>
        <v>171</v>
      </c>
      <c r="K5" s="677">
        <v>125</v>
      </c>
      <c r="L5" s="677">
        <v>123</v>
      </c>
      <c r="M5" s="677">
        <v>290</v>
      </c>
      <c r="N5" s="678"/>
      <c r="O5" s="677">
        <v>29</v>
      </c>
      <c r="P5" s="677">
        <v>14</v>
      </c>
      <c r="Q5" s="677">
        <v>18</v>
      </c>
      <c r="R5" s="677">
        <v>3</v>
      </c>
      <c r="S5" s="677">
        <v>2</v>
      </c>
      <c r="T5" s="677">
        <v>47</v>
      </c>
      <c r="U5" s="677">
        <v>48</v>
      </c>
      <c r="V5" s="677">
        <v>13</v>
      </c>
      <c r="W5" s="677">
        <v>19</v>
      </c>
      <c r="X5" s="677">
        <v>34</v>
      </c>
      <c r="Y5" s="677">
        <v>23</v>
      </c>
      <c r="Z5" s="677">
        <v>2</v>
      </c>
      <c r="AA5" s="677">
        <v>7</v>
      </c>
      <c r="AB5" s="677"/>
      <c r="AC5" s="677">
        <v>3</v>
      </c>
      <c r="AD5" s="677"/>
      <c r="AE5" s="677">
        <v>1</v>
      </c>
      <c r="AF5" s="678"/>
      <c r="AG5" s="679">
        <v>0</v>
      </c>
      <c r="AH5" s="679">
        <v>0</v>
      </c>
      <c r="AI5" s="679">
        <v>0</v>
      </c>
      <c r="AJ5" s="679">
        <v>26</v>
      </c>
      <c r="AK5" s="679">
        <v>0</v>
      </c>
      <c r="AL5" s="679">
        <v>0</v>
      </c>
      <c r="AM5" s="680"/>
      <c r="AO5">
        <f t="shared" ref="AO5:AO67" si="1">SUM(AG5:AL5)</f>
        <v>26</v>
      </c>
      <c r="AP5">
        <f t="shared" ref="AP5:AP67" si="2">AO5-AO7</f>
        <v>0</v>
      </c>
    </row>
    <row r="6" spans="1:42">
      <c r="A6" s="882"/>
      <c r="B6" s="681" t="s">
        <v>28</v>
      </c>
      <c r="C6" s="682">
        <f t="shared" ref="C6:C69" si="3">SUM(E6:AL6)</f>
        <v>244.05399999999997</v>
      </c>
      <c r="D6" s="682">
        <v>263.72499999999997</v>
      </c>
      <c r="E6" s="682">
        <f>E5*E$4/1000</f>
        <v>11.375</v>
      </c>
      <c r="F6" s="682">
        <f t="shared" ref="F6:AE6" si="4">F5*F$4/1000</f>
        <v>88.74</v>
      </c>
      <c r="G6" s="682">
        <f t="shared" si="4"/>
        <v>13.667999999999999</v>
      </c>
      <c r="H6" s="682">
        <f t="shared" si="4"/>
        <v>3.4319999999999999</v>
      </c>
      <c r="I6" s="682">
        <f t="shared" si="4"/>
        <v>24.696000000000002</v>
      </c>
      <c r="J6" s="682">
        <f t="shared" si="4"/>
        <v>12.824999999999999</v>
      </c>
      <c r="K6" s="682">
        <f t="shared" si="4"/>
        <v>11.5</v>
      </c>
      <c r="L6" s="682">
        <f t="shared" si="4"/>
        <v>12.669</v>
      </c>
      <c r="M6" s="682">
        <f t="shared" si="4"/>
        <v>41.47</v>
      </c>
      <c r="N6" s="682">
        <f t="shared" si="4"/>
        <v>0</v>
      </c>
      <c r="O6" s="682">
        <f t="shared" si="4"/>
        <v>0.87</v>
      </c>
      <c r="P6" s="682">
        <f t="shared" si="4"/>
        <v>0.58799999999999997</v>
      </c>
      <c r="Q6" s="682">
        <f t="shared" si="4"/>
        <v>0.91800000000000004</v>
      </c>
      <c r="R6" s="682">
        <f t="shared" si="4"/>
        <v>0.159</v>
      </c>
      <c r="S6" s="682">
        <f t="shared" si="4"/>
        <v>0.12</v>
      </c>
      <c r="T6" s="682">
        <f t="shared" si="4"/>
        <v>3.29</v>
      </c>
      <c r="U6" s="682">
        <f t="shared" si="4"/>
        <v>3.4079999999999999</v>
      </c>
      <c r="V6" s="682">
        <f t="shared" si="4"/>
        <v>0.93600000000000005</v>
      </c>
      <c r="W6" s="682">
        <f t="shared" si="4"/>
        <v>1.425</v>
      </c>
      <c r="X6" s="682">
        <f t="shared" si="4"/>
        <v>2.72</v>
      </c>
      <c r="Y6" s="682">
        <f t="shared" si="4"/>
        <v>2.1389999999999998</v>
      </c>
      <c r="Z6" s="682">
        <f t="shared" si="4"/>
        <v>0.188</v>
      </c>
      <c r="AA6" s="682">
        <f t="shared" si="4"/>
        <v>0.71399999999999997</v>
      </c>
      <c r="AB6" s="682">
        <f t="shared" si="4"/>
        <v>0</v>
      </c>
      <c r="AC6" s="682">
        <f t="shared" si="4"/>
        <v>0.45</v>
      </c>
      <c r="AD6" s="682">
        <f t="shared" si="4"/>
        <v>0</v>
      </c>
      <c r="AE6" s="682">
        <f t="shared" si="4"/>
        <v>0.16400000000000001</v>
      </c>
      <c r="AF6" s="678"/>
      <c r="AG6" s="682">
        <f t="shared" ref="AG6" si="5">AG5*AG$4/1000</f>
        <v>0</v>
      </c>
      <c r="AH6" s="682">
        <f t="shared" ref="AH6" si="6">AH5*AH$4/1000</f>
        <v>0</v>
      </c>
      <c r="AI6" s="682">
        <f t="shared" ref="AI6" si="7">AI5*AI$4/1000</f>
        <v>0</v>
      </c>
      <c r="AJ6" s="682">
        <f t="shared" ref="AJ6" si="8">AJ5*AJ$4/1000</f>
        <v>5.59</v>
      </c>
      <c r="AK6" s="682">
        <f t="shared" ref="AK6" si="9">AK5*AK$4/1000</f>
        <v>0</v>
      </c>
      <c r="AL6" s="682">
        <f t="shared" ref="AL6" si="10">AL5*AL$4/1000</f>
        <v>0</v>
      </c>
      <c r="AM6" s="682">
        <f t="shared" ref="AM6" si="11">AM5*AM$4/1000</f>
        <v>0</v>
      </c>
    </row>
    <row r="7" spans="1:42">
      <c r="A7" s="882">
        <v>43800</v>
      </c>
      <c r="B7" s="676" t="s">
        <v>805</v>
      </c>
      <c r="C7" s="677">
        <f t="shared" si="3"/>
        <v>4595</v>
      </c>
      <c r="D7" s="677">
        <v>4833</v>
      </c>
      <c r="E7" s="677">
        <v>455</v>
      </c>
      <c r="F7" s="677">
        <f>2467-2</f>
        <v>2465</v>
      </c>
      <c r="G7" s="677">
        <v>268</v>
      </c>
      <c r="H7" s="677">
        <v>66</v>
      </c>
      <c r="I7" s="677">
        <f>410-67</f>
        <v>343</v>
      </c>
      <c r="J7" s="677">
        <f>179-8</f>
        <v>171</v>
      </c>
      <c r="K7" s="677">
        <v>125</v>
      </c>
      <c r="L7" s="677">
        <v>123</v>
      </c>
      <c r="M7" s="677">
        <v>290</v>
      </c>
      <c r="N7" s="678"/>
      <c r="O7" s="677">
        <v>29</v>
      </c>
      <c r="P7" s="677">
        <v>14</v>
      </c>
      <c r="Q7" s="677">
        <v>18</v>
      </c>
      <c r="R7" s="677">
        <v>3</v>
      </c>
      <c r="S7" s="677">
        <v>2</v>
      </c>
      <c r="T7" s="677">
        <v>47</v>
      </c>
      <c r="U7" s="677">
        <v>48</v>
      </c>
      <c r="V7" s="677">
        <v>13</v>
      </c>
      <c r="W7" s="677">
        <v>19</v>
      </c>
      <c r="X7" s="677">
        <v>34</v>
      </c>
      <c r="Y7" s="677">
        <v>23</v>
      </c>
      <c r="Z7" s="677">
        <v>2</v>
      </c>
      <c r="AA7" s="677">
        <v>7</v>
      </c>
      <c r="AB7" s="677"/>
      <c r="AC7" s="677">
        <v>3</v>
      </c>
      <c r="AD7" s="677"/>
      <c r="AE7" s="677">
        <v>1</v>
      </c>
      <c r="AF7" s="678"/>
      <c r="AG7" s="679">
        <v>0</v>
      </c>
      <c r="AH7" s="679">
        <v>0</v>
      </c>
      <c r="AI7" s="679">
        <v>0</v>
      </c>
      <c r="AJ7" s="679">
        <v>26</v>
      </c>
      <c r="AK7" s="679">
        <v>0</v>
      </c>
      <c r="AL7" s="679">
        <v>0</v>
      </c>
      <c r="AO7">
        <f t="shared" si="1"/>
        <v>26</v>
      </c>
      <c r="AP7">
        <f t="shared" si="2"/>
        <v>0</v>
      </c>
    </row>
    <row r="8" spans="1:42">
      <c r="A8" s="882"/>
      <c r="B8" s="681" t="s">
        <v>28</v>
      </c>
      <c r="C8" s="682">
        <f t="shared" si="3"/>
        <v>244.05399999999997</v>
      </c>
      <c r="D8" s="682">
        <v>262.15100000000001</v>
      </c>
      <c r="E8" s="682">
        <f>E7*E$4/1000</f>
        <v>11.375</v>
      </c>
      <c r="F8" s="682">
        <f t="shared" ref="F8" si="12">F7*F$4/1000</f>
        <v>88.74</v>
      </c>
      <c r="G8" s="682">
        <f t="shared" ref="G8" si="13">G7*G$4/1000</f>
        <v>13.667999999999999</v>
      </c>
      <c r="H8" s="682">
        <f t="shared" ref="H8" si="14">H7*H$4/1000</f>
        <v>3.4319999999999999</v>
      </c>
      <c r="I8" s="682">
        <f t="shared" ref="I8" si="15">I7*I$4/1000</f>
        <v>24.696000000000002</v>
      </c>
      <c r="J8" s="682">
        <f t="shared" ref="J8" si="16">J7*J$4/1000</f>
        <v>12.824999999999999</v>
      </c>
      <c r="K8" s="682">
        <f t="shared" ref="K8" si="17">K7*K$4/1000</f>
        <v>11.5</v>
      </c>
      <c r="L8" s="682">
        <f t="shared" ref="L8" si="18">L7*L$4/1000</f>
        <v>12.669</v>
      </c>
      <c r="M8" s="682">
        <f t="shared" ref="M8" si="19">M7*M$4/1000</f>
        <v>41.47</v>
      </c>
      <c r="N8" s="682">
        <f t="shared" ref="N8" si="20">N7*N$4/1000</f>
        <v>0</v>
      </c>
      <c r="O8" s="682">
        <f t="shared" ref="O8" si="21">O7*O$4/1000</f>
        <v>0.87</v>
      </c>
      <c r="P8" s="682">
        <f t="shared" ref="P8" si="22">P7*P$4/1000</f>
        <v>0.58799999999999997</v>
      </c>
      <c r="Q8" s="682">
        <f t="shared" ref="Q8" si="23">Q7*Q$4/1000</f>
        <v>0.91800000000000004</v>
      </c>
      <c r="R8" s="682">
        <f t="shared" ref="R8" si="24">R7*R$4/1000</f>
        <v>0.159</v>
      </c>
      <c r="S8" s="682">
        <f t="shared" ref="S8" si="25">S7*S$4/1000</f>
        <v>0.12</v>
      </c>
      <c r="T8" s="682">
        <f t="shared" ref="T8" si="26">T7*T$4/1000</f>
        <v>3.29</v>
      </c>
      <c r="U8" s="682">
        <f t="shared" ref="U8" si="27">U7*U$4/1000</f>
        <v>3.4079999999999999</v>
      </c>
      <c r="V8" s="682">
        <f t="shared" ref="V8" si="28">V7*V$4/1000</f>
        <v>0.93600000000000005</v>
      </c>
      <c r="W8" s="682">
        <f t="shared" ref="W8" si="29">W7*W$4/1000</f>
        <v>1.425</v>
      </c>
      <c r="X8" s="682">
        <f t="shared" ref="X8" si="30">X7*X$4/1000</f>
        <v>2.72</v>
      </c>
      <c r="Y8" s="682">
        <f t="shared" ref="Y8" si="31">Y7*Y$4/1000</f>
        <v>2.1389999999999998</v>
      </c>
      <c r="Z8" s="682">
        <f t="shared" ref="Z8" si="32">Z7*Z$4/1000</f>
        <v>0.188</v>
      </c>
      <c r="AA8" s="682">
        <f t="shared" ref="AA8" si="33">AA7*AA$4/1000</f>
        <v>0.71399999999999997</v>
      </c>
      <c r="AB8" s="682">
        <f t="shared" ref="AB8" si="34">AB7*AB$4/1000</f>
        <v>0</v>
      </c>
      <c r="AC8" s="682">
        <f t="shared" ref="AC8" si="35">AC7*AC$4/1000</f>
        <v>0.45</v>
      </c>
      <c r="AD8" s="682">
        <f t="shared" ref="AD8" si="36">AD7*AD$4/1000</f>
        <v>0</v>
      </c>
      <c r="AE8" s="682">
        <f t="shared" ref="AE8" si="37">AE7*AE$4/1000</f>
        <v>0.16400000000000001</v>
      </c>
      <c r="AF8" s="678"/>
      <c r="AG8" s="682">
        <f t="shared" ref="AG8" si="38">AG7*AG$4/1000</f>
        <v>0</v>
      </c>
      <c r="AH8" s="682">
        <f t="shared" ref="AH8" si="39">AH7*AH$4/1000</f>
        <v>0</v>
      </c>
      <c r="AI8" s="682">
        <f t="shared" ref="AI8" si="40">AI7*AI$4/1000</f>
        <v>0</v>
      </c>
      <c r="AJ8" s="682">
        <f t="shared" ref="AJ8" si="41">AJ7*AJ$4/1000</f>
        <v>5.59</v>
      </c>
      <c r="AK8" s="682">
        <f t="shared" ref="AK8" si="42">AK7*AK$4/1000</f>
        <v>0</v>
      </c>
      <c r="AL8" s="682">
        <f t="shared" ref="AL8" si="43">AL7*AL$4/1000</f>
        <v>0</v>
      </c>
      <c r="AM8" s="682">
        <f t="shared" ref="AM8" si="44">AM7*AM$4/1000</f>
        <v>0</v>
      </c>
    </row>
    <row r="9" spans="1:42">
      <c r="A9" s="882">
        <v>43770</v>
      </c>
      <c r="B9" s="676" t="s">
        <v>805</v>
      </c>
      <c r="C9" s="677">
        <f t="shared" si="3"/>
        <v>4595</v>
      </c>
      <c r="D9" s="677">
        <v>4830</v>
      </c>
      <c r="E9" s="677">
        <v>455</v>
      </c>
      <c r="F9" s="677">
        <f>2467-2</f>
        <v>2465</v>
      </c>
      <c r="G9" s="677">
        <v>268</v>
      </c>
      <c r="H9" s="677">
        <v>66</v>
      </c>
      <c r="I9" s="677">
        <f>410-67</f>
        <v>343</v>
      </c>
      <c r="J9" s="677">
        <f>179-8</f>
        <v>171</v>
      </c>
      <c r="K9" s="677">
        <v>125</v>
      </c>
      <c r="L9" s="677">
        <v>123</v>
      </c>
      <c r="M9" s="677">
        <v>290</v>
      </c>
      <c r="N9" s="678"/>
      <c r="O9" s="677">
        <v>29</v>
      </c>
      <c r="P9" s="677">
        <v>14</v>
      </c>
      <c r="Q9" s="677">
        <v>18</v>
      </c>
      <c r="R9" s="677">
        <v>3</v>
      </c>
      <c r="S9" s="677">
        <v>2</v>
      </c>
      <c r="T9" s="677">
        <v>47</v>
      </c>
      <c r="U9" s="677">
        <v>48</v>
      </c>
      <c r="V9" s="677">
        <v>13</v>
      </c>
      <c r="W9" s="677">
        <v>19</v>
      </c>
      <c r="X9" s="677">
        <v>34</v>
      </c>
      <c r="Y9" s="677">
        <v>23</v>
      </c>
      <c r="Z9" s="677">
        <v>2</v>
      </c>
      <c r="AA9" s="677">
        <v>7</v>
      </c>
      <c r="AB9" s="677"/>
      <c r="AC9" s="677">
        <v>3</v>
      </c>
      <c r="AD9" s="677"/>
      <c r="AE9" s="677">
        <v>1</v>
      </c>
      <c r="AF9" s="678"/>
      <c r="AG9" s="679">
        <v>0</v>
      </c>
      <c r="AH9" s="679">
        <v>0</v>
      </c>
      <c r="AI9" s="679">
        <v>0</v>
      </c>
      <c r="AJ9" s="679">
        <v>26</v>
      </c>
      <c r="AK9" s="679">
        <v>0</v>
      </c>
      <c r="AL9" s="679">
        <v>0</v>
      </c>
      <c r="AO9">
        <f t="shared" si="1"/>
        <v>26</v>
      </c>
      <c r="AP9">
        <f t="shared" si="2"/>
        <v>0</v>
      </c>
    </row>
    <row r="10" spans="1:42">
      <c r="A10" s="882"/>
      <c r="B10" s="681" t="s">
        <v>28</v>
      </c>
      <c r="C10" s="682">
        <f t="shared" si="3"/>
        <v>244.05399999999997</v>
      </c>
      <c r="D10" s="682">
        <v>261.86599999999999</v>
      </c>
      <c r="E10" s="682">
        <f>E9*E$4/1000</f>
        <v>11.375</v>
      </c>
      <c r="F10" s="682">
        <f t="shared" ref="F10" si="45">F9*F$4/1000</f>
        <v>88.74</v>
      </c>
      <c r="G10" s="682">
        <f t="shared" ref="G10" si="46">G9*G$4/1000</f>
        <v>13.667999999999999</v>
      </c>
      <c r="H10" s="682">
        <f t="shared" ref="H10" si="47">H9*H$4/1000</f>
        <v>3.4319999999999999</v>
      </c>
      <c r="I10" s="682">
        <f t="shared" ref="I10" si="48">I9*I$4/1000</f>
        <v>24.696000000000002</v>
      </c>
      <c r="J10" s="682">
        <f t="shared" ref="J10" si="49">J9*J$4/1000</f>
        <v>12.824999999999999</v>
      </c>
      <c r="K10" s="682">
        <f t="shared" ref="K10" si="50">K9*K$4/1000</f>
        <v>11.5</v>
      </c>
      <c r="L10" s="682">
        <f t="shared" ref="L10" si="51">L9*L$4/1000</f>
        <v>12.669</v>
      </c>
      <c r="M10" s="682">
        <f t="shared" ref="M10" si="52">M9*M$4/1000</f>
        <v>41.47</v>
      </c>
      <c r="N10" s="682">
        <f t="shared" ref="N10" si="53">N9*N$4/1000</f>
        <v>0</v>
      </c>
      <c r="O10" s="682">
        <f t="shared" ref="O10" si="54">O9*O$4/1000</f>
        <v>0.87</v>
      </c>
      <c r="P10" s="682">
        <f t="shared" ref="P10" si="55">P9*P$4/1000</f>
        <v>0.58799999999999997</v>
      </c>
      <c r="Q10" s="682">
        <f t="shared" ref="Q10" si="56">Q9*Q$4/1000</f>
        <v>0.91800000000000004</v>
      </c>
      <c r="R10" s="682">
        <f t="shared" ref="R10" si="57">R9*R$4/1000</f>
        <v>0.159</v>
      </c>
      <c r="S10" s="682">
        <f t="shared" ref="S10" si="58">S9*S$4/1000</f>
        <v>0.12</v>
      </c>
      <c r="T10" s="682">
        <f t="shared" ref="T10" si="59">T9*T$4/1000</f>
        <v>3.29</v>
      </c>
      <c r="U10" s="682">
        <f t="shared" ref="U10" si="60">U9*U$4/1000</f>
        <v>3.4079999999999999</v>
      </c>
      <c r="V10" s="682">
        <f t="shared" ref="V10" si="61">V9*V$4/1000</f>
        <v>0.93600000000000005</v>
      </c>
      <c r="W10" s="682">
        <f t="shared" ref="W10" si="62">W9*W$4/1000</f>
        <v>1.425</v>
      </c>
      <c r="X10" s="682">
        <f t="shared" ref="X10" si="63">X9*X$4/1000</f>
        <v>2.72</v>
      </c>
      <c r="Y10" s="682">
        <f t="shared" ref="Y10" si="64">Y9*Y$4/1000</f>
        <v>2.1389999999999998</v>
      </c>
      <c r="Z10" s="682">
        <f t="shared" ref="Z10" si="65">Z9*Z$4/1000</f>
        <v>0.188</v>
      </c>
      <c r="AA10" s="682">
        <f t="shared" ref="AA10" si="66">AA9*AA$4/1000</f>
        <v>0.71399999999999997</v>
      </c>
      <c r="AB10" s="682">
        <f t="shared" ref="AB10" si="67">AB9*AB$4/1000</f>
        <v>0</v>
      </c>
      <c r="AC10" s="682">
        <f t="shared" ref="AC10" si="68">AC9*AC$4/1000</f>
        <v>0.45</v>
      </c>
      <c r="AD10" s="682">
        <f t="shared" ref="AD10" si="69">AD9*AD$4/1000</f>
        <v>0</v>
      </c>
      <c r="AE10" s="682">
        <f t="shared" ref="AE10" si="70">AE9*AE$4/1000</f>
        <v>0.16400000000000001</v>
      </c>
      <c r="AF10" s="678"/>
      <c r="AG10" s="682">
        <f t="shared" ref="AG10" si="71">AG9*AG$4/1000</f>
        <v>0</v>
      </c>
      <c r="AH10" s="682">
        <f t="shared" ref="AH10" si="72">AH9*AH$4/1000</f>
        <v>0</v>
      </c>
      <c r="AI10" s="682">
        <f t="shared" ref="AI10" si="73">AI9*AI$4/1000</f>
        <v>0</v>
      </c>
      <c r="AJ10" s="682">
        <f t="shared" ref="AJ10" si="74">AJ9*AJ$4/1000</f>
        <v>5.59</v>
      </c>
      <c r="AK10" s="682">
        <f t="shared" ref="AK10" si="75">AK9*AK$4/1000</f>
        <v>0</v>
      </c>
      <c r="AL10" s="682">
        <f t="shared" ref="AL10" si="76">AL9*AL$4/1000</f>
        <v>0</v>
      </c>
      <c r="AM10" s="682">
        <f t="shared" ref="AM10" si="77">AM9*AM$4/1000</f>
        <v>0</v>
      </c>
    </row>
    <row r="11" spans="1:42">
      <c r="A11" s="890">
        <v>43739</v>
      </c>
      <c r="B11" s="676" t="s">
        <v>805</v>
      </c>
      <c r="C11" s="677">
        <f t="shared" si="3"/>
        <v>4595</v>
      </c>
      <c r="D11" s="677">
        <v>4830</v>
      </c>
      <c r="E11" s="677">
        <v>455</v>
      </c>
      <c r="F11" s="677">
        <f>2467-2</f>
        <v>2465</v>
      </c>
      <c r="G11" s="677">
        <v>268</v>
      </c>
      <c r="H11" s="677">
        <v>66</v>
      </c>
      <c r="I11" s="677">
        <f>410-67</f>
        <v>343</v>
      </c>
      <c r="J11" s="677">
        <f>179-8</f>
        <v>171</v>
      </c>
      <c r="K11" s="677">
        <v>125</v>
      </c>
      <c r="L11" s="677">
        <v>123</v>
      </c>
      <c r="M11" s="677">
        <v>290</v>
      </c>
      <c r="N11" s="678"/>
      <c r="O11" s="677">
        <v>29</v>
      </c>
      <c r="P11" s="677">
        <v>14</v>
      </c>
      <c r="Q11" s="677">
        <v>18</v>
      </c>
      <c r="R11" s="677">
        <v>3</v>
      </c>
      <c r="S11" s="677">
        <v>2</v>
      </c>
      <c r="T11" s="677">
        <v>47</v>
      </c>
      <c r="U11" s="677">
        <v>48</v>
      </c>
      <c r="V11" s="677">
        <v>13</v>
      </c>
      <c r="W11" s="677">
        <v>19</v>
      </c>
      <c r="X11" s="677">
        <v>34</v>
      </c>
      <c r="Y11" s="677">
        <v>23</v>
      </c>
      <c r="Z11" s="677">
        <v>2</v>
      </c>
      <c r="AA11" s="677">
        <v>7</v>
      </c>
      <c r="AB11" s="677"/>
      <c r="AC11" s="677">
        <v>3</v>
      </c>
      <c r="AD11" s="677"/>
      <c r="AE11" s="677">
        <v>1</v>
      </c>
      <c r="AF11" s="678"/>
      <c r="AG11" s="679">
        <v>0</v>
      </c>
      <c r="AH11" s="679">
        <v>0</v>
      </c>
      <c r="AI11" s="679">
        <v>0</v>
      </c>
      <c r="AJ11" s="679">
        <v>26</v>
      </c>
      <c r="AK11" s="679">
        <v>0</v>
      </c>
      <c r="AL11" s="679">
        <v>0</v>
      </c>
      <c r="AO11">
        <f t="shared" si="1"/>
        <v>26</v>
      </c>
      <c r="AP11">
        <f t="shared" si="2"/>
        <v>0</v>
      </c>
    </row>
    <row r="12" spans="1:42">
      <c r="A12" s="891"/>
      <c r="B12" s="681" t="s">
        <v>28</v>
      </c>
      <c r="C12" s="682">
        <f t="shared" si="3"/>
        <v>244.05399999999997</v>
      </c>
      <c r="D12" s="682">
        <v>261.86599999999999</v>
      </c>
      <c r="E12" s="682">
        <f>E11*E$4/1000</f>
        <v>11.375</v>
      </c>
      <c r="F12" s="682">
        <f t="shared" ref="F12" si="78">F11*F$4/1000</f>
        <v>88.74</v>
      </c>
      <c r="G12" s="682">
        <f t="shared" ref="G12" si="79">G11*G$4/1000</f>
        <v>13.667999999999999</v>
      </c>
      <c r="H12" s="682">
        <f t="shared" ref="H12" si="80">H11*H$4/1000</f>
        <v>3.4319999999999999</v>
      </c>
      <c r="I12" s="682">
        <f t="shared" ref="I12" si="81">I11*I$4/1000</f>
        <v>24.696000000000002</v>
      </c>
      <c r="J12" s="682">
        <f t="shared" ref="J12" si="82">J11*J$4/1000</f>
        <v>12.824999999999999</v>
      </c>
      <c r="K12" s="682">
        <f t="shared" ref="K12" si="83">K11*K$4/1000</f>
        <v>11.5</v>
      </c>
      <c r="L12" s="682">
        <f t="shared" ref="L12" si="84">L11*L$4/1000</f>
        <v>12.669</v>
      </c>
      <c r="M12" s="682">
        <f t="shared" ref="M12" si="85">M11*M$4/1000</f>
        <v>41.47</v>
      </c>
      <c r="N12" s="682">
        <f t="shared" ref="N12" si="86">N11*N$4/1000</f>
        <v>0</v>
      </c>
      <c r="O12" s="682">
        <f t="shared" ref="O12" si="87">O11*O$4/1000</f>
        <v>0.87</v>
      </c>
      <c r="P12" s="682">
        <f t="shared" ref="P12" si="88">P11*P$4/1000</f>
        <v>0.58799999999999997</v>
      </c>
      <c r="Q12" s="682">
        <f t="shared" ref="Q12" si="89">Q11*Q$4/1000</f>
        <v>0.91800000000000004</v>
      </c>
      <c r="R12" s="682">
        <f t="shared" ref="R12" si="90">R11*R$4/1000</f>
        <v>0.159</v>
      </c>
      <c r="S12" s="682">
        <f t="shared" ref="S12" si="91">S11*S$4/1000</f>
        <v>0.12</v>
      </c>
      <c r="T12" s="682">
        <f t="shared" ref="T12" si="92">T11*T$4/1000</f>
        <v>3.29</v>
      </c>
      <c r="U12" s="682">
        <f t="shared" ref="U12" si="93">U11*U$4/1000</f>
        <v>3.4079999999999999</v>
      </c>
      <c r="V12" s="682">
        <f t="shared" ref="V12" si="94">V11*V$4/1000</f>
        <v>0.93600000000000005</v>
      </c>
      <c r="W12" s="682">
        <f t="shared" ref="W12" si="95">W11*W$4/1000</f>
        <v>1.425</v>
      </c>
      <c r="X12" s="682">
        <f t="shared" ref="X12" si="96">X11*X$4/1000</f>
        <v>2.72</v>
      </c>
      <c r="Y12" s="682">
        <f t="shared" ref="Y12" si="97">Y11*Y$4/1000</f>
        <v>2.1389999999999998</v>
      </c>
      <c r="Z12" s="682">
        <f t="shared" ref="Z12" si="98">Z11*Z$4/1000</f>
        <v>0.188</v>
      </c>
      <c r="AA12" s="682">
        <f t="shared" ref="AA12" si="99">AA11*AA$4/1000</f>
        <v>0.71399999999999997</v>
      </c>
      <c r="AB12" s="682">
        <f t="shared" ref="AB12" si="100">AB11*AB$4/1000</f>
        <v>0</v>
      </c>
      <c r="AC12" s="682">
        <f t="shared" ref="AC12" si="101">AC11*AC$4/1000</f>
        <v>0.45</v>
      </c>
      <c r="AD12" s="682">
        <f t="shared" ref="AD12" si="102">AD11*AD$4/1000</f>
        <v>0</v>
      </c>
      <c r="AE12" s="682">
        <f t="shared" ref="AE12" si="103">AE11*AE$4/1000</f>
        <v>0.16400000000000001</v>
      </c>
      <c r="AF12" s="678"/>
      <c r="AG12" s="682">
        <f t="shared" ref="AG12" si="104">AG11*AG$4/1000</f>
        <v>0</v>
      </c>
      <c r="AH12" s="682">
        <f t="shared" ref="AH12" si="105">AH11*AH$4/1000</f>
        <v>0</v>
      </c>
      <c r="AI12" s="682">
        <f t="shared" ref="AI12" si="106">AI11*AI$4/1000</f>
        <v>0</v>
      </c>
      <c r="AJ12" s="682">
        <f t="shared" ref="AJ12" si="107">AJ11*AJ$4/1000</f>
        <v>5.59</v>
      </c>
      <c r="AK12" s="682">
        <f t="shared" ref="AK12" si="108">AK11*AK$4/1000</f>
        <v>0</v>
      </c>
      <c r="AL12" s="682">
        <f t="shared" ref="AL12" si="109">AL11*AL$4/1000</f>
        <v>0</v>
      </c>
      <c r="AM12" s="682">
        <f t="shared" ref="AM12" si="110">AM11*AM$4/1000</f>
        <v>0</v>
      </c>
    </row>
    <row r="13" spans="1:42">
      <c r="A13" s="890">
        <v>43709</v>
      </c>
      <c r="B13" s="676" t="s">
        <v>805</v>
      </c>
      <c r="C13" s="677">
        <f t="shared" si="3"/>
        <v>4595</v>
      </c>
      <c r="D13" s="677">
        <v>4806</v>
      </c>
      <c r="E13" s="677">
        <v>455</v>
      </c>
      <c r="F13" s="677">
        <f>2467-2</f>
        <v>2465</v>
      </c>
      <c r="G13" s="677">
        <v>268</v>
      </c>
      <c r="H13" s="677">
        <v>66</v>
      </c>
      <c r="I13" s="677">
        <f>410-67</f>
        <v>343</v>
      </c>
      <c r="J13" s="677">
        <f>179-8</f>
        <v>171</v>
      </c>
      <c r="K13" s="677">
        <v>125</v>
      </c>
      <c r="L13" s="677">
        <v>123</v>
      </c>
      <c r="M13" s="677">
        <v>290</v>
      </c>
      <c r="N13" s="678"/>
      <c r="O13" s="677">
        <v>29</v>
      </c>
      <c r="P13" s="677">
        <v>14</v>
      </c>
      <c r="Q13" s="677">
        <v>18</v>
      </c>
      <c r="R13" s="677">
        <v>3</v>
      </c>
      <c r="S13" s="677">
        <v>2</v>
      </c>
      <c r="T13" s="677">
        <v>47</v>
      </c>
      <c r="U13" s="677">
        <v>48</v>
      </c>
      <c r="V13" s="677">
        <v>13</v>
      </c>
      <c r="W13" s="677">
        <v>19</v>
      </c>
      <c r="X13" s="677">
        <v>34</v>
      </c>
      <c r="Y13" s="677">
        <v>23</v>
      </c>
      <c r="Z13" s="677">
        <v>2</v>
      </c>
      <c r="AA13" s="677">
        <v>7</v>
      </c>
      <c r="AB13" s="677"/>
      <c r="AC13" s="677">
        <v>3</v>
      </c>
      <c r="AD13" s="677"/>
      <c r="AE13" s="677">
        <v>1</v>
      </c>
      <c r="AF13" s="678"/>
      <c r="AG13" s="679">
        <v>0</v>
      </c>
      <c r="AH13" s="679">
        <v>0</v>
      </c>
      <c r="AI13" s="679">
        <v>0</v>
      </c>
      <c r="AJ13" s="679">
        <v>26</v>
      </c>
      <c r="AK13" s="679">
        <v>0</v>
      </c>
      <c r="AL13" s="679">
        <v>0</v>
      </c>
      <c r="AO13">
        <f t="shared" si="1"/>
        <v>26</v>
      </c>
      <c r="AP13">
        <f t="shared" si="2"/>
        <v>0</v>
      </c>
    </row>
    <row r="14" spans="1:42">
      <c r="A14" s="891"/>
      <c r="B14" s="681" t="s">
        <v>28</v>
      </c>
      <c r="C14" s="682">
        <f t="shared" si="3"/>
        <v>244.05399999999997</v>
      </c>
      <c r="D14" s="682">
        <v>259.69</v>
      </c>
      <c r="E14" s="682">
        <f>E13*E$4/1000</f>
        <v>11.375</v>
      </c>
      <c r="F14" s="682">
        <f t="shared" ref="F14" si="111">F13*F$4/1000</f>
        <v>88.74</v>
      </c>
      <c r="G14" s="682">
        <f t="shared" ref="G14" si="112">G13*G$4/1000</f>
        <v>13.667999999999999</v>
      </c>
      <c r="H14" s="682">
        <f t="shared" ref="H14" si="113">H13*H$4/1000</f>
        <v>3.4319999999999999</v>
      </c>
      <c r="I14" s="682">
        <f t="shared" ref="I14" si="114">I13*I$4/1000</f>
        <v>24.696000000000002</v>
      </c>
      <c r="J14" s="682">
        <f t="shared" ref="J14" si="115">J13*J$4/1000</f>
        <v>12.824999999999999</v>
      </c>
      <c r="K14" s="682">
        <f t="shared" ref="K14" si="116">K13*K$4/1000</f>
        <v>11.5</v>
      </c>
      <c r="L14" s="682">
        <f t="shared" ref="L14" si="117">L13*L$4/1000</f>
        <v>12.669</v>
      </c>
      <c r="M14" s="682">
        <f t="shared" ref="M14" si="118">M13*M$4/1000</f>
        <v>41.47</v>
      </c>
      <c r="N14" s="682">
        <f t="shared" ref="N14" si="119">N13*N$4/1000</f>
        <v>0</v>
      </c>
      <c r="O14" s="682">
        <f t="shared" ref="O14" si="120">O13*O$4/1000</f>
        <v>0.87</v>
      </c>
      <c r="P14" s="682">
        <f t="shared" ref="P14" si="121">P13*P$4/1000</f>
        <v>0.58799999999999997</v>
      </c>
      <c r="Q14" s="682">
        <f t="shared" ref="Q14" si="122">Q13*Q$4/1000</f>
        <v>0.91800000000000004</v>
      </c>
      <c r="R14" s="682">
        <f t="shared" ref="R14" si="123">R13*R$4/1000</f>
        <v>0.159</v>
      </c>
      <c r="S14" s="682">
        <f t="shared" ref="S14" si="124">S13*S$4/1000</f>
        <v>0.12</v>
      </c>
      <c r="T14" s="682">
        <f t="shared" ref="T14" si="125">T13*T$4/1000</f>
        <v>3.29</v>
      </c>
      <c r="U14" s="682">
        <f t="shared" ref="U14" si="126">U13*U$4/1000</f>
        <v>3.4079999999999999</v>
      </c>
      <c r="V14" s="682">
        <f t="shared" ref="V14" si="127">V13*V$4/1000</f>
        <v>0.93600000000000005</v>
      </c>
      <c r="W14" s="682">
        <f t="shared" ref="W14" si="128">W13*W$4/1000</f>
        <v>1.425</v>
      </c>
      <c r="X14" s="682">
        <f t="shared" ref="X14" si="129">X13*X$4/1000</f>
        <v>2.72</v>
      </c>
      <c r="Y14" s="682">
        <f t="shared" ref="Y14" si="130">Y13*Y$4/1000</f>
        <v>2.1389999999999998</v>
      </c>
      <c r="Z14" s="682">
        <f t="shared" ref="Z14" si="131">Z13*Z$4/1000</f>
        <v>0.188</v>
      </c>
      <c r="AA14" s="682">
        <f t="shared" ref="AA14" si="132">AA13*AA$4/1000</f>
        <v>0.71399999999999997</v>
      </c>
      <c r="AB14" s="682">
        <f t="shared" ref="AB14" si="133">AB13*AB$4/1000</f>
        <v>0</v>
      </c>
      <c r="AC14" s="682">
        <f t="shared" ref="AC14" si="134">AC13*AC$4/1000</f>
        <v>0.45</v>
      </c>
      <c r="AD14" s="682">
        <f t="shared" ref="AD14" si="135">AD13*AD$4/1000</f>
        <v>0</v>
      </c>
      <c r="AE14" s="682">
        <f t="shared" ref="AE14" si="136">AE13*AE$4/1000</f>
        <v>0.16400000000000001</v>
      </c>
      <c r="AF14" s="678"/>
      <c r="AG14" s="682">
        <f t="shared" ref="AG14" si="137">AG13*AG$4/1000</f>
        <v>0</v>
      </c>
      <c r="AH14" s="682">
        <f t="shared" ref="AH14" si="138">AH13*AH$4/1000</f>
        <v>0</v>
      </c>
      <c r="AI14" s="682">
        <f t="shared" ref="AI14" si="139">AI13*AI$4/1000</f>
        <v>0</v>
      </c>
      <c r="AJ14" s="682">
        <f t="shared" ref="AJ14" si="140">AJ13*AJ$4/1000</f>
        <v>5.59</v>
      </c>
      <c r="AK14" s="682">
        <f t="shared" ref="AK14" si="141">AK13*AK$4/1000</f>
        <v>0</v>
      </c>
      <c r="AL14" s="682">
        <f t="shared" ref="AL14" si="142">AL13*AL$4/1000</f>
        <v>0</v>
      </c>
      <c r="AM14" s="682">
        <f t="shared" ref="AM14" si="143">AM13*AM$4/1000</f>
        <v>0</v>
      </c>
    </row>
    <row r="15" spans="1:42">
      <c r="A15" s="890">
        <v>43678</v>
      </c>
      <c r="B15" s="676" t="s">
        <v>805</v>
      </c>
      <c r="C15" s="677">
        <f t="shared" si="3"/>
        <v>4595</v>
      </c>
      <c r="D15" s="677">
        <v>4789</v>
      </c>
      <c r="E15" s="677">
        <v>455</v>
      </c>
      <c r="F15" s="677">
        <f>2467-2</f>
        <v>2465</v>
      </c>
      <c r="G15" s="677">
        <v>268</v>
      </c>
      <c r="H15" s="677">
        <v>66</v>
      </c>
      <c r="I15" s="677">
        <f>410-67</f>
        <v>343</v>
      </c>
      <c r="J15" s="677">
        <f>179-8</f>
        <v>171</v>
      </c>
      <c r="K15" s="677">
        <v>125</v>
      </c>
      <c r="L15" s="677">
        <v>123</v>
      </c>
      <c r="M15" s="677">
        <v>290</v>
      </c>
      <c r="N15" s="678"/>
      <c r="O15" s="677">
        <v>29</v>
      </c>
      <c r="P15" s="677">
        <v>14</v>
      </c>
      <c r="Q15" s="677">
        <v>18</v>
      </c>
      <c r="R15" s="677">
        <v>3</v>
      </c>
      <c r="S15" s="677">
        <v>2</v>
      </c>
      <c r="T15" s="677">
        <v>47</v>
      </c>
      <c r="U15" s="677">
        <v>48</v>
      </c>
      <c r="V15" s="677">
        <v>13</v>
      </c>
      <c r="W15" s="677">
        <v>19</v>
      </c>
      <c r="X15" s="677">
        <v>34</v>
      </c>
      <c r="Y15" s="677">
        <v>23</v>
      </c>
      <c r="Z15" s="677">
        <v>2</v>
      </c>
      <c r="AA15" s="677">
        <v>7</v>
      </c>
      <c r="AB15" s="677"/>
      <c r="AC15" s="677">
        <v>3</v>
      </c>
      <c r="AD15" s="677"/>
      <c r="AE15" s="677">
        <v>1</v>
      </c>
      <c r="AF15" s="678"/>
      <c r="AG15" s="679">
        <v>0</v>
      </c>
      <c r="AH15" s="679">
        <v>0</v>
      </c>
      <c r="AI15" s="679">
        <v>0</v>
      </c>
      <c r="AJ15" s="679">
        <v>26</v>
      </c>
      <c r="AK15" s="679">
        <v>0</v>
      </c>
      <c r="AL15" s="679">
        <v>0</v>
      </c>
      <c r="AO15">
        <f t="shared" si="1"/>
        <v>26</v>
      </c>
      <c r="AP15">
        <f t="shared" si="2"/>
        <v>0</v>
      </c>
    </row>
    <row r="16" spans="1:42">
      <c r="A16" s="891"/>
      <c r="B16" s="681" t="s">
        <v>28</v>
      </c>
      <c r="C16" s="682">
        <f t="shared" si="3"/>
        <v>244.05399999999997</v>
      </c>
      <c r="D16" s="682">
        <v>257.95</v>
      </c>
      <c r="E16" s="682">
        <f>E15*E$4/1000</f>
        <v>11.375</v>
      </c>
      <c r="F16" s="682">
        <f t="shared" ref="F16" si="144">F15*F$4/1000</f>
        <v>88.74</v>
      </c>
      <c r="G16" s="682">
        <f t="shared" ref="G16" si="145">G15*G$4/1000</f>
        <v>13.667999999999999</v>
      </c>
      <c r="H16" s="682">
        <f t="shared" ref="H16" si="146">H15*H$4/1000</f>
        <v>3.4319999999999999</v>
      </c>
      <c r="I16" s="682">
        <f t="shared" ref="I16" si="147">I15*I$4/1000</f>
        <v>24.696000000000002</v>
      </c>
      <c r="J16" s="682">
        <f t="shared" ref="J16" si="148">J15*J$4/1000</f>
        <v>12.824999999999999</v>
      </c>
      <c r="K16" s="682">
        <f t="shared" ref="K16" si="149">K15*K$4/1000</f>
        <v>11.5</v>
      </c>
      <c r="L16" s="682">
        <f t="shared" ref="L16" si="150">L15*L$4/1000</f>
        <v>12.669</v>
      </c>
      <c r="M16" s="682">
        <f t="shared" ref="M16" si="151">M15*M$4/1000</f>
        <v>41.47</v>
      </c>
      <c r="N16" s="682">
        <f t="shared" ref="N16" si="152">N15*N$4/1000</f>
        <v>0</v>
      </c>
      <c r="O16" s="682">
        <f t="shared" ref="O16" si="153">O15*O$4/1000</f>
        <v>0.87</v>
      </c>
      <c r="P16" s="682">
        <f t="shared" ref="P16" si="154">P15*P$4/1000</f>
        <v>0.58799999999999997</v>
      </c>
      <c r="Q16" s="682">
        <f t="shared" ref="Q16" si="155">Q15*Q$4/1000</f>
        <v>0.91800000000000004</v>
      </c>
      <c r="R16" s="682">
        <f t="shared" ref="R16" si="156">R15*R$4/1000</f>
        <v>0.159</v>
      </c>
      <c r="S16" s="682">
        <f t="shared" ref="S16" si="157">S15*S$4/1000</f>
        <v>0.12</v>
      </c>
      <c r="T16" s="682">
        <f t="shared" ref="T16" si="158">T15*T$4/1000</f>
        <v>3.29</v>
      </c>
      <c r="U16" s="682">
        <f t="shared" ref="U16" si="159">U15*U$4/1000</f>
        <v>3.4079999999999999</v>
      </c>
      <c r="V16" s="682">
        <f t="shared" ref="V16" si="160">V15*V$4/1000</f>
        <v>0.93600000000000005</v>
      </c>
      <c r="W16" s="682">
        <f t="shared" ref="W16" si="161">W15*W$4/1000</f>
        <v>1.425</v>
      </c>
      <c r="X16" s="682">
        <f t="shared" ref="X16" si="162">X15*X$4/1000</f>
        <v>2.72</v>
      </c>
      <c r="Y16" s="682">
        <f t="shared" ref="Y16" si="163">Y15*Y$4/1000</f>
        <v>2.1389999999999998</v>
      </c>
      <c r="Z16" s="682">
        <f t="shared" ref="Z16" si="164">Z15*Z$4/1000</f>
        <v>0.188</v>
      </c>
      <c r="AA16" s="682">
        <f t="shared" ref="AA16" si="165">AA15*AA$4/1000</f>
        <v>0.71399999999999997</v>
      </c>
      <c r="AB16" s="682">
        <f t="shared" ref="AB16" si="166">AB15*AB$4/1000</f>
        <v>0</v>
      </c>
      <c r="AC16" s="682">
        <f t="shared" ref="AC16" si="167">AC15*AC$4/1000</f>
        <v>0.45</v>
      </c>
      <c r="AD16" s="682">
        <f t="shared" ref="AD16" si="168">AD15*AD$4/1000</f>
        <v>0</v>
      </c>
      <c r="AE16" s="682">
        <f t="shared" ref="AE16" si="169">AE15*AE$4/1000</f>
        <v>0.16400000000000001</v>
      </c>
      <c r="AF16" s="678"/>
      <c r="AG16" s="682">
        <f t="shared" ref="AG16" si="170">AG15*AG$4/1000</f>
        <v>0</v>
      </c>
      <c r="AH16" s="682">
        <f t="shared" ref="AH16" si="171">AH15*AH$4/1000</f>
        <v>0</v>
      </c>
      <c r="AI16" s="682">
        <f t="shared" ref="AI16" si="172">AI15*AI$4/1000</f>
        <v>0</v>
      </c>
      <c r="AJ16" s="682">
        <f t="shared" ref="AJ16" si="173">AJ15*AJ$4/1000</f>
        <v>5.59</v>
      </c>
      <c r="AK16" s="682">
        <f t="shared" ref="AK16" si="174">AK15*AK$4/1000</f>
        <v>0</v>
      </c>
      <c r="AL16" s="682">
        <f t="shared" ref="AL16" si="175">AL15*AL$4/1000</f>
        <v>0</v>
      </c>
      <c r="AM16" s="682">
        <f t="shared" ref="AM16" si="176">AM15*AM$4/1000</f>
        <v>0</v>
      </c>
    </row>
    <row r="17" spans="1:42">
      <c r="A17" s="890">
        <v>43647</v>
      </c>
      <c r="B17" s="676" t="s">
        <v>805</v>
      </c>
      <c r="C17" s="677">
        <f t="shared" si="3"/>
        <v>4595</v>
      </c>
      <c r="D17" s="677">
        <v>4789</v>
      </c>
      <c r="E17" s="677">
        <v>455</v>
      </c>
      <c r="F17" s="677">
        <f>2467-2</f>
        <v>2465</v>
      </c>
      <c r="G17" s="677">
        <v>268</v>
      </c>
      <c r="H17" s="677">
        <v>66</v>
      </c>
      <c r="I17" s="677">
        <f>410-67</f>
        <v>343</v>
      </c>
      <c r="J17" s="677">
        <f>179-8</f>
        <v>171</v>
      </c>
      <c r="K17" s="677">
        <v>125</v>
      </c>
      <c r="L17" s="677">
        <v>123</v>
      </c>
      <c r="M17" s="677">
        <v>290</v>
      </c>
      <c r="N17" s="678"/>
      <c r="O17" s="677">
        <v>29</v>
      </c>
      <c r="P17" s="677">
        <v>14</v>
      </c>
      <c r="Q17" s="677">
        <v>18</v>
      </c>
      <c r="R17" s="677">
        <v>3</v>
      </c>
      <c r="S17" s="677">
        <v>2</v>
      </c>
      <c r="T17" s="677">
        <v>47</v>
      </c>
      <c r="U17" s="677">
        <v>48</v>
      </c>
      <c r="V17" s="677">
        <v>13</v>
      </c>
      <c r="W17" s="677">
        <v>19</v>
      </c>
      <c r="X17" s="677">
        <v>34</v>
      </c>
      <c r="Y17" s="677">
        <v>23</v>
      </c>
      <c r="Z17" s="677">
        <v>2</v>
      </c>
      <c r="AA17" s="677">
        <v>7</v>
      </c>
      <c r="AB17" s="677"/>
      <c r="AC17" s="677">
        <v>3</v>
      </c>
      <c r="AD17" s="677"/>
      <c r="AE17" s="677">
        <v>1</v>
      </c>
      <c r="AF17" s="678"/>
      <c r="AG17" s="679">
        <v>0</v>
      </c>
      <c r="AH17" s="679">
        <v>0</v>
      </c>
      <c r="AI17" s="679">
        <v>0</v>
      </c>
      <c r="AJ17" s="679">
        <v>26</v>
      </c>
      <c r="AK17" s="679">
        <v>0</v>
      </c>
      <c r="AL17" s="679">
        <v>0</v>
      </c>
      <c r="AO17">
        <f t="shared" si="1"/>
        <v>26</v>
      </c>
      <c r="AP17">
        <f t="shared" si="2"/>
        <v>0</v>
      </c>
    </row>
    <row r="18" spans="1:42">
      <c r="A18" s="891"/>
      <c r="B18" s="681" t="s">
        <v>28</v>
      </c>
      <c r="C18" s="682">
        <f t="shared" si="3"/>
        <v>244.05399999999997</v>
      </c>
      <c r="D18" s="682">
        <v>257.95</v>
      </c>
      <c r="E18" s="682">
        <f>E17*E$4/1000</f>
        <v>11.375</v>
      </c>
      <c r="F18" s="682">
        <f t="shared" ref="F18" si="177">F17*F$4/1000</f>
        <v>88.74</v>
      </c>
      <c r="G18" s="682">
        <f t="shared" ref="G18" si="178">G17*G$4/1000</f>
        <v>13.667999999999999</v>
      </c>
      <c r="H18" s="682">
        <f t="shared" ref="H18" si="179">H17*H$4/1000</f>
        <v>3.4319999999999999</v>
      </c>
      <c r="I18" s="682">
        <f t="shared" ref="I18" si="180">I17*I$4/1000</f>
        <v>24.696000000000002</v>
      </c>
      <c r="J18" s="682">
        <f t="shared" ref="J18" si="181">J17*J$4/1000</f>
        <v>12.824999999999999</v>
      </c>
      <c r="K18" s="682">
        <f t="shared" ref="K18" si="182">K17*K$4/1000</f>
        <v>11.5</v>
      </c>
      <c r="L18" s="682">
        <f t="shared" ref="L18" si="183">L17*L$4/1000</f>
        <v>12.669</v>
      </c>
      <c r="M18" s="682">
        <f t="shared" ref="M18" si="184">M17*M$4/1000</f>
        <v>41.47</v>
      </c>
      <c r="N18" s="682">
        <f t="shared" ref="N18" si="185">N17*N$4/1000</f>
        <v>0</v>
      </c>
      <c r="O18" s="682">
        <f t="shared" ref="O18" si="186">O17*O$4/1000</f>
        <v>0.87</v>
      </c>
      <c r="P18" s="682">
        <f t="shared" ref="P18" si="187">P17*P$4/1000</f>
        <v>0.58799999999999997</v>
      </c>
      <c r="Q18" s="682">
        <f t="shared" ref="Q18" si="188">Q17*Q$4/1000</f>
        <v>0.91800000000000004</v>
      </c>
      <c r="R18" s="682">
        <f t="shared" ref="R18" si="189">R17*R$4/1000</f>
        <v>0.159</v>
      </c>
      <c r="S18" s="682">
        <f t="shared" ref="S18" si="190">S17*S$4/1000</f>
        <v>0.12</v>
      </c>
      <c r="T18" s="682">
        <f t="shared" ref="T18" si="191">T17*T$4/1000</f>
        <v>3.29</v>
      </c>
      <c r="U18" s="682">
        <f t="shared" ref="U18" si="192">U17*U$4/1000</f>
        <v>3.4079999999999999</v>
      </c>
      <c r="V18" s="682">
        <f t="shared" ref="V18" si="193">V17*V$4/1000</f>
        <v>0.93600000000000005</v>
      </c>
      <c r="W18" s="682">
        <f t="shared" ref="W18" si="194">W17*W$4/1000</f>
        <v>1.425</v>
      </c>
      <c r="X18" s="682">
        <f t="shared" ref="X18" si="195">X17*X$4/1000</f>
        <v>2.72</v>
      </c>
      <c r="Y18" s="682">
        <f t="shared" ref="Y18" si="196">Y17*Y$4/1000</f>
        <v>2.1389999999999998</v>
      </c>
      <c r="Z18" s="682">
        <f t="shared" ref="Z18" si="197">Z17*Z$4/1000</f>
        <v>0.188</v>
      </c>
      <c r="AA18" s="682">
        <f t="shared" ref="AA18" si="198">AA17*AA$4/1000</f>
        <v>0.71399999999999997</v>
      </c>
      <c r="AB18" s="682">
        <f t="shared" ref="AB18" si="199">AB17*AB$4/1000</f>
        <v>0</v>
      </c>
      <c r="AC18" s="682">
        <f t="shared" ref="AC18" si="200">AC17*AC$4/1000</f>
        <v>0.45</v>
      </c>
      <c r="AD18" s="682">
        <f t="shared" ref="AD18" si="201">AD17*AD$4/1000</f>
        <v>0</v>
      </c>
      <c r="AE18" s="682">
        <f t="shared" ref="AE18" si="202">AE17*AE$4/1000</f>
        <v>0.16400000000000001</v>
      </c>
      <c r="AF18" s="678"/>
      <c r="AG18" s="682">
        <f t="shared" ref="AG18" si="203">AG17*AG$4/1000</f>
        <v>0</v>
      </c>
      <c r="AH18" s="682">
        <f t="shared" ref="AH18" si="204">AH17*AH$4/1000</f>
        <v>0</v>
      </c>
      <c r="AI18" s="682">
        <f t="shared" ref="AI18" si="205">AI17*AI$4/1000</f>
        <v>0</v>
      </c>
      <c r="AJ18" s="682">
        <f t="shared" ref="AJ18" si="206">AJ17*AJ$4/1000</f>
        <v>5.59</v>
      </c>
      <c r="AK18" s="682">
        <f t="shared" ref="AK18" si="207">AK17*AK$4/1000</f>
        <v>0</v>
      </c>
      <c r="AL18" s="682">
        <f t="shared" ref="AL18" si="208">AL17*AL$4/1000</f>
        <v>0</v>
      </c>
      <c r="AM18" s="682">
        <f t="shared" ref="AM18" si="209">AM17*AM$4/1000</f>
        <v>0</v>
      </c>
    </row>
    <row r="19" spans="1:42">
      <c r="A19" s="890">
        <v>43617</v>
      </c>
      <c r="B19" s="676" t="s">
        <v>805</v>
      </c>
      <c r="C19" s="677">
        <f t="shared" si="3"/>
        <v>4595</v>
      </c>
      <c r="D19" s="677">
        <v>4789</v>
      </c>
      <c r="E19" s="677">
        <v>455</v>
      </c>
      <c r="F19" s="677">
        <f>2467-2</f>
        <v>2465</v>
      </c>
      <c r="G19" s="677">
        <v>268</v>
      </c>
      <c r="H19" s="677">
        <v>66</v>
      </c>
      <c r="I19" s="677">
        <f>410-67</f>
        <v>343</v>
      </c>
      <c r="J19" s="677">
        <f>179-8</f>
        <v>171</v>
      </c>
      <c r="K19" s="677">
        <v>125</v>
      </c>
      <c r="L19" s="677">
        <v>123</v>
      </c>
      <c r="M19" s="677">
        <v>290</v>
      </c>
      <c r="N19" s="678"/>
      <c r="O19" s="677">
        <v>29</v>
      </c>
      <c r="P19" s="677">
        <v>14</v>
      </c>
      <c r="Q19" s="677">
        <v>18</v>
      </c>
      <c r="R19" s="677">
        <v>3</v>
      </c>
      <c r="S19" s="677">
        <v>2</v>
      </c>
      <c r="T19" s="677">
        <v>47</v>
      </c>
      <c r="U19" s="677">
        <v>48</v>
      </c>
      <c r="V19" s="677">
        <v>13</v>
      </c>
      <c r="W19" s="677">
        <v>19</v>
      </c>
      <c r="X19" s="677">
        <v>34</v>
      </c>
      <c r="Y19" s="677">
        <v>23</v>
      </c>
      <c r="Z19" s="677">
        <v>2</v>
      </c>
      <c r="AA19" s="677">
        <v>7</v>
      </c>
      <c r="AB19" s="677"/>
      <c r="AC19" s="677">
        <v>3</v>
      </c>
      <c r="AD19" s="677"/>
      <c r="AE19" s="677">
        <v>1</v>
      </c>
      <c r="AF19" s="678"/>
      <c r="AG19" s="679">
        <v>0</v>
      </c>
      <c r="AH19" s="679">
        <v>0</v>
      </c>
      <c r="AI19" s="679">
        <v>0</v>
      </c>
      <c r="AJ19" s="679">
        <v>26</v>
      </c>
      <c r="AK19" s="679">
        <v>0</v>
      </c>
      <c r="AL19" s="679">
        <v>0</v>
      </c>
      <c r="AO19">
        <f t="shared" si="1"/>
        <v>26</v>
      </c>
      <c r="AP19">
        <f t="shared" si="2"/>
        <v>0</v>
      </c>
    </row>
    <row r="20" spans="1:42">
      <c r="A20" s="891"/>
      <c r="B20" s="681" t="s">
        <v>28</v>
      </c>
      <c r="C20" s="682">
        <f t="shared" si="3"/>
        <v>244.05399999999997</v>
      </c>
      <c r="D20" s="682">
        <v>257.95</v>
      </c>
      <c r="E20" s="682">
        <f>E19*E$4/1000</f>
        <v>11.375</v>
      </c>
      <c r="F20" s="682">
        <f t="shared" ref="F20" si="210">F19*F$4/1000</f>
        <v>88.74</v>
      </c>
      <c r="G20" s="682">
        <f t="shared" ref="G20" si="211">G19*G$4/1000</f>
        <v>13.667999999999999</v>
      </c>
      <c r="H20" s="682">
        <f t="shared" ref="H20" si="212">H19*H$4/1000</f>
        <v>3.4319999999999999</v>
      </c>
      <c r="I20" s="682">
        <f t="shared" ref="I20" si="213">I19*I$4/1000</f>
        <v>24.696000000000002</v>
      </c>
      <c r="J20" s="682">
        <f t="shared" ref="J20" si="214">J19*J$4/1000</f>
        <v>12.824999999999999</v>
      </c>
      <c r="K20" s="682">
        <f t="shared" ref="K20" si="215">K19*K$4/1000</f>
        <v>11.5</v>
      </c>
      <c r="L20" s="682">
        <f t="shared" ref="L20" si="216">L19*L$4/1000</f>
        <v>12.669</v>
      </c>
      <c r="M20" s="682">
        <f t="shared" ref="M20" si="217">M19*M$4/1000</f>
        <v>41.47</v>
      </c>
      <c r="N20" s="682">
        <f t="shared" ref="N20" si="218">N19*N$4/1000</f>
        <v>0</v>
      </c>
      <c r="O20" s="682">
        <f t="shared" ref="O20" si="219">O19*O$4/1000</f>
        <v>0.87</v>
      </c>
      <c r="P20" s="682">
        <f t="shared" ref="P20" si="220">P19*P$4/1000</f>
        <v>0.58799999999999997</v>
      </c>
      <c r="Q20" s="682">
        <f t="shared" ref="Q20" si="221">Q19*Q$4/1000</f>
        <v>0.91800000000000004</v>
      </c>
      <c r="R20" s="682">
        <f t="shared" ref="R20" si="222">R19*R$4/1000</f>
        <v>0.159</v>
      </c>
      <c r="S20" s="682">
        <f t="shared" ref="S20" si="223">S19*S$4/1000</f>
        <v>0.12</v>
      </c>
      <c r="T20" s="682">
        <f t="shared" ref="T20" si="224">T19*T$4/1000</f>
        <v>3.29</v>
      </c>
      <c r="U20" s="682">
        <f t="shared" ref="U20" si="225">U19*U$4/1000</f>
        <v>3.4079999999999999</v>
      </c>
      <c r="V20" s="682">
        <f t="shared" ref="V20" si="226">V19*V$4/1000</f>
        <v>0.93600000000000005</v>
      </c>
      <c r="W20" s="682">
        <f t="shared" ref="W20" si="227">W19*W$4/1000</f>
        <v>1.425</v>
      </c>
      <c r="X20" s="682">
        <f t="shared" ref="X20" si="228">X19*X$4/1000</f>
        <v>2.72</v>
      </c>
      <c r="Y20" s="682">
        <f t="shared" ref="Y20" si="229">Y19*Y$4/1000</f>
        <v>2.1389999999999998</v>
      </c>
      <c r="Z20" s="682">
        <f t="shared" ref="Z20" si="230">Z19*Z$4/1000</f>
        <v>0.188</v>
      </c>
      <c r="AA20" s="682">
        <f t="shared" ref="AA20" si="231">AA19*AA$4/1000</f>
        <v>0.71399999999999997</v>
      </c>
      <c r="AB20" s="682">
        <f t="shared" ref="AB20" si="232">AB19*AB$4/1000</f>
        <v>0</v>
      </c>
      <c r="AC20" s="682">
        <f t="shared" ref="AC20" si="233">AC19*AC$4/1000</f>
        <v>0.45</v>
      </c>
      <c r="AD20" s="682">
        <f t="shared" ref="AD20" si="234">AD19*AD$4/1000</f>
        <v>0</v>
      </c>
      <c r="AE20" s="682">
        <f t="shared" ref="AE20" si="235">AE19*AE$4/1000</f>
        <v>0.16400000000000001</v>
      </c>
      <c r="AF20" s="678"/>
      <c r="AG20" s="682">
        <f t="shared" ref="AG20" si="236">AG19*AG$4/1000</f>
        <v>0</v>
      </c>
      <c r="AH20" s="682">
        <f t="shared" ref="AH20" si="237">AH19*AH$4/1000</f>
        <v>0</v>
      </c>
      <c r="AI20" s="682">
        <f t="shared" ref="AI20" si="238">AI19*AI$4/1000</f>
        <v>0</v>
      </c>
      <c r="AJ20" s="682">
        <f t="shared" ref="AJ20" si="239">AJ19*AJ$4/1000</f>
        <v>5.59</v>
      </c>
      <c r="AK20" s="682">
        <f t="shared" ref="AK20" si="240">AK19*AK$4/1000</f>
        <v>0</v>
      </c>
      <c r="AL20" s="682">
        <f t="shared" ref="AL20" si="241">AL19*AL$4/1000</f>
        <v>0</v>
      </c>
      <c r="AM20" s="682">
        <f t="shared" ref="AM20" si="242">AM19*AM$4/1000</f>
        <v>0</v>
      </c>
    </row>
    <row r="21" spans="1:42">
      <c r="A21" s="890">
        <v>43586</v>
      </c>
      <c r="B21" s="676" t="s">
        <v>805</v>
      </c>
      <c r="C21" s="677">
        <f t="shared" si="3"/>
        <v>4595</v>
      </c>
      <c r="D21" s="677">
        <v>4789</v>
      </c>
      <c r="E21" s="677">
        <v>455</v>
      </c>
      <c r="F21" s="677">
        <f>2467-2</f>
        <v>2465</v>
      </c>
      <c r="G21" s="677">
        <v>268</v>
      </c>
      <c r="H21" s="677">
        <v>66</v>
      </c>
      <c r="I21" s="677">
        <f>410-67</f>
        <v>343</v>
      </c>
      <c r="J21" s="677">
        <f>179-8</f>
        <v>171</v>
      </c>
      <c r="K21" s="677">
        <v>125</v>
      </c>
      <c r="L21" s="677">
        <v>123</v>
      </c>
      <c r="M21" s="677">
        <v>290</v>
      </c>
      <c r="N21" s="678"/>
      <c r="O21" s="677">
        <v>29</v>
      </c>
      <c r="P21" s="677">
        <v>14</v>
      </c>
      <c r="Q21" s="677">
        <v>18</v>
      </c>
      <c r="R21" s="677">
        <v>3</v>
      </c>
      <c r="S21" s="677">
        <v>2</v>
      </c>
      <c r="T21" s="677">
        <v>47</v>
      </c>
      <c r="U21" s="677">
        <v>48</v>
      </c>
      <c r="V21" s="677">
        <v>13</v>
      </c>
      <c r="W21" s="677">
        <v>19</v>
      </c>
      <c r="X21" s="677">
        <v>34</v>
      </c>
      <c r="Y21" s="677">
        <v>23</v>
      </c>
      <c r="Z21" s="677">
        <v>2</v>
      </c>
      <c r="AA21" s="677">
        <v>7</v>
      </c>
      <c r="AB21" s="677"/>
      <c r="AC21" s="677">
        <v>3</v>
      </c>
      <c r="AD21" s="677"/>
      <c r="AE21" s="677">
        <v>1</v>
      </c>
      <c r="AF21" s="678"/>
      <c r="AG21" s="679">
        <v>0</v>
      </c>
      <c r="AH21" s="679">
        <v>0</v>
      </c>
      <c r="AI21" s="679">
        <v>0</v>
      </c>
      <c r="AJ21" s="679">
        <v>26</v>
      </c>
      <c r="AK21" s="679">
        <v>0</v>
      </c>
      <c r="AL21" s="679">
        <v>0</v>
      </c>
      <c r="AO21">
        <f t="shared" si="1"/>
        <v>26</v>
      </c>
      <c r="AP21">
        <f t="shared" si="2"/>
        <v>0</v>
      </c>
    </row>
    <row r="22" spans="1:42">
      <c r="A22" s="891"/>
      <c r="B22" s="681" t="s">
        <v>28</v>
      </c>
      <c r="C22" s="682">
        <f t="shared" si="3"/>
        <v>244.05399999999997</v>
      </c>
      <c r="D22" s="682">
        <v>257.95</v>
      </c>
      <c r="E22" s="682">
        <f>E21*E$4/1000</f>
        <v>11.375</v>
      </c>
      <c r="F22" s="682">
        <f t="shared" ref="F22" si="243">F21*F$4/1000</f>
        <v>88.74</v>
      </c>
      <c r="G22" s="682">
        <f t="shared" ref="G22" si="244">G21*G$4/1000</f>
        <v>13.667999999999999</v>
      </c>
      <c r="H22" s="682">
        <f t="shared" ref="H22" si="245">H21*H$4/1000</f>
        <v>3.4319999999999999</v>
      </c>
      <c r="I22" s="682">
        <f t="shared" ref="I22" si="246">I21*I$4/1000</f>
        <v>24.696000000000002</v>
      </c>
      <c r="J22" s="682">
        <f t="shared" ref="J22" si="247">J21*J$4/1000</f>
        <v>12.824999999999999</v>
      </c>
      <c r="K22" s="682">
        <f t="shared" ref="K22" si="248">K21*K$4/1000</f>
        <v>11.5</v>
      </c>
      <c r="L22" s="682">
        <f t="shared" ref="L22" si="249">L21*L$4/1000</f>
        <v>12.669</v>
      </c>
      <c r="M22" s="682">
        <f t="shared" ref="M22" si="250">M21*M$4/1000</f>
        <v>41.47</v>
      </c>
      <c r="N22" s="682">
        <f t="shared" ref="N22" si="251">N21*N$4/1000</f>
        <v>0</v>
      </c>
      <c r="O22" s="682">
        <f t="shared" ref="O22" si="252">O21*O$4/1000</f>
        <v>0.87</v>
      </c>
      <c r="P22" s="682">
        <f t="shared" ref="P22" si="253">P21*P$4/1000</f>
        <v>0.58799999999999997</v>
      </c>
      <c r="Q22" s="682">
        <f t="shared" ref="Q22" si="254">Q21*Q$4/1000</f>
        <v>0.91800000000000004</v>
      </c>
      <c r="R22" s="682">
        <f t="shared" ref="R22" si="255">R21*R$4/1000</f>
        <v>0.159</v>
      </c>
      <c r="S22" s="682">
        <f t="shared" ref="S22" si="256">S21*S$4/1000</f>
        <v>0.12</v>
      </c>
      <c r="T22" s="682">
        <f t="shared" ref="T22" si="257">T21*T$4/1000</f>
        <v>3.29</v>
      </c>
      <c r="U22" s="682">
        <f t="shared" ref="U22" si="258">U21*U$4/1000</f>
        <v>3.4079999999999999</v>
      </c>
      <c r="V22" s="682">
        <f t="shared" ref="V22" si="259">V21*V$4/1000</f>
        <v>0.93600000000000005</v>
      </c>
      <c r="W22" s="682">
        <f t="shared" ref="W22" si="260">W21*W$4/1000</f>
        <v>1.425</v>
      </c>
      <c r="X22" s="682">
        <f t="shared" ref="X22" si="261">X21*X$4/1000</f>
        <v>2.72</v>
      </c>
      <c r="Y22" s="682">
        <f t="shared" ref="Y22" si="262">Y21*Y$4/1000</f>
        <v>2.1389999999999998</v>
      </c>
      <c r="Z22" s="682">
        <f t="shared" ref="Z22" si="263">Z21*Z$4/1000</f>
        <v>0.188</v>
      </c>
      <c r="AA22" s="682">
        <f t="shared" ref="AA22" si="264">AA21*AA$4/1000</f>
        <v>0.71399999999999997</v>
      </c>
      <c r="AB22" s="682">
        <f t="shared" ref="AB22" si="265">AB21*AB$4/1000</f>
        <v>0</v>
      </c>
      <c r="AC22" s="682">
        <f t="shared" ref="AC22" si="266">AC21*AC$4/1000</f>
        <v>0.45</v>
      </c>
      <c r="AD22" s="682">
        <f t="shared" ref="AD22" si="267">AD21*AD$4/1000</f>
        <v>0</v>
      </c>
      <c r="AE22" s="682">
        <f t="shared" ref="AE22" si="268">AE21*AE$4/1000</f>
        <v>0.16400000000000001</v>
      </c>
      <c r="AF22" s="678"/>
      <c r="AG22" s="682">
        <f t="shared" ref="AG22" si="269">AG21*AG$4/1000</f>
        <v>0</v>
      </c>
      <c r="AH22" s="682">
        <f t="shared" ref="AH22" si="270">AH21*AH$4/1000</f>
        <v>0</v>
      </c>
      <c r="AI22" s="682">
        <f t="shared" ref="AI22" si="271">AI21*AI$4/1000</f>
        <v>0</v>
      </c>
      <c r="AJ22" s="682">
        <f t="shared" ref="AJ22" si="272">AJ21*AJ$4/1000</f>
        <v>5.59</v>
      </c>
      <c r="AK22" s="682">
        <f t="shared" ref="AK22" si="273">AK21*AK$4/1000</f>
        <v>0</v>
      </c>
      <c r="AL22" s="682">
        <f t="shared" ref="AL22" si="274">AL21*AL$4/1000</f>
        <v>0</v>
      </c>
      <c r="AM22" s="682">
        <f t="shared" ref="AM22" si="275">AM21*AM$4/1000</f>
        <v>0</v>
      </c>
    </row>
    <row r="23" spans="1:42">
      <c r="A23" s="882">
        <v>43556</v>
      </c>
      <c r="B23" s="676" t="s">
        <v>805</v>
      </c>
      <c r="C23" s="677">
        <f t="shared" si="3"/>
        <v>4595</v>
      </c>
      <c r="D23" s="677">
        <v>4778</v>
      </c>
      <c r="E23" s="677">
        <v>455</v>
      </c>
      <c r="F23" s="677">
        <f>2467-2</f>
        <v>2465</v>
      </c>
      <c r="G23" s="677">
        <v>268</v>
      </c>
      <c r="H23" s="677">
        <v>66</v>
      </c>
      <c r="I23" s="677">
        <f>410-67</f>
        <v>343</v>
      </c>
      <c r="J23" s="677">
        <f>179-8</f>
        <v>171</v>
      </c>
      <c r="K23" s="677">
        <v>125</v>
      </c>
      <c r="L23" s="677">
        <v>123</v>
      </c>
      <c r="M23" s="677">
        <v>290</v>
      </c>
      <c r="N23" s="678"/>
      <c r="O23" s="677">
        <v>29</v>
      </c>
      <c r="P23" s="677">
        <v>14</v>
      </c>
      <c r="Q23" s="677">
        <v>18</v>
      </c>
      <c r="R23" s="677">
        <v>3</v>
      </c>
      <c r="S23" s="677">
        <v>2</v>
      </c>
      <c r="T23" s="677">
        <v>47</v>
      </c>
      <c r="U23" s="677">
        <v>48</v>
      </c>
      <c r="V23" s="677">
        <v>13</v>
      </c>
      <c r="W23" s="677">
        <v>19</v>
      </c>
      <c r="X23" s="677">
        <v>34</v>
      </c>
      <c r="Y23" s="677">
        <v>23</v>
      </c>
      <c r="Z23" s="677">
        <v>2</v>
      </c>
      <c r="AA23" s="677">
        <v>7</v>
      </c>
      <c r="AB23" s="677"/>
      <c r="AC23" s="677">
        <v>3</v>
      </c>
      <c r="AD23" s="677"/>
      <c r="AE23" s="677">
        <v>1</v>
      </c>
      <c r="AF23" s="678"/>
      <c r="AG23" s="679">
        <v>0</v>
      </c>
      <c r="AH23" s="679">
        <v>0</v>
      </c>
      <c r="AI23" s="679">
        <v>0</v>
      </c>
      <c r="AJ23" s="679">
        <v>26</v>
      </c>
      <c r="AK23" s="679">
        <v>0</v>
      </c>
      <c r="AL23" s="679">
        <v>0</v>
      </c>
      <c r="AO23">
        <f t="shared" si="1"/>
        <v>26</v>
      </c>
      <c r="AP23">
        <f t="shared" si="2"/>
        <v>0</v>
      </c>
    </row>
    <row r="24" spans="1:42">
      <c r="A24" s="882"/>
      <c r="B24" s="681" t="s">
        <v>28</v>
      </c>
      <c r="C24" s="682">
        <f t="shared" si="3"/>
        <v>244.05399999999997</v>
      </c>
      <c r="D24" s="682">
        <v>257.37799999999999</v>
      </c>
      <c r="E24" s="682">
        <f>E23*E$4/1000</f>
        <v>11.375</v>
      </c>
      <c r="F24" s="682">
        <f t="shared" ref="F24" si="276">F23*F$4/1000</f>
        <v>88.74</v>
      </c>
      <c r="G24" s="682">
        <f t="shared" ref="G24" si="277">G23*G$4/1000</f>
        <v>13.667999999999999</v>
      </c>
      <c r="H24" s="682">
        <f t="shared" ref="H24" si="278">H23*H$4/1000</f>
        <v>3.4319999999999999</v>
      </c>
      <c r="I24" s="682">
        <f t="shared" ref="I24" si="279">I23*I$4/1000</f>
        <v>24.696000000000002</v>
      </c>
      <c r="J24" s="682">
        <f t="shared" ref="J24" si="280">J23*J$4/1000</f>
        <v>12.824999999999999</v>
      </c>
      <c r="K24" s="682">
        <f t="shared" ref="K24" si="281">K23*K$4/1000</f>
        <v>11.5</v>
      </c>
      <c r="L24" s="682">
        <f t="shared" ref="L24" si="282">L23*L$4/1000</f>
        <v>12.669</v>
      </c>
      <c r="M24" s="682">
        <f t="shared" ref="M24" si="283">M23*M$4/1000</f>
        <v>41.47</v>
      </c>
      <c r="N24" s="682">
        <f t="shared" ref="N24" si="284">N23*N$4/1000</f>
        <v>0</v>
      </c>
      <c r="O24" s="682">
        <f t="shared" ref="O24" si="285">O23*O$4/1000</f>
        <v>0.87</v>
      </c>
      <c r="P24" s="682">
        <f t="shared" ref="P24" si="286">P23*P$4/1000</f>
        <v>0.58799999999999997</v>
      </c>
      <c r="Q24" s="682">
        <f t="shared" ref="Q24" si="287">Q23*Q$4/1000</f>
        <v>0.91800000000000004</v>
      </c>
      <c r="R24" s="682">
        <f t="shared" ref="R24" si="288">R23*R$4/1000</f>
        <v>0.159</v>
      </c>
      <c r="S24" s="682">
        <f t="shared" ref="S24" si="289">S23*S$4/1000</f>
        <v>0.12</v>
      </c>
      <c r="T24" s="682">
        <f t="shared" ref="T24" si="290">T23*T$4/1000</f>
        <v>3.29</v>
      </c>
      <c r="U24" s="682">
        <f t="shared" ref="U24" si="291">U23*U$4/1000</f>
        <v>3.4079999999999999</v>
      </c>
      <c r="V24" s="682">
        <f t="shared" ref="V24" si="292">V23*V$4/1000</f>
        <v>0.93600000000000005</v>
      </c>
      <c r="W24" s="682">
        <f t="shared" ref="W24" si="293">W23*W$4/1000</f>
        <v>1.425</v>
      </c>
      <c r="X24" s="682">
        <f t="shared" ref="X24" si="294">X23*X$4/1000</f>
        <v>2.72</v>
      </c>
      <c r="Y24" s="682">
        <f t="shared" ref="Y24" si="295">Y23*Y$4/1000</f>
        <v>2.1389999999999998</v>
      </c>
      <c r="Z24" s="682">
        <f t="shared" ref="Z24" si="296">Z23*Z$4/1000</f>
        <v>0.188</v>
      </c>
      <c r="AA24" s="682">
        <f t="shared" ref="AA24" si="297">AA23*AA$4/1000</f>
        <v>0.71399999999999997</v>
      </c>
      <c r="AB24" s="682">
        <f t="shared" ref="AB24" si="298">AB23*AB$4/1000</f>
        <v>0</v>
      </c>
      <c r="AC24" s="682">
        <f t="shared" ref="AC24" si="299">AC23*AC$4/1000</f>
        <v>0.45</v>
      </c>
      <c r="AD24" s="682">
        <f t="shared" ref="AD24" si="300">AD23*AD$4/1000</f>
        <v>0</v>
      </c>
      <c r="AE24" s="682">
        <f t="shared" ref="AE24" si="301">AE23*AE$4/1000</f>
        <v>0.16400000000000001</v>
      </c>
      <c r="AF24" s="678"/>
      <c r="AG24" s="682">
        <f t="shared" ref="AG24" si="302">AG23*AG$4/1000</f>
        <v>0</v>
      </c>
      <c r="AH24" s="682">
        <f t="shared" ref="AH24" si="303">AH23*AH$4/1000</f>
        <v>0</v>
      </c>
      <c r="AI24" s="682">
        <f t="shared" ref="AI24" si="304">AI23*AI$4/1000</f>
        <v>0</v>
      </c>
      <c r="AJ24" s="682">
        <f t="shared" ref="AJ24" si="305">AJ23*AJ$4/1000</f>
        <v>5.59</v>
      </c>
      <c r="AK24" s="682">
        <f t="shared" ref="AK24" si="306">AK23*AK$4/1000</f>
        <v>0</v>
      </c>
      <c r="AL24" s="682">
        <f t="shared" ref="AL24" si="307">AL23*AL$4/1000</f>
        <v>0</v>
      </c>
      <c r="AM24" s="682">
        <f t="shared" ref="AM24" si="308">AM23*AM$4/1000</f>
        <v>0</v>
      </c>
    </row>
    <row r="25" spans="1:42">
      <c r="A25" s="882">
        <v>43525</v>
      </c>
      <c r="B25" s="676" t="s">
        <v>805</v>
      </c>
      <c r="C25" s="677">
        <f t="shared" si="3"/>
        <v>4595</v>
      </c>
      <c r="D25" s="677">
        <v>4778</v>
      </c>
      <c r="E25" s="677">
        <v>455</v>
      </c>
      <c r="F25" s="677">
        <f>2467-2</f>
        <v>2465</v>
      </c>
      <c r="G25" s="677">
        <v>268</v>
      </c>
      <c r="H25" s="677">
        <v>66</v>
      </c>
      <c r="I25" s="677">
        <f>410-67</f>
        <v>343</v>
      </c>
      <c r="J25" s="677">
        <f>179-8</f>
        <v>171</v>
      </c>
      <c r="K25" s="677">
        <v>125</v>
      </c>
      <c r="L25" s="677">
        <v>123</v>
      </c>
      <c r="M25" s="677">
        <v>290</v>
      </c>
      <c r="N25" s="678"/>
      <c r="O25" s="677">
        <v>29</v>
      </c>
      <c r="P25" s="677">
        <v>14</v>
      </c>
      <c r="Q25" s="677">
        <v>18</v>
      </c>
      <c r="R25" s="677">
        <v>3</v>
      </c>
      <c r="S25" s="677">
        <v>2</v>
      </c>
      <c r="T25" s="677">
        <v>47</v>
      </c>
      <c r="U25" s="677">
        <v>48</v>
      </c>
      <c r="V25" s="677">
        <v>13</v>
      </c>
      <c r="W25" s="677">
        <v>19</v>
      </c>
      <c r="X25" s="677">
        <v>34</v>
      </c>
      <c r="Y25" s="677">
        <v>23</v>
      </c>
      <c r="Z25" s="677">
        <v>2</v>
      </c>
      <c r="AA25" s="677">
        <v>7</v>
      </c>
      <c r="AB25" s="677"/>
      <c r="AC25" s="677">
        <v>3</v>
      </c>
      <c r="AD25" s="677"/>
      <c r="AE25" s="677">
        <v>1</v>
      </c>
      <c r="AF25" s="678"/>
      <c r="AG25" s="679">
        <v>0</v>
      </c>
      <c r="AH25" s="679">
        <v>0</v>
      </c>
      <c r="AI25" s="679">
        <v>0</v>
      </c>
      <c r="AJ25" s="679">
        <v>26</v>
      </c>
      <c r="AK25" s="679">
        <v>0</v>
      </c>
      <c r="AL25" s="679">
        <v>0</v>
      </c>
      <c r="AO25">
        <f t="shared" si="1"/>
        <v>26</v>
      </c>
      <c r="AP25">
        <f t="shared" si="2"/>
        <v>0</v>
      </c>
    </row>
    <row r="26" spans="1:42">
      <c r="A26" s="882"/>
      <c r="B26" s="681" t="s">
        <v>28</v>
      </c>
      <c r="C26" s="682">
        <f t="shared" si="3"/>
        <v>244.05399999999997</v>
      </c>
      <c r="D26" s="682">
        <v>257.37799999999999</v>
      </c>
      <c r="E26" s="682">
        <f>E25*E$4/1000</f>
        <v>11.375</v>
      </c>
      <c r="F26" s="682">
        <f t="shared" ref="F26" si="309">F25*F$4/1000</f>
        <v>88.74</v>
      </c>
      <c r="G26" s="682">
        <f t="shared" ref="G26" si="310">G25*G$4/1000</f>
        <v>13.667999999999999</v>
      </c>
      <c r="H26" s="682">
        <f t="shared" ref="H26" si="311">H25*H$4/1000</f>
        <v>3.4319999999999999</v>
      </c>
      <c r="I26" s="682">
        <f t="shared" ref="I26" si="312">I25*I$4/1000</f>
        <v>24.696000000000002</v>
      </c>
      <c r="J26" s="682">
        <f t="shared" ref="J26" si="313">J25*J$4/1000</f>
        <v>12.824999999999999</v>
      </c>
      <c r="K26" s="682">
        <f t="shared" ref="K26" si="314">K25*K$4/1000</f>
        <v>11.5</v>
      </c>
      <c r="L26" s="682">
        <f t="shared" ref="L26" si="315">L25*L$4/1000</f>
        <v>12.669</v>
      </c>
      <c r="M26" s="682">
        <f t="shared" ref="M26" si="316">M25*M$4/1000</f>
        <v>41.47</v>
      </c>
      <c r="N26" s="682">
        <f t="shared" ref="N26" si="317">N25*N$4/1000</f>
        <v>0</v>
      </c>
      <c r="O26" s="682">
        <f t="shared" ref="O26" si="318">O25*O$4/1000</f>
        <v>0.87</v>
      </c>
      <c r="P26" s="682">
        <f t="shared" ref="P26" si="319">P25*P$4/1000</f>
        <v>0.58799999999999997</v>
      </c>
      <c r="Q26" s="682">
        <f t="shared" ref="Q26" si="320">Q25*Q$4/1000</f>
        <v>0.91800000000000004</v>
      </c>
      <c r="R26" s="682">
        <f t="shared" ref="R26" si="321">R25*R$4/1000</f>
        <v>0.159</v>
      </c>
      <c r="S26" s="682">
        <f t="shared" ref="S26" si="322">S25*S$4/1000</f>
        <v>0.12</v>
      </c>
      <c r="T26" s="682">
        <f t="shared" ref="T26" si="323">T25*T$4/1000</f>
        <v>3.29</v>
      </c>
      <c r="U26" s="682">
        <f t="shared" ref="U26" si="324">U25*U$4/1000</f>
        <v>3.4079999999999999</v>
      </c>
      <c r="V26" s="682">
        <f t="shared" ref="V26" si="325">V25*V$4/1000</f>
        <v>0.93600000000000005</v>
      </c>
      <c r="W26" s="682">
        <f t="shared" ref="W26" si="326">W25*W$4/1000</f>
        <v>1.425</v>
      </c>
      <c r="X26" s="682">
        <f t="shared" ref="X26" si="327">X25*X$4/1000</f>
        <v>2.72</v>
      </c>
      <c r="Y26" s="682">
        <f t="shared" ref="Y26" si="328">Y25*Y$4/1000</f>
        <v>2.1389999999999998</v>
      </c>
      <c r="Z26" s="682">
        <f t="shared" ref="Z26" si="329">Z25*Z$4/1000</f>
        <v>0.188</v>
      </c>
      <c r="AA26" s="682">
        <f t="shared" ref="AA26" si="330">AA25*AA$4/1000</f>
        <v>0.71399999999999997</v>
      </c>
      <c r="AB26" s="682">
        <f t="shared" ref="AB26" si="331">AB25*AB$4/1000</f>
        <v>0</v>
      </c>
      <c r="AC26" s="682">
        <f t="shared" ref="AC26" si="332">AC25*AC$4/1000</f>
        <v>0.45</v>
      </c>
      <c r="AD26" s="682">
        <f t="shared" ref="AD26" si="333">AD25*AD$4/1000</f>
        <v>0</v>
      </c>
      <c r="AE26" s="682">
        <f t="shared" ref="AE26" si="334">AE25*AE$4/1000</f>
        <v>0.16400000000000001</v>
      </c>
      <c r="AF26" s="678"/>
      <c r="AG26" s="682">
        <f t="shared" ref="AG26" si="335">AG25*AG$4/1000</f>
        <v>0</v>
      </c>
      <c r="AH26" s="682">
        <f t="shared" ref="AH26" si="336">AH25*AH$4/1000</f>
        <v>0</v>
      </c>
      <c r="AI26" s="682">
        <f t="shared" ref="AI26" si="337">AI25*AI$4/1000</f>
        <v>0</v>
      </c>
      <c r="AJ26" s="682">
        <f t="shared" ref="AJ26" si="338">AJ25*AJ$4/1000</f>
        <v>5.59</v>
      </c>
      <c r="AK26" s="682">
        <f t="shared" ref="AK26" si="339">AK25*AK$4/1000</f>
        <v>0</v>
      </c>
      <c r="AL26" s="682">
        <f t="shared" ref="AL26" si="340">AL25*AL$4/1000</f>
        <v>0</v>
      </c>
      <c r="AM26" s="682">
        <f t="shared" ref="AM26" si="341">AM25*AM$4/1000</f>
        <v>0</v>
      </c>
    </row>
    <row r="27" spans="1:42">
      <c r="A27" s="882">
        <v>43497</v>
      </c>
      <c r="B27" s="676" t="s">
        <v>805</v>
      </c>
      <c r="C27" s="677">
        <f t="shared" si="3"/>
        <v>4595</v>
      </c>
      <c r="D27" s="677">
        <v>4778</v>
      </c>
      <c r="E27" s="677">
        <v>455</v>
      </c>
      <c r="F27" s="677">
        <f>2467-2</f>
        <v>2465</v>
      </c>
      <c r="G27" s="677">
        <v>268</v>
      </c>
      <c r="H27" s="677">
        <v>66</v>
      </c>
      <c r="I27" s="677">
        <f>410-67</f>
        <v>343</v>
      </c>
      <c r="J27" s="677">
        <f>179-8</f>
        <v>171</v>
      </c>
      <c r="K27" s="677">
        <v>125</v>
      </c>
      <c r="L27" s="677">
        <v>123</v>
      </c>
      <c r="M27" s="677">
        <v>290</v>
      </c>
      <c r="N27" s="678"/>
      <c r="O27" s="677">
        <v>29</v>
      </c>
      <c r="P27" s="677">
        <v>14</v>
      </c>
      <c r="Q27" s="677">
        <v>18</v>
      </c>
      <c r="R27" s="677">
        <v>3</v>
      </c>
      <c r="S27" s="677">
        <v>2</v>
      </c>
      <c r="T27" s="677">
        <v>47</v>
      </c>
      <c r="U27" s="677">
        <v>48</v>
      </c>
      <c r="V27" s="677">
        <v>13</v>
      </c>
      <c r="W27" s="677">
        <v>19</v>
      </c>
      <c r="X27" s="677">
        <v>34</v>
      </c>
      <c r="Y27" s="677">
        <v>23</v>
      </c>
      <c r="Z27" s="677">
        <v>2</v>
      </c>
      <c r="AA27" s="677">
        <v>7</v>
      </c>
      <c r="AB27" s="677"/>
      <c r="AC27" s="677">
        <v>3</v>
      </c>
      <c r="AD27" s="677"/>
      <c r="AE27" s="677">
        <v>1</v>
      </c>
      <c r="AF27" s="678"/>
      <c r="AG27" s="679">
        <v>0</v>
      </c>
      <c r="AH27" s="679">
        <v>0</v>
      </c>
      <c r="AI27" s="679">
        <v>0</v>
      </c>
      <c r="AJ27" s="679">
        <v>26</v>
      </c>
      <c r="AK27" s="679">
        <v>0</v>
      </c>
      <c r="AL27" s="679">
        <v>0</v>
      </c>
      <c r="AO27">
        <f t="shared" si="1"/>
        <v>26</v>
      </c>
      <c r="AP27">
        <f t="shared" si="2"/>
        <v>0</v>
      </c>
    </row>
    <row r="28" spans="1:42">
      <c r="A28" s="882"/>
      <c r="B28" s="681" t="s">
        <v>28</v>
      </c>
      <c r="C28" s="682">
        <f t="shared" si="3"/>
        <v>244.05399999999997</v>
      </c>
      <c r="D28" s="682">
        <v>257.37799999999999</v>
      </c>
      <c r="E28" s="682">
        <f>E27*E$4/1000</f>
        <v>11.375</v>
      </c>
      <c r="F28" s="682">
        <f t="shared" ref="F28" si="342">F27*F$4/1000</f>
        <v>88.74</v>
      </c>
      <c r="G28" s="682">
        <f t="shared" ref="G28" si="343">G27*G$4/1000</f>
        <v>13.667999999999999</v>
      </c>
      <c r="H28" s="682">
        <f t="shared" ref="H28" si="344">H27*H$4/1000</f>
        <v>3.4319999999999999</v>
      </c>
      <c r="I28" s="682">
        <f t="shared" ref="I28" si="345">I27*I$4/1000</f>
        <v>24.696000000000002</v>
      </c>
      <c r="J28" s="682">
        <f t="shared" ref="J28" si="346">J27*J$4/1000</f>
        <v>12.824999999999999</v>
      </c>
      <c r="K28" s="682">
        <f t="shared" ref="K28" si="347">K27*K$4/1000</f>
        <v>11.5</v>
      </c>
      <c r="L28" s="682">
        <f t="shared" ref="L28" si="348">L27*L$4/1000</f>
        <v>12.669</v>
      </c>
      <c r="M28" s="682">
        <f t="shared" ref="M28" si="349">M27*M$4/1000</f>
        <v>41.47</v>
      </c>
      <c r="N28" s="682">
        <f t="shared" ref="N28" si="350">N27*N$4/1000</f>
        <v>0</v>
      </c>
      <c r="O28" s="682">
        <f t="shared" ref="O28" si="351">O27*O$4/1000</f>
        <v>0.87</v>
      </c>
      <c r="P28" s="682">
        <f t="shared" ref="P28" si="352">P27*P$4/1000</f>
        <v>0.58799999999999997</v>
      </c>
      <c r="Q28" s="682">
        <f t="shared" ref="Q28" si="353">Q27*Q$4/1000</f>
        <v>0.91800000000000004</v>
      </c>
      <c r="R28" s="682">
        <f t="shared" ref="R28" si="354">R27*R$4/1000</f>
        <v>0.159</v>
      </c>
      <c r="S28" s="682">
        <f t="shared" ref="S28" si="355">S27*S$4/1000</f>
        <v>0.12</v>
      </c>
      <c r="T28" s="682">
        <f t="shared" ref="T28" si="356">T27*T$4/1000</f>
        <v>3.29</v>
      </c>
      <c r="U28" s="682">
        <f t="shared" ref="U28" si="357">U27*U$4/1000</f>
        <v>3.4079999999999999</v>
      </c>
      <c r="V28" s="682">
        <f t="shared" ref="V28" si="358">V27*V$4/1000</f>
        <v>0.93600000000000005</v>
      </c>
      <c r="W28" s="682">
        <f t="shared" ref="W28" si="359">W27*W$4/1000</f>
        <v>1.425</v>
      </c>
      <c r="X28" s="682">
        <f t="shared" ref="X28" si="360">X27*X$4/1000</f>
        <v>2.72</v>
      </c>
      <c r="Y28" s="682">
        <f t="shared" ref="Y28" si="361">Y27*Y$4/1000</f>
        <v>2.1389999999999998</v>
      </c>
      <c r="Z28" s="682">
        <f t="shared" ref="Z28" si="362">Z27*Z$4/1000</f>
        <v>0.188</v>
      </c>
      <c r="AA28" s="682">
        <f t="shared" ref="AA28" si="363">AA27*AA$4/1000</f>
        <v>0.71399999999999997</v>
      </c>
      <c r="AB28" s="682">
        <f t="shared" ref="AB28" si="364">AB27*AB$4/1000</f>
        <v>0</v>
      </c>
      <c r="AC28" s="682">
        <f t="shared" ref="AC28" si="365">AC27*AC$4/1000</f>
        <v>0.45</v>
      </c>
      <c r="AD28" s="682">
        <f t="shared" ref="AD28" si="366">AD27*AD$4/1000</f>
        <v>0</v>
      </c>
      <c r="AE28" s="682">
        <f t="shared" ref="AE28" si="367">AE27*AE$4/1000</f>
        <v>0.16400000000000001</v>
      </c>
      <c r="AF28" s="678"/>
      <c r="AG28" s="682">
        <f t="shared" ref="AG28" si="368">AG27*AG$4/1000</f>
        <v>0</v>
      </c>
      <c r="AH28" s="682">
        <f t="shared" ref="AH28" si="369">AH27*AH$4/1000</f>
        <v>0</v>
      </c>
      <c r="AI28" s="682">
        <f t="shared" ref="AI28" si="370">AI27*AI$4/1000</f>
        <v>0</v>
      </c>
      <c r="AJ28" s="682">
        <f t="shared" ref="AJ28" si="371">AJ27*AJ$4/1000</f>
        <v>5.59</v>
      </c>
      <c r="AK28" s="682">
        <f t="shared" ref="AK28" si="372">AK27*AK$4/1000</f>
        <v>0</v>
      </c>
      <c r="AL28" s="682">
        <f t="shared" ref="AL28" si="373">AL27*AL$4/1000</f>
        <v>0</v>
      </c>
      <c r="AM28" s="682">
        <f t="shared" ref="AM28" si="374">AM27*AM$4/1000</f>
        <v>0</v>
      </c>
    </row>
    <row r="29" spans="1:42">
      <c r="A29" s="882">
        <v>43466</v>
      </c>
      <c r="B29" s="676" t="s">
        <v>805</v>
      </c>
      <c r="C29" s="677">
        <f t="shared" si="3"/>
        <v>4595</v>
      </c>
      <c r="D29" s="677">
        <v>4778</v>
      </c>
      <c r="E29" s="677">
        <v>455</v>
      </c>
      <c r="F29" s="677">
        <f>2467-2</f>
        <v>2465</v>
      </c>
      <c r="G29" s="677">
        <v>268</v>
      </c>
      <c r="H29" s="677">
        <v>66</v>
      </c>
      <c r="I29" s="677">
        <f>410-67</f>
        <v>343</v>
      </c>
      <c r="J29" s="677">
        <f>179-8</f>
        <v>171</v>
      </c>
      <c r="K29" s="677">
        <v>125</v>
      </c>
      <c r="L29" s="677">
        <v>123</v>
      </c>
      <c r="M29" s="677">
        <v>290</v>
      </c>
      <c r="N29" s="678"/>
      <c r="O29" s="677">
        <v>29</v>
      </c>
      <c r="P29" s="677">
        <v>14</v>
      </c>
      <c r="Q29" s="677">
        <v>18</v>
      </c>
      <c r="R29" s="677">
        <v>3</v>
      </c>
      <c r="S29" s="677">
        <v>2</v>
      </c>
      <c r="T29" s="677">
        <v>47</v>
      </c>
      <c r="U29" s="677">
        <v>48</v>
      </c>
      <c r="V29" s="677">
        <v>13</v>
      </c>
      <c r="W29" s="677">
        <v>19</v>
      </c>
      <c r="X29" s="677">
        <v>34</v>
      </c>
      <c r="Y29" s="677">
        <v>23</v>
      </c>
      <c r="Z29" s="677">
        <v>2</v>
      </c>
      <c r="AA29" s="677">
        <v>7</v>
      </c>
      <c r="AB29" s="677"/>
      <c r="AC29" s="677">
        <v>3</v>
      </c>
      <c r="AD29" s="677"/>
      <c r="AE29" s="677">
        <v>1</v>
      </c>
      <c r="AF29" s="678"/>
      <c r="AG29" s="679">
        <v>0</v>
      </c>
      <c r="AH29" s="679">
        <v>0</v>
      </c>
      <c r="AI29" s="679">
        <v>0</v>
      </c>
      <c r="AJ29" s="679">
        <v>26</v>
      </c>
      <c r="AK29" s="679">
        <v>0</v>
      </c>
      <c r="AL29" s="679">
        <v>0</v>
      </c>
      <c r="AO29">
        <f t="shared" si="1"/>
        <v>26</v>
      </c>
      <c r="AP29">
        <f t="shared" si="2"/>
        <v>0</v>
      </c>
    </row>
    <row r="30" spans="1:42">
      <c r="A30" s="882"/>
      <c r="B30" s="681" t="s">
        <v>28</v>
      </c>
      <c r="C30" s="682">
        <f t="shared" si="3"/>
        <v>244.05399999999997</v>
      </c>
      <c r="D30" s="682">
        <v>257.37799999999999</v>
      </c>
      <c r="E30" s="682">
        <f>E29*E$4/1000</f>
        <v>11.375</v>
      </c>
      <c r="F30" s="682">
        <f t="shared" ref="F30" si="375">F29*F$4/1000</f>
        <v>88.74</v>
      </c>
      <c r="G30" s="682">
        <f t="shared" ref="G30" si="376">G29*G$4/1000</f>
        <v>13.667999999999999</v>
      </c>
      <c r="H30" s="682">
        <f t="shared" ref="H30" si="377">H29*H$4/1000</f>
        <v>3.4319999999999999</v>
      </c>
      <c r="I30" s="682">
        <f t="shared" ref="I30" si="378">I29*I$4/1000</f>
        <v>24.696000000000002</v>
      </c>
      <c r="J30" s="682">
        <f t="shared" ref="J30" si="379">J29*J$4/1000</f>
        <v>12.824999999999999</v>
      </c>
      <c r="K30" s="682">
        <f t="shared" ref="K30" si="380">K29*K$4/1000</f>
        <v>11.5</v>
      </c>
      <c r="L30" s="682">
        <f t="shared" ref="L30" si="381">L29*L$4/1000</f>
        <v>12.669</v>
      </c>
      <c r="M30" s="682">
        <f t="shared" ref="M30" si="382">M29*M$4/1000</f>
        <v>41.47</v>
      </c>
      <c r="N30" s="682">
        <f t="shared" ref="N30" si="383">N29*N$4/1000</f>
        <v>0</v>
      </c>
      <c r="O30" s="682">
        <f t="shared" ref="O30" si="384">O29*O$4/1000</f>
        <v>0.87</v>
      </c>
      <c r="P30" s="682">
        <f t="shared" ref="P30" si="385">P29*P$4/1000</f>
        <v>0.58799999999999997</v>
      </c>
      <c r="Q30" s="682">
        <f t="shared" ref="Q30" si="386">Q29*Q$4/1000</f>
        <v>0.91800000000000004</v>
      </c>
      <c r="R30" s="682">
        <f t="shared" ref="R30" si="387">R29*R$4/1000</f>
        <v>0.159</v>
      </c>
      <c r="S30" s="682">
        <f t="shared" ref="S30" si="388">S29*S$4/1000</f>
        <v>0.12</v>
      </c>
      <c r="T30" s="682">
        <f t="shared" ref="T30" si="389">T29*T$4/1000</f>
        <v>3.29</v>
      </c>
      <c r="U30" s="682">
        <f t="shared" ref="U30" si="390">U29*U$4/1000</f>
        <v>3.4079999999999999</v>
      </c>
      <c r="V30" s="682">
        <f t="shared" ref="V30" si="391">V29*V$4/1000</f>
        <v>0.93600000000000005</v>
      </c>
      <c r="W30" s="682">
        <f t="shared" ref="W30" si="392">W29*W$4/1000</f>
        <v>1.425</v>
      </c>
      <c r="X30" s="682">
        <f t="shared" ref="X30" si="393">X29*X$4/1000</f>
        <v>2.72</v>
      </c>
      <c r="Y30" s="682">
        <f t="shared" ref="Y30" si="394">Y29*Y$4/1000</f>
        <v>2.1389999999999998</v>
      </c>
      <c r="Z30" s="682">
        <f t="shared" ref="Z30" si="395">Z29*Z$4/1000</f>
        <v>0.188</v>
      </c>
      <c r="AA30" s="682">
        <f t="shared" ref="AA30" si="396">AA29*AA$4/1000</f>
        <v>0.71399999999999997</v>
      </c>
      <c r="AB30" s="682">
        <f t="shared" ref="AB30" si="397">AB29*AB$4/1000</f>
        <v>0</v>
      </c>
      <c r="AC30" s="682">
        <f t="shared" ref="AC30" si="398">AC29*AC$4/1000</f>
        <v>0.45</v>
      </c>
      <c r="AD30" s="682">
        <f t="shared" ref="AD30" si="399">AD29*AD$4/1000</f>
        <v>0</v>
      </c>
      <c r="AE30" s="682">
        <f t="shared" ref="AE30" si="400">AE29*AE$4/1000</f>
        <v>0.16400000000000001</v>
      </c>
      <c r="AF30" s="678"/>
      <c r="AG30" s="682">
        <f t="shared" ref="AG30" si="401">AG29*AG$4/1000</f>
        <v>0</v>
      </c>
      <c r="AH30" s="682">
        <f t="shared" ref="AH30" si="402">AH29*AH$4/1000</f>
        <v>0</v>
      </c>
      <c r="AI30" s="682">
        <f t="shared" ref="AI30" si="403">AI29*AI$4/1000</f>
        <v>0</v>
      </c>
      <c r="AJ30" s="682">
        <f t="shared" ref="AJ30" si="404">AJ29*AJ$4/1000</f>
        <v>5.59</v>
      </c>
      <c r="AK30" s="682">
        <f t="shared" ref="AK30" si="405">AK29*AK$4/1000</f>
        <v>0</v>
      </c>
      <c r="AL30" s="682">
        <f t="shared" ref="AL30" si="406">AL29*AL$4/1000</f>
        <v>0</v>
      </c>
      <c r="AM30" s="682">
        <f t="shared" ref="AM30" si="407">AM29*AM$4/1000</f>
        <v>0</v>
      </c>
    </row>
    <row r="31" spans="1:42">
      <c r="A31" s="882">
        <v>43435</v>
      </c>
      <c r="B31" s="676" t="s">
        <v>805</v>
      </c>
      <c r="C31" s="677">
        <f t="shared" si="3"/>
        <v>4595</v>
      </c>
      <c r="D31" s="677">
        <v>4778</v>
      </c>
      <c r="E31" s="677">
        <v>455</v>
      </c>
      <c r="F31" s="677">
        <f>2467-2</f>
        <v>2465</v>
      </c>
      <c r="G31" s="677">
        <v>268</v>
      </c>
      <c r="H31" s="677">
        <v>66</v>
      </c>
      <c r="I31" s="677">
        <f>410-67</f>
        <v>343</v>
      </c>
      <c r="J31" s="677">
        <f>179-8</f>
        <v>171</v>
      </c>
      <c r="K31" s="677">
        <v>125</v>
      </c>
      <c r="L31" s="677">
        <v>123</v>
      </c>
      <c r="M31" s="677">
        <v>290</v>
      </c>
      <c r="N31" s="678"/>
      <c r="O31" s="677">
        <v>29</v>
      </c>
      <c r="P31" s="677">
        <v>14</v>
      </c>
      <c r="Q31" s="677">
        <v>18</v>
      </c>
      <c r="R31" s="677">
        <v>3</v>
      </c>
      <c r="S31" s="677">
        <v>2</v>
      </c>
      <c r="T31" s="677">
        <v>47</v>
      </c>
      <c r="U31" s="677">
        <v>48</v>
      </c>
      <c r="V31" s="677">
        <v>13</v>
      </c>
      <c r="W31" s="677">
        <v>19</v>
      </c>
      <c r="X31" s="677">
        <v>34</v>
      </c>
      <c r="Y31" s="677">
        <v>23</v>
      </c>
      <c r="Z31" s="677">
        <v>2</v>
      </c>
      <c r="AA31" s="677">
        <v>7</v>
      </c>
      <c r="AB31" s="677"/>
      <c r="AC31" s="677">
        <v>3</v>
      </c>
      <c r="AD31" s="677"/>
      <c r="AE31" s="677">
        <v>1</v>
      </c>
      <c r="AF31" s="678"/>
      <c r="AG31" s="679">
        <v>0</v>
      </c>
      <c r="AH31" s="679">
        <v>0</v>
      </c>
      <c r="AI31" s="679">
        <v>0</v>
      </c>
      <c r="AJ31" s="679">
        <v>26</v>
      </c>
      <c r="AK31" s="679">
        <v>0</v>
      </c>
      <c r="AL31" s="679">
        <v>0</v>
      </c>
      <c r="AO31">
        <f t="shared" si="1"/>
        <v>26</v>
      </c>
      <c r="AP31">
        <f t="shared" si="2"/>
        <v>0</v>
      </c>
    </row>
    <row r="32" spans="1:42">
      <c r="A32" s="882"/>
      <c r="B32" s="681" t="s">
        <v>28</v>
      </c>
      <c r="C32" s="682">
        <f t="shared" si="3"/>
        <v>244.05399999999997</v>
      </c>
      <c r="D32" s="682">
        <v>257.37799999999999</v>
      </c>
      <c r="E32" s="682">
        <f>E31*E$4/1000</f>
        <v>11.375</v>
      </c>
      <c r="F32" s="682">
        <f t="shared" ref="F32" si="408">F31*F$4/1000</f>
        <v>88.74</v>
      </c>
      <c r="G32" s="682">
        <f t="shared" ref="G32" si="409">G31*G$4/1000</f>
        <v>13.667999999999999</v>
      </c>
      <c r="H32" s="682">
        <f t="shared" ref="H32" si="410">H31*H$4/1000</f>
        <v>3.4319999999999999</v>
      </c>
      <c r="I32" s="682">
        <f t="shared" ref="I32" si="411">I31*I$4/1000</f>
        <v>24.696000000000002</v>
      </c>
      <c r="J32" s="682">
        <f t="shared" ref="J32" si="412">J31*J$4/1000</f>
        <v>12.824999999999999</v>
      </c>
      <c r="K32" s="682">
        <f t="shared" ref="K32" si="413">K31*K$4/1000</f>
        <v>11.5</v>
      </c>
      <c r="L32" s="682">
        <f t="shared" ref="L32" si="414">L31*L$4/1000</f>
        <v>12.669</v>
      </c>
      <c r="M32" s="682">
        <f t="shared" ref="M32" si="415">M31*M$4/1000</f>
        <v>41.47</v>
      </c>
      <c r="N32" s="682">
        <f t="shared" ref="N32" si="416">N31*N$4/1000</f>
        <v>0</v>
      </c>
      <c r="O32" s="682">
        <f t="shared" ref="O32" si="417">O31*O$4/1000</f>
        <v>0.87</v>
      </c>
      <c r="P32" s="682">
        <f t="shared" ref="P32" si="418">P31*P$4/1000</f>
        <v>0.58799999999999997</v>
      </c>
      <c r="Q32" s="682">
        <f t="shared" ref="Q32" si="419">Q31*Q$4/1000</f>
        <v>0.91800000000000004</v>
      </c>
      <c r="R32" s="682">
        <f t="shared" ref="R32" si="420">R31*R$4/1000</f>
        <v>0.159</v>
      </c>
      <c r="S32" s="682">
        <f t="shared" ref="S32" si="421">S31*S$4/1000</f>
        <v>0.12</v>
      </c>
      <c r="T32" s="682">
        <f t="shared" ref="T32" si="422">T31*T$4/1000</f>
        <v>3.29</v>
      </c>
      <c r="U32" s="682">
        <f t="shared" ref="U32" si="423">U31*U$4/1000</f>
        <v>3.4079999999999999</v>
      </c>
      <c r="V32" s="682">
        <f t="shared" ref="V32" si="424">V31*V$4/1000</f>
        <v>0.93600000000000005</v>
      </c>
      <c r="W32" s="682">
        <f t="shared" ref="W32" si="425">W31*W$4/1000</f>
        <v>1.425</v>
      </c>
      <c r="X32" s="682">
        <f t="shared" ref="X32" si="426">X31*X$4/1000</f>
        <v>2.72</v>
      </c>
      <c r="Y32" s="682">
        <f t="shared" ref="Y32" si="427">Y31*Y$4/1000</f>
        <v>2.1389999999999998</v>
      </c>
      <c r="Z32" s="682">
        <f t="shared" ref="Z32" si="428">Z31*Z$4/1000</f>
        <v>0.188</v>
      </c>
      <c r="AA32" s="682">
        <f t="shared" ref="AA32" si="429">AA31*AA$4/1000</f>
        <v>0.71399999999999997</v>
      </c>
      <c r="AB32" s="682">
        <f t="shared" ref="AB32" si="430">AB31*AB$4/1000</f>
        <v>0</v>
      </c>
      <c r="AC32" s="682">
        <f t="shared" ref="AC32" si="431">AC31*AC$4/1000</f>
        <v>0.45</v>
      </c>
      <c r="AD32" s="682">
        <f t="shared" ref="AD32" si="432">AD31*AD$4/1000</f>
        <v>0</v>
      </c>
      <c r="AE32" s="682">
        <f t="shared" ref="AE32" si="433">AE31*AE$4/1000</f>
        <v>0.16400000000000001</v>
      </c>
      <c r="AF32" s="678"/>
      <c r="AG32" s="682">
        <f t="shared" ref="AG32" si="434">AG31*AG$4/1000</f>
        <v>0</v>
      </c>
      <c r="AH32" s="682">
        <f t="shared" ref="AH32" si="435">AH31*AH$4/1000</f>
        <v>0</v>
      </c>
      <c r="AI32" s="682">
        <f t="shared" ref="AI32" si="436">AI31*AI$4/1000</f>
        <v>0</v>
      </c>
      <c r="AJ32" s="682">
        <f t="shared" ref="AJ32" si="437">AJ31*AJ$4/1000</f>
        <v>5.59</v>
      </c>
      <c r="AK32" s="682">
        <f t="shared" ref="AK32" si="438">AK31*AK$4/1000</f>
        <v>0</v>
      </c>
      <c r="AL32" s="682">
        <f t="shared" ref="AL32" si="439">AL31*AL$4/1000</f>
        <v>0</v>
      </c>
      <c r="AM32" s="682">
        <f t="shared" ref="AM32" si="440">AM31*AM$4/1000</f>
        <v>0</v>
      </c>
    </row>
    <row r="33" spans="1:42">
      <c r="A33" s="882">
        <v>43405</v>
      </c>
      <c r="B33" s="676" t="s">
        <v>805</v>
      </c>
      <c r="C33" s="677">
        <f t="shared" si="3"/>
        <v>4595</v>
      </c>
      <c r="D33" s="677">
        <v>4778</v>
      </c>
      <c r="E33" s="677">
        <v>455</v>
      </c>
      <c r="F33" s="677">
        <f>2467-2</f>
        <v>2465</v>
      </c>
      <c r="G33" s="677">
        <v>268</v>
      </c>
      <c r="H33" s="677">
        <v>66</v>
      </c>
      <c r="I33" s="677">
        <f>410-67</f>
        <v>343</v>
      </c>
      <c r="J33" s="677">
        <f>179-8</f>
        <v>171</v>
      </c>
      <c r="K33" s="677">
        <v>125</v>
      </c>
      <c r="L33" s="677">
        <v>123</v>
      </c>
      <c r="M33" s="677">
        <v>290</v>
      </c>
      <c r="N33" s="678"/>
      <c r="O33" s="677">
        <v>29</v>
      </c>
      <c r="P33" s="677">
        <v>14</v>
      </c>
      <c r="Q33" s="677">
        <v>18</v>
      </c>
      <c r="R33" s="677">
        <v>3</v>
      </c>
      <c r="S33" s="677">
        <v>2</v>
      </c>
      <c r="T33" s="677">
        <v>47</v>
      </c>
      <c r="U33" s="677">
        <v>48</v>
      </c>
      <c r="V33" s="677">
        <v>13</v>
      </c>
      <c r="W33" s="677">
        <v>19</v>
      </c>
      <c r="X33" s="677">
        <v>34</v>
      </c>
      <c r="Y33" s="677">
        <v>23</v>
      </c>
      <c r="Z33" s="677">
        <v>2</v>
      </c>
      <c r="AA33" s="677">
        <v>7</v>
      </c>
      <c r="AB33" s="677"/>
      <c r="AC33" s="677">
        <v>3</v>
      </c>
      <c r="AD33" s="677"/>
      <c r="AE33" s="677">
        <v>1</v>
      </c>
      <c r="AF33" s="678"/>
      <c r="AG33" s="679">
        <v>0</v>
      </c>
      <c r="AH33" s="679">
        <v>0</v>
      </c>
      <c r="AI33" s="679">
        <v>0</v>
      </c>
      <c r="AJ33" s="679">
        <v>26</v>
      </c>
      <c r="AK33" s="679">
        <v>0</v>
      </c>
      <c r="AL33" s="679">
        <v>0</v>
      </c>
      <c r="AO33">
        <f t="shared" si="1"/>
        <v>26</v>
      </c>
      <c r="AP33">
        <f t="shared" si="2"/>
        <v>0</v>
      </c>
    </row>
    <row r="34" spans="1:42">
      <c r="A34" s="882"/>
      <c r="B34" s="681" t="s">
        <v>28</v>
      </c>
      <c r="C34" s="682">
        <f t="shared" si="3"/>
        <v>244.05399999999997</v>
      </c>
      <c r="D34" s="682">
        <v>257.37799999999999</v>
      </c>
      <c r="E34" s="682">
        <f>E33*E$4/1000</f>
        <v>11.375</v>
      </c>
      <c r="F34" s="682">
        <f t="shared" ref="F34" si="441">F33*F$4/1000</f>
        <v>88.74</v>
      </c>
      <c r="G34" s="682">
        <f t="shared" ref="G34" si="442">G33*G$4/1000</f>
        <v>13.667999999999999</v>
      </c>
      <c r="H34" s="682">
        <f t="shared" ref="H34" si="443">H33*H$4/1000</f>
        <v>3.4319999999999999</v>
      </c>
      <c r="I34" s="682">
        <f t="shared" ref="I34" si="444">I33*I$4/1000</f>
        <v>24.696000000000002</v>
      </c>
      <c r="J34" s="682">
        <f t="shared" ref="J34" si="445">J33*J$4/1000</f>
        <v>12.824999999999999</v>
      </c>
      <c r="K34" s="682">
        <f t="shared" ref="K34" si="446">K33*K$4/1000</f>
        <v>11.5</v>
      </c>
      <c r="L34" s="682">
        <f t="shared" ref="L34" si="447">L33*L$4/1000</f>
        <v>12.669</v>
      </c>
      <c r="M34" s="682">
        <f t="shared" ref="M34" si="448">M33*M$4/1000</f>
        <v>41.47</v>
      </c>
      <c r="N34" s="682">
        <f t="shared" ref="N34" si="449">N33*N$4/1000</f>
        <v>0</v>
      </c>
      <c r="O34" s="682">
        <f t="shared" ref="O34" si="450">O33*O$4/1000</f>
        <v>0.87</v>
      </c>
      <c r="P34" s="682">
        <f t="shared" ref="P34" si="451">P33*P$4/1000</f>
        <v>0.58799999999999997</v>
      </c>
      <c r="Q34" s="682">
        <f t="shared" ref="Q34" si="452">Q33*Q$4/1000</f>
        <v>0.91800000000000004</v>
      </c>
      <c r="R34" s="682">
        <f t="shared" ref="R34" si="453">R33*R$4/1000</f>
        <v>0.159</v>
      </c>
      <c r="S34" s="682">
        <f t="shared" ref="S34" si="454">S33*S$4/1000</f>
        <v>0.12</v>
      </c>
      <c r="T34" s="682">
        <f t="shared" ref="T34" si="455">T33*T$4/1000</f>
        <v>3.29</v>
      </c>
      <c r="U34" s="682">
        <f t="shared" ref="U34" si="456">U33*U$4/1000</f>
        <v>3.4079999999999999</v>
      </c>
      <c r="V34" s="682">
        <f t="shared" ref="V34" si="457">V33*V$4/1000</f>
        <v>0.93600000000000005</v>
      </c>
      <c r="W34" s="682">
        <f t="shared" ref="W34" si="458">W33*W$4/1000</f>
        <v>1.425</v>
      </c>
      <c r="X34" s="682">
        <f t="shared" ref="X34" si="459">X33*X$4/1000</f>
        <v>2.72</v>
      </c>
      <c r="Y34" s="682">
        <f t="shared" ref="Y34" si="460">Y33*Y$4/1000</f>
        <v>2.1389999999999998</v>
      </c>
      <c r="Z34" s="682">
        <f t="shared" ref="Z34" si="461">Z33*Z$4/1000</f>
        <v>0.188</v>
      </c>
      <c r="AA34" s="682">
        <f t="shared" ref="AA34" si="462">AA33*AA$4/1000</f>
        <v>0.71399999999999997</v>
      </c>
      <c r="AB34" s="682">
        <f t="shared" ref="AB34" si="463">AB33*AB$4/1000</f>
        <v>0</v>
      </c>
      <c r="AC34" s="682">
        <f t="shared" ref="AC34" si="464">AC33*AC$4/1000</f>
        <v>0.45</v>
      </c>
      <c r="AD34" s="682">
        <f t="shared" ref="AD34" si="465">AD33*AD$4/1000</f>
        <v>0</v>
      </c>
      <c r="AE34" s="682">
        <f t="shared" ref="AE34" si="466">AE33*AE$4/1000</f>
        <v>0.16400000000000001</v>
      </c>
      <c r="AF34" s="678"/>
      <c r="AG34" s="682">
        <f t="shared" ref="AG34" si="467">AG33*AG$4/1000</f>
        <v>0</v>
      </c>
      <c r="AH34" s="682">
        <f t="shared" ref="AH34" si="468">AH33*AH$4/1000</f>
        <v>0</v>
      </c>
      <c r="AI34" s="682">
        <f t="shared" ref="AI34" si="469">AI33*AI$4/1000</f>
        <v>0</v>
      </c>
      <c r="AJ34" s="682">
        <f t="shared" ref="AJ34" si="470">AJ33*AJ$4/1000</f>
        <v>5.59</v>
      </c>
      <c r="AK34" s="682">
        <f t="shared" ref="AK34" si="471">AK33*AK$4/1000</f>
        <v>0</v>
      </c>
      <c r="AL34" s="682">
        <f t="shared" ref="AL34" si="472">AL33*AL$4/1000</f>
        <v>0</v>
      </c>
      <c r="AM34" s="682">
        <f t="shared" ref="AM34" si="473">AM33*AM$4/1000</f>
        <v>0</v>
      </c>
    </row>
    <row r="35" spans="1:42">
      <c r="A35" s="890">
        <v>43374</v>
      </c>
      <c r="B35" s="676" t="s">
        <v>805</v>
      </c>
      <c r="C35" s="677">
        <f t="shared" si="3"/>
        <v>4595</v>
      </c>
      <c r="D35" s="677">
        <v>4778</v>
      </c>
      <c r="E35" s="677">
        <v>455</v>
      </c>
      <c r="F35" s="677">
        <f>2467-2</f>
        <v>2465</v>
      </c>
      <c r="G35" s="677">
        <v>268</v>
      </c>
      <c r="H35" s="677">
        <v>66</v>
      </c>
      <c r="I35" s="677">
        <f>410-67</f>
        <v>343</v>
      </c>
      <c r="J35" s="677">
        <f>179-8</f>
        <v>171</v>
      </c>
      <c r="K35" s="677">
        <v>125</v>
      </c>
      <c r="L35" s="677">
        <v>123</v>
      </c>
      <c r="M35" s="677">
        <v>290</v>
      </c>
      <c r="N35" s="678"/>
      <c r="O35" s="677">
        <v>29</v>
      </c>
      <c r="P35" s="677">
        <v>14</v>
      </c>
      <c r="Q35" s="677">
        <v>18</v>
      </c>
      <c r="R35" s="677">
        <v>3</v>
      </c>
      <c r="S35" s="677">
        <v>2</v>
      </c>
      <c r="T35" s="677">
        <v>47</v>
      </c>
      <c r="U35" s="677">
        <v>48</v>
      </c>
      <c r="V35" s="677">
        <v>13</v>
      </c>
      <c r="W35" s="677">
        <v>19</v>
      </c>
      <c r="X35" s="677">
        <v>34</v>
      </c>
      <c r="Y35" s="677">
        <v>23</v>
      </c>
      <c r="Z35" s="677">
        <v>2</v>
      </c>
      <c r="AA35" s="677">
        <v>7</v>
      </c>
      <c r="AB35" s="677"/>
      <c r="AC35" s="677">
        <v>3</v>
      </c>
      <c r="AD35" s="677"/>
      <c r="AE35" s="677">
        <v>1</v>
      </c>
      <c r="AF35" s="678"/>
      <c r="AG35" s="679">
        <v>0</v>
      </c>
      <c r="AH35" s="679">
        <v>0</v>
      </c>
      <c r="AI35" s="679">
        <v>0</v>
      </c>
      <c r="AJ35" s="679">
        <v>26</v>
      </c>
      <c r="AK35" s="679">
        <v>0</v>
      </c>
      <c r="AL35" s="679">
        <v>0</v>
      </c>
      <c r="AO35">
        <f t="shared" si="1"/>
        <v>26</v>
      </c>
      <c r="AP35">
        <f t="shared" si="2"/>
        <v>0</v>
      </c>
    </row>
    <row r="36" spans="1:42">
      <c r="A36" s="891"/>
      <c r="B36" s="681" t="s">
        <v>28</v>
      </c>
      <c r="C36" s="682">
        <f t="shared" si="3"/>
        <v>244.05399999999997</v>
      </c>
      <c r="D36" s="682">
        <v>257.37799999999999</v>
      </c>
      <c r="E36" s="682">
        <f>E35*E$4/1000</f>
        <v>11.375</v>
      </c>
      <c r="F36" s="682">
        <f t="shared" ref="F36" si="474">F35*F$4/1000</f>
        <v>88.74</v>
      </c>
      <c r="G36" s="682">
        <f t="shared" ref="G36" si="475">G35*G$4/1000</f>
        <v>13.667999999999999</v>
      </c>
      <c r="H36" s="682">
        <f t="shared" ref="H36" si="476">H35*H$4/1000</f>
        <v>3.4319999999999999</v>
      </c>
      <c r="I36" s="682">
        <f t="shared" ref="I36" si="477">I35*I$4/1000</f>
        <v>24.696000000000002</v>
      </c>
      <c r="J36" s="682">
        <f t="shared" ref="J36" si="478">J35*J$4/1000</f>
        <v>12.824999999999999</v>
      </c>
      <c r="K36" s="682">
        <f t="shared" ref="K36" si="479">K35*K$4/1000</f>
        <v>11.5</v>
      </c>
      <c r="L36" s="682">
        <f t="shared" ref="L36" si="480">L35*L$4/1000</f>
        <v>12.669</v>
      </c>
      <c r="M36" s="682">
        <f t="shared" ref="M36" si="481">M35*M$4/1000</f>
        <v>41.47</v>
      </c>
      <c r="N36" s="682">
        <f t="shared" ref="N36" si="482">N35*N$4/1000</f>
        <v>0</v>
      </c>
      <c r="O36" s="682">
        <f t="shared" ref="O36" si="483">O35*O$4/1000</f>
        <v>0.87</v>
      </c>
      <c r="P36" s="682">
        <f t="shared" ref="P36" si="484">P35*P$4/1000</f>
        <v>0.58799999999999997</v>
      </c>
      <c r="Q36" s="682">
        <f t="shared" ref="Q36" si="485">Q35*Q$4/1000</f>
        <v>0.91800000000000004</v>
      </c>
      <c r="R36" s="682">
        <f t="shared" ref="R36" si="486">R35*R$4/1000</f>
        <v>0.159</v>
      </c>
      <c r="S36" s="682">
        <f t="shared" ref="S36" si="487">S35*S$4/1000</f>
        <v>0.12</v>
      </c>
      <c r="T36" s="682">
        <f t="shared" ref="T36" si="488">T35*T$4/1000</f>
        <v>3.29</v>
      </c>
      <c r="U36" s="682">
        <f t="shared" ref="U36" si="489">U35*U$4/1000</f>
        <v>3.4079999999999999</v>
      </c>
      <c r="V36" s="682">
        <f t="shared" ref="V36" si="490">V35*V$4/1000</f>
        <v>0.93600000000000005</v>
      </c>
      <c r="W36" s="682">
        <f t="shared" ref="W36" si="491">W35*W$4/1000</f>
        <v>1.425</v>
      </c>
      <c r="X36" s="682">
        <f t="shared" ref="X36" si="492">X35*X$4/1000</f>
        <v>2.72</v>
      </c>
      <c r="Y36" s="682">
        <f t="shared" ref="Y36" si="493">Y35*Y$4/1000</f>
        <v>2.1389999999999998</v>
      </c>
      <c r="Z36" s="682">
        <f t="shared" ref="Z36" si="494">Z35*Z$4/1000</f>
        <v>0.188</v>
      </c>
      <c r="AA36" s="682">
        <f t="shared" ref="AA36" si="495">AA35*AA$4/1000</f>
        <v>0.71399999999999997</v>
      </c>
      <c r="AB36" s="682">
        <f t="shared" ref="AB36" si="496">AB35*AB$4/1000</f>
        <v>0</v>
      </c>
      <c r="AC36" s="682">
        <f t="shared" ref="AC36" si="497">AC35*AC$4/1000</f>
        <v>0.45</v>
      </c>
      <c r="AD36" s="682">
        <f t="shared" ref="AD36" si="498">AD35*AD$4/1000</f>
        <v>0</v>
      </c>
      <c r="AE36" s="682">
        <f t="shared" ref="AE36" si="499">AE35*AE$4/1000</f>
        <v>0.16400000000000001</v>
      </c>
      <c r="AF36" s="678"/>
      <c r="AG36" s="682">
        <f t="shared" ref="AG36" si="500">AG35*AG$4/1000</f>
        <v>0</v>
      </c>
      <c r="AH36" s="682">
        <f t="shared" ref="AH36" si="501">AH35*AH$4/1000</f>
        <v>0</v>
      </c>
      <c r="AI36" s="682">
        <f t="shared" ref="AI36" si="502">AI35*AI$4/1000</f>
        <v>0</v>
      </c>
      <c r="AJ36" s="682">
        <f t="shared" ref="AJ36" si="503">AJ35*AJ$4/1000</f>
        <v>5.59</v>
      </c>
      <c r="AK36" s="682">
        <f t="shared" ref="AK36" si="504">AK35*AK$4/1000</f>
        <v>0</v>
      </c>
      <c r="AL36" s="682">
        <f t="shared" ref="AL36" si="505">AL35*AL$4/1000</f>
        <v>0</v>
      </c>
      <c r="AM36" s="682">
        <f t="shared" ref="AM36" si="506">AM35*AM$4/1000</f>
        <v>0</v>
      </c>
    </row>
    <row r="37" spans="1:42">
      <c r="A37" s="890">
        <v>43344</v>
      </c>
      <c r="B37" s="676" t="s">
        <v>805</v>
      </c>
      <c r="C37" s="677">
        <f t="shared" si="3"/>
        <v>4595</v>
      </c>
      <c r="D37" s="677">
        <v>4778</v>
      </c>
      <c r="E37" s="677">
        <v>455</v>
      </c>
      <c r="F37" s="677">
        <f>2467-2</f>
        <v>2465</v>
      </c>
      <c r="G37" s="677">
        <v>268</v>
      </c>
      <c r="H37" s="677">
        <v>66</v>
      </c>
      <c r="I37" s="677">
        <f>410-67</f>
        <v>343</v>
      </c>
      <c r="J37" s="677">
        <f>179-8</f>
        <v>171</v>
      </c>
      <c r="K37" s="677">
        <v>125</v>
      </c>
      <c r="L37" s="677">
        <v>123</v>
      </c>
      <c r="M37" s="677">
        <v>290</v>
      </c>
      <c r="N37" s="678"/>
      <c r="O37" s="677">
        <v>29</v>
      </c>
      <c r="P37" s="677">
        <v>14</v>
      </c>
      <c r="Q37" s="677">
        <v>18</v>
      </c>
      <c r="R37" s="677">
        <v>3</v>
      </c>
      <c r="S37" s="677">
        <v>2</v>
      </c>
      <c r="T37" s="677">
        <v>47</v>
      </c>
      <c r="U37" s="677">
        <v>48</v>
      </c>
      <c r="V37" s="677">
        <v>13</v>
      </c>
      <c r="W37" s="677">
        <v>19</v>
      </c>
      <c r="X37" s="677">
        <v>34</v>
      </c>
      <c r="Y37" s="677">
        <v>23</v>
      </c>
      <c r="Z37" s="677">
        <v>2</v>
      </c>
      <c r="AA37" s="677">
        <v>7</v>
      </c>
      <c r="AB37" s="677"/>
      <c r="AC37" s="677">
        <v>3</v>
      </c>
      <c r="AD37" s="677"/>
      <c r="AE37" s="677">
        <v>1</v>
      </c>
      <c r="AF37" s="678"/>
      <c r="AG37" s="679">
        <v>0</v>
      </c>
      <c r="AH37" s="679">
        <v>0</v>
      </c>
      <c r="AI37" s="679">
        <v>0</v>
      </c>
      <c r="AJ37" s="679">
        <v>26</v>
      </c>
      <c r="AK37" s="679">
        <v>0</v>
      </c>
      <c r="AL37" s="679">
        <v>0</v>
      </c>
      <c r="AO37">
        <f t="shared" si="1"/>
        <v>26</v>
      </c>
      <c r="AP37">
        <f t="shared" si="2"/>
        <v>0</v>
      </c>
    </row>
    <row r="38" spans="1:42">
      <c r="A38" s="891"/>
      <c r="B38" s="681" t="s">
        <v>28</v>
      </c>
      <c r="C38" s="682">
        <f t="shared" si="3"/>
        <v>244.05399999999997</v>
      </c>
      <c r="D38" s="682">
        <v>257.37799999999999</v>
      </c>
      <c r="E38" s="682">
        <f>E37*E$4/1000</f>
        <v>11.375</v>
      </c>
      <c r="F38" s="682">
        <f t="shared" ref="F38" si="507">F37*F$4/1000</f>
        <v>88.74</v>
      </c>
      <c r="G38" s="682">
        <f t="shared" ref="G38" si="508">G37*G$4/1000</f>
        <v>13.667999999999999</v>
      </c>
      <c r="H38" s="682">
        <f t="shared" ref="H38" si="509">H37*H$4/1000</f>
        <v>3.4319999999999999</v>
      </c>
      <c r="I38" s="682">
        <f t="shared" ref="I38" si="510">I37*I$4/1000</f>
        <v>24.696000000000002</v>
      </c>
      <c r="J38" s="682">
        <f t="shared" ref="J38" si="511">J37*J$4/1000</f>
        <v>12.824999999999999</v>
      </c>
      <c r="K38" s="682">
        <f t="shared" ref="K38" si="512">K37*K$4/1000</f>
        <v>11.5</v>
      </c>
      <c r="L38" s="682">
        <f t="shared" ref="L38" si="513">L37*L$4/1000</f>
        <v>12.669</v>
      </c>
      <c r="M38" s="682">
        <f t="shared" ref="M38" si="514">M37*M$4/1000</f>
        <v>41.47</v>
      </c>
      <c r="N38" s="682">
        <f t="shared" ref="N38" si="515">N37*N$4/1000</f>
        <v>0</v>
      </c>
      <c r="O38" s="682">
        <f t="shared" ref="O38" si="516">O37*O$4/1000</f>
        <v>0.87</v>
      </c>
      <c r="P38" s="682">
        <f t="shared" ref="P38" si="517">P37*P$4/1000</f>
        <v>0.58799999999999997</v>
      </c>
      <c r="Q38" s="682">
        <f t="shared" ref="Q38" si="518">Q37*Q$4/1000</f>
        <v>0.91800000000000004</v>
      </c>
      <c r="R38" s="682">
        <f t="shared" ref="R38" si="519">R37*R$4/1000</f>
        <v>0.159</v>
      </c>
      <c r="S38" s="682">
        <f t="shared" ref="S38" si="520">S37*S$4/1000</f>
        <v>0.12</v>
      </c>
      <c r="T38" s="682">
        <f t="shared" ref="T38" si="521">T37*T$4/1000</f>
        <v>3.29</v>
      </c>
      <c r="U38" s="682">
        <f t="shared" ref="U38" si="522">U37*U$4/1000</f>
        <v>3.4079999999999999</v>
      </c>
      <c r="V38" s="682">
        <f t="shared" ref="V38" si="523">V37*V$4/1000</f>
        <v>0.93600000000000005</v>
      </c>
      <c r="W38" s="682">
        <f t="shared" ref="W38" si="524">W37*W$4/1000</f>
        <v>1.425</v>
      </c>
      <c r="X38" s="682">
        <f t="shared" ref="X38" si="525">X37*X$4/1000</f>
        <v>2.72</v>
      </c>
      <c r="Y38" s="682">
        <f t="shared" ref="Y38" si="526">Y37*Y$4/1000</f>
        <v>2.1389999999999998</v>
      </c>
      <c r="Z38" s="682">
        <f t="shared" ref="Z38" si="527">Z37*Z$4/1000</f>
        <v>0.188</v>
      </c>
      <c r="AA38" s="682">
        <f t="shared" ref="AA38" si="528">AA37*AA$4/1000</f>
        <v>0.71399999999999997</v>
      </c>
      <c r="AB38" s="682">
        <f t="shared" ref="AB38" si="529">AB37*AB$4/1000</f>
        <v>0</v>
      </c>
      <c r="AC38" s="682">
        <f t="shared" ref="AC38" si="530">AC37*AC$4/1000</f>
        <v>0.45</v>
      </c>
      <c r="AD38" s="682">
        <f t="shared" ref="AD38" si="531">AD37*AD$4/1000</f>
        <v>0</v>
      </c>
      <c r="AE38" s="682">
        <f t="shared" ref="AE38" si="532">AE37*AE$4/1000</f>
        <v>0.16400000000000001</v>
      </c>
      <c r="AF38" s="678"/>
      <c r="AG38" s="682">
        <f t="shared" ref="AG38" si="533">AG37*AG$4/1000</f>
        <v>0</v>
      </c>
      <c r="AH38" s="682">
        <f t="shared" ref="AH38" si="534">AH37*AH$4/1000</f>
        <v>0</v>
      </c>
      <c r="AI38" s="682">
        <f t="shared" ref="AI38" si="535">AI37*AI$4/1000</f>
        <v>0</v>
      </c>
      <c r="AJ38" s="682">
        <f t="shared" ref="AJ38" si="536">AJ37*AJ$4/1000</f>
        <v>5.59</v>
      </c>
      <c r="AK38" s="682">
        <f t="shared" ref="AK38" si="537">AK37*AK$4/1000</f>
        <v>0</v>
      </c>
      <c r="AL38" s="682">
        <f t="shared" ref="AL38" si="538">AL37*AL$4/1000</f>
        <v>0</v>
      </c>
      <c r="AM38" s="682">
        <f t="shared" ref="AM38" si="539">AM37*AM$4/1000</f>
        <v>0</v>
      </c>
    </row>
    <row r="39" spans="1:42">
      <c r="A39" s="890">
        <v>43313</v>
      </c>
      <c r="B39" s="676" t="s">
        <v>805</v>
      </c>
      <c r="C39" s="677">
        <f t="shared" si="3"/>
        <v>4595</v>
      </c>
      <c r="D39" s="677">
        <v>4778</v>
      </c>
      <c r="E39" s="677">
        <v>455</v>
      </c>
      <c r="F39" s="677">
        <f>2467-2</f>
        <v>2465</v>
      </c>
      <c r="G39" s="677">
        <v>268</v>
      </c>
      <c r="H39" s="677">
        <v>66</v>
      </c>
      <c r="I39" s="677">
        <f>410-67</f>
        <v>343</v>
      </c>
      <c r="J39" s="677">
        <f>179-8</f>
        <v>171</v>
      </c>
      <c r="K39" s="677">
        <v>125</v>
      </c>
      <c r="L39" s="677">
        <v>123</v>
      </c>
      <c r="M39" s="677">
        <v>290</v>
      </c>
      <c r="N39" s="678"/>
      <c r="O39" s="677">
        <v>29</v>
      </c>
      <c r="P39" s="677">
        <v>14</v>
      </c>
      <c r="Q39" s="677">
        <v>18</v>
      </c>
      <c r="R39" s="677">
        <v>3</v>
      </c>
      <c r="S39" s="677">
        <v>2</v>
      </c>
      <c r="T39" s="677">
        <v>47</v>
      </c>
      <c r="U39" s="677">
        <v>48</v>
      </c>
      <c r="V39" s="677">
        <v>13</v>
      </c>
      <c r="W39" s="677">
        <v>19</v>
      </c>
      <c r="X39" s="677">
        <v>34</v>
      </c>
      <c r="Y39" s="677">
        <v>23</v>
      </c>
      <c r="Z39" s="677">
        <v>2</v>
      </c>
      <c r="AA39" s="677">
        <v>7</v>
      </c>
      <c r="AB39" s="677"/>
      <c r="AC39" s="677">
        <v>3</v>
      </c>
      <c r="AD39" s="677"/>
      <c r="AE39" s="677">
        <v>1</v>
      </c>
      <c r="AF39" s="678"/>
      <c r="AG39" s="679">
        <v>0</v>
      </c>
      <c r="AH39" s="679">
        <v>0</v>
      </c>
      <c r="AI39" s="679">
        <v>0</v>
      </c>
      <c r="AJ39" s="679">
        <v>26</v>
      </c>
      <c r="AK39" s="679">
        <v>0</v>
      </c>
      <c r="AL39" s="679">
        <v>0</v>
      </c>
      <c r="AO39">
        <f t="shared" si="1"/>
        <v>26</v>
      </c>
      <c r="AP39">
        <f t="shared" si="2"/>
        <v>0</v>
      </c>
    </row>
    <row r="40" spans="1:42">
      <c r="A40" s="891"/>
      <c r="B40" s="681" t="s">
        <v>28</v>
      </c>
      <c r="C40" s="682">
        <f t="shared" si="3"/>
        <v>244.05399999999997</v>
      </c>
      <c r="D40" s="682">
        <v>257.37799999999999</v>
      </c>
      <c r="E40" s="682">
        <f>E39*E$4/1000</f>
        <v>11.375</v>
      </c>
      <c r="F40" s="682">
        <f t="shared" ref="F40" si="540">F39*F$4/1000</f>
        <v>88.74</v>
      </c>
      <c r="G40" s="682">
        <f t="shared" ref="G40" si="541">G39*G$4/1000</f>
        <v>13.667999999999999</v>
      </c>
      <c r="H40" s="682">
        <f t="shared" ref="H40" si="542">H39*H$4/1000</f>
        <v>3.4319999999999999</v>
      </c>
      <c r="I40" s="682">
        <f t="shared" ref="I40" si="543">I39*I$4/1000</f>
        <v>24.696000000000002</v>
      </c>
      <c r="J40" s="682">
        <f t="shared" ref="J40" si="544">J39*J$4/1000</f>
        <v>12.824999999999999</v>
      </c>
      <c r="K40" s="682">
        <f t="shared" ref="K40" si="545">K39*K$4/1000</f>
        <v>11.5</v>
      </c>
      <c r="L40" s="682">
        <f t="shared" ref="L40" si="546">L39*L$4/1000</f>
        <v>12.669</v>
      </c>
      <c r="M40" s="682">
        <f t="shared" ref="M40" si="547">M39*M$4/1000</f>
        <v>41.47</v>
      </c>
      <c r="N40" s="682">
        <f t="shared" ref="N40" si="548">N39*N$4/1000</f>
        <v>0</v>
      </c>
      <c r="O40" s="682">
        <f t="shared" ref="O40" si="549">O39*O$4/1000</f>
        <v>0.87</v>
      </c>
      <c r="P40" s="682">
        <f t="shared" ref="P40" si="550">P39*P$4/1000</f>
        <v>0.58799999999999997</v>
      </c>
      <c r="Q40" s="682">
        <f t="shared" ref="Q40" si="551">Q39*Q$4/1000</f>
        <v>0.91800000000000004</v>
      </c>
      <c r="R40" s="682">
        <f t="shared" ref="R40" si="552">R39*R$4/1000</f>
        <v>0.159</v>
      </c>
      <c r="S40" s="682">
        <f t="shared" ref="S40" si="553">S39*S$4/1000</f>
        <v>0.12</v>
      </c>
      <c r="T40" s="682">
        <f t="shared" ref="T40" si="554">T39*T$4/1000</f>
        <v>3.29</v>
      </c>
      <c r="U40" s="682">
        <f t="shared" ref="U40" si="555">U39*U$4/1000</f>
        <v>3.4079999999999999</v>
      </c>
      <c r="V40" s="682">
        <f t="shared" ref="V40" si="556">V39*V$4/1000</f>
        <v>0.93600000000000005</v>
      </c>
      <c r="W40" s="682">
        <f t="shared" ref="W40" si="557">W39*W$4/1000</f>
        <v>1.425</v>
      </c>
      <c r="X40" s="682">
        <f t="shared" ref="X40" si="558">X39*X$4/1000</f>
        <v>2.72</v>
      </c>
      <c r="Y40" s="682">
        <f t="shared" ref="Y40" si="559">Y39*Y$4/1000</f>
        <v>2.1389999999999998</v>
      </c>
      <c r="Z40" s="682">
        <f t="shared" ref="Z40" si="560">Z39*Z$4/1000</f>
        <v>0.188</v>
      </c>
      <c r="AA40" s="682">
        <f t="shared" ref="AA40" si="561">AA39*AA$4/1000</f>
        <v>0.71399999999999997</v>
      </c>
      <c r="AB40" s="682">
        <f t="shared" ref="AB40" si="562">AB39*AB$4/1000</f>
        <v>0</v>
      </c>
      <c r="AC40" s="682">
        <f t="shared" ref="AC40" si="563">AC39*AC$4/1000</f>
        <v>0.45</v>
      </c>
      <c r="AD40" s="682">
        <f t="shared" ref="AD40" si="564">AD39*AD$4/1000</f>
        <v>0</v>
      </c>
      <c r="AE40" s="682">
        <f t="shared" ref="AE40" si="565">AE39*AE$4/1000</f>
        <v>0.16400000000000001</v>
      </c>
      <c r="AF40" s="678"/>
      <c r="AG40" s="682">
        <f t="shared" ref="AG40" si="566">AG39*AG$4/1000</f>
        <v>0</v>
      </c>
      <c r="AH40" s="682">
        <f t="shared" ref="AH40" si="567">AH39*AH$4/1000</f>
        <v>0</v>
      </c>
      <c r="AI40" s="682">
        <f t="shared" ref="AI40" si="568">AI39*AI$4/1000</f>
        <v>0</v>
      </c>
      <c r="AJ40" s="682">
        <f t="shared" ref="AJ40" si="569">AJ39*AJ$4/1000</f>
        <v>5.59</v>
      </c>
      <c r="AK40" s="682">
        <f t="shared" ref="AK40" si="570">AK39*AK$4/1000</f>
        <v>0</v>
      </c>
      <c r="AL40" s="682">
        <f t="shared" ref="AL40" si="571">AL39*AL$4/1000</f>
        <v>0</v>
      </c>
      <c r="AM40" s="682">
        <f t="shared" ref="AM40" si="572">AM39*AM$4/1000</f>
        <v>0</v>
      </c>
    </row>
    <row r="41" spans="1:42">
      <c r="A41" s="890">
        <v>43282</v>
      </c>
      <c r="B41" s="676" t="s">
        <v>805</v>
      </c>
      <c r="C41" s="677">
        <f t="shared" si="3"/>
        <v>4595</v>
      </c>
      <c r="D41" s="677">
        <v>4676</v>
      </c>
      <c r="E41" s="677">
        <v>455</v>
      </c>
      <c r="F41" s="677">
        <f>2467-2</f>
        <v>2465</v>
      </c>
      <c r="G41" s="677">
        <v>268</v>
      </c>
      <c r="H41" s="677">
        <v>66</v>
      </c>
      <c r="I41" s="677">
        <f>410-67</f>
        <v>343</v>
      </c>
      <c r="J41" s="677">
        <f>179-8</f>
        <v>171</v>
      </c>
      <c r="K41" s="677">
        <v>125</v>
      </c>
      <c r="L41" s="677">
        <v>123</v>
      </c>
      <c r="M41" s="677">
        <v>290</v>
      </c>
      <c r="N41" s="678"/>
      <c r="O41" s="677">
        <v>29</v>
      </c>
      <c r="P41" s="677">
        <v>14</v>
      </c>
      <c r="Q41" s="677">
        <v>18</v>
      </c>
      <c r="R41" s="677">
        <v>3</v>
      </c>
      <c r="S41" s="677">
        <v>2</v>
      </c>
      <c r="T41" s="677">
        <v>47</v>
      </c>
      <c r="U41" s="677">
        <v>48</v>
      </c>
      <c r="V41" s="677">
        <v>13</v>
      </c>
      <c r="W41" s="677">
        <v>19</v>
      </c>
      <c r="X41" s="677">
        <v>34</v>
      </c>
      <c r="Y41" s="677">
        <v>23</v>
      </c>
      <c r="Z41" s="677">
        <v>2</v>
      </c>
      <c r="AA41" s="677">
        <v>7</v>
      </c>
      <c r="AB41" s="677"/>
      <c r="AC41" s="677">
        <v>3</v>
      </c>
      <c r="AD41" s="677"/>
      <c r="AE41" s="677">
        <v>1</v>
      </c>
      <c r="AF41" s="678"/>
      <c r="AG41" s="679">
        <v>0</v>
      </c>
      <c r="AH41" s="679">
        <v>0</v>
      </c>
      <c r="AI41" s="679">
        <v>0</v>
      </c>
      <c r="AJ41" s="679">
        <v>26</v>
      </c>
      <c r="AK41" s="679">
        <v>0</v>
      </c>
      <c r="AL41" s="679">
        <v>0</v>
      </c>
      <c r="AO41">
        <f t="shared" si="1"/>
        <v>26</v>
      </c>
      <c r="AP41">
        <f t="shared" si="2"/>
        <v>0</v>
      </c>
    </row>
    <row r="42" spans="1:42">
      <c r="A42" s="891"/>
      <c r="B42" s="681" t="s">
        <v>28</v>
      </c>
      <c r="C42" s="682">
        <f t="shared" si="3"/>
        <v>244.05399999999997</v>
      </c>
      <c r="D42" s="682">
        <v>257.37799999999999</v>
      </c>
      <c r="E42" s="682">
        <f>E41*E$4/1000</f>
        <v>11.375</v>
      </c>
      <c r="F42" s="682">
        <f t="shared" ref="F42" si="573">F41*F$4/1000</f>
        <v>88.74</v>
      </c>
      <c r="G42" s="682">
        <f t="shared" ref="G42" si="574">G41*G$4/1000</f>
        <v>13.667999999999999</v>
      </c>
      <c r="H42" s="682">
        <f t="shared" ref="H42" si="575">H41*H$4/1000</f>
        <v>3.4319999999999999</v>
      </c>
      <c r="I42" s="682">
        <f t="shared" ref="I42" si="576">I41*I$4/1000</f>
        <v>24.696000000000002</v>
      </c>
      <c r="J42" s="682">
        <f t="shared" ref="J42" si="577">J41*J$4/1000</f>
        <v>12.824999999999999</v>
      </c>
      <c r="K42" s="682">
        <f t="shared" ref="K42" si="578">K41*K$4/1000</f>
        <v>11.5</v>
      </c>
      <c r="L42" s="682">
        <f t="shared" ref="L42" si="579">L41*L$4/1000</f>
        <v>12.669</v>
      </c>
      <c r="M42" s="682">
        <f t="shared" ref="M42" si="580">M41*M$4/1000</f>
        <v>41.47</v>
      </c>
      <c r="N42" s="682">
        <f t="shared" ref="N42" si="581">N41*N$4/1000</f>
        <v>0</v>
      </c>
      <c r="O42" s="682">
        <f t="shared" ref="O42" si="582">O41*O$4/1000</f>
        <v>0.87</v>
      </c>
      <c r="P42" s="682">
        <f t="shared" ref="P42" si="583">P41*P$4/1000</f>
        <v>0.58799999999999997</v>
      </c>
      <c r="Q42" s="682">
        <f t="shared" ref="Q42" si="584">Q41*Q$4/1000</f>
        <v>0.91800000000000004</v>
      </c>
      <c r="R42" s="682">
        <f t="shared" ref="R42" si="585">R41*R$4/1000</f>
        <v>0.159</v>
      </c>
      <c r="S42" s="682">
        <f t="shared" ref="S42" si="586">S41*S$4/1000</f>
        <v>0.12</v>
      </c>
      <c r="T42" s="682">
        <f t="shared" ref="T42" si="587">T41*T$4/1000</f>
        <v>3.29</v>
      </c>
      <c r="U42" s="682">
        <f t="shared" ref="U42" si="588">U41*U$4/1000</f>
        <v>3.4079999999999999</v>
      </c>
      <c r="V42" s="682">
        <f t="shared" ref="V42" si="589">V41*V$4/1000</f>
        <v>0.93600000000000005</v>
      </c>
      <c r="W42" s="682">
        <f t="shared" ref="W42" si="590">W41*W$4/1000</f>
        <v>1.425</v>
      </c>
      <c r="X42" s="682">
        <f t="shared" ref="X42" si="591">X41*X$4/1000</f>
        <v>2.72</v>
      </c>
      <c r="Y42" s="682">
        <f t="shared" ref="Y42" si="592">Y41*Y$4/1000</f>
        <v>2.1389999999999998</v>
      </c>
      <c r="Z42" s="682">
        <f t="shared" ref="Z42" si="593">Z41*Z$4/1000</f>
        <v>0.188</v>
      </c>
      <c r="AA42" s="682">
        <f t="shared" ref="AA42" si="594">AA41*AA$4/1000</f>
        <v>0.71399999999999997</v>
      </c>
      <c r="AB42" s="682">
        <f t="shared" ref="AB42" si="595">AB41*AB$4/1000</f>
        <v>0</v>
      </c>
      <c r="AC42" s="682">
        <f t="shared" ref="AC42" si="596">AC41*AC$4/1000</f>
        <v>0.45</v>
      </c>
      <c r="AD42" s="682">
        <f t="shared" ref="AD42" si="597">AD41*AD$4/1000</f>
        <v>0</v>
      </c>
      <c r="AE42" s="682">
        <f t="shared" ref="AE42" si="598">AE41*AE$4/1000</f>
        <v>0.16400000000000001</v>
      </c>
      <c r="AF42" s="678"/>
      <c r="AG42" s="682">
        <f t="shared" ref="AG42" si="599">AG41*AG$4/1000</f>
        <v>0</v>
      </c>
      <c r="AH42" s="682">
        <f t="shared" ref="AH42" si="600">AH41*AH$4/1000</f>
        <v>0</v>
      </c>
      <c r="AI42" s="682">
        <f t="shared" ref="AI42" si="601">AI41*AI$4/1000</f>
        <v>0</v>
      </c>
      <c r="AJ42" s="682">
        <f t="shared" ref="AJ42" si="602">AJ41*AJ$4/1000</f>
        <v>5.59</v>
      </c>
      <c r="AK42" s="682">
        <f t="shared" ref="AK42" si="603">AK41*AK$4/1000</f>
        <v>0</v>
      </c>
      <c r="AL42" s="682">
        <f t="shared" ref="AL42" si="604">AL41*AL$4/1000</f>
        <v>0</v>
      </c>
      <c r="AM42" s="682">
        <f t="shared" ref="AM42" si="605">AM41*AM$4/1000</f>
        <v>0</v>
      </c>
    </row>
    <row r="43" spans="1:42">
      <c r="A43" s="890">
        <v>43252</v>
      </c>
      <c r="B43" s="676" t="s">
        <v>805</v>
      </c>
      <c r="C43" s="677">
        <f t="shared" si="3"/>
        <v>4595</v>
      </c>
      <c r="D43" s="677">
        <v>4676</v>
      </c>
      <c r="E43" s="677">
        <v>455</v>
      </c>
      <c r="F43" s="677">
        <f>2467-2</f>
        <v>2465</v>
      </c>
      <c r="G43" s="677">
        <v>268</v>
      </c>
      <c r="H43" s="677">
        <v>66</v>
      </c>
      <c r="I43" s="677">
        <f>410-67</f>
        <v>343</v>
      </c>
      <c r="J43" s="677">
        <f>179-8</f>
        <v>171</v>
      </c>
      <c r="K43" s="677">
        <v>125</v>
      </c>
      <c r="L43" s="677">
        <v>123</v>
      </c>
      <c r="M43" s="677">
        <v>290</v>
      </c>
      <c r="N43" s="678"/>
      <c r="O43" s="677">
        <v>29</v>
      </c>
      <c r="P43" s="677">
        <v>14</v>
      </c>
      <c r="Q43" s="677">
        <v>18</v>
      </c>
      <c r="R43" s="677">
        <v>3</v>
      </c>
      <c r="S43" s="677">
        <v>2</v>
      </c>
      <c r="T43" s="677">
        <v>47</v>
      </c>
      <c r="U43" s="677">
        <v>48</v>
      </c>
      <c r="V43" s="677">
        <v>13</v>
      </c>
      <c r="W43" s="677">
        <v>19</v>
      </c>
      <c r="X43" s="677">
        <v>34</v>
      </c>
      <c r="Y43" s="677">
        <v>23</v>
      </c>
      <c r="Z43" s="677">
        <v>2</v>
      </c>
      <c r="AA43" s="677">
        <v>7</v>
      </c>
      <c r="AB43" s="677"/>
      <c r="AC43" s="677">
        <v>3</v>
      </c>
      <c r="AD43" s="677"/>
      <c r="AE43" s="677">
        <v>1</v>
      </c>
      <c r="AF43" s="678"/>
      <c r="AG43" s="679">
        <v>0</v>
      </c>
      <c r="AH43" s="679">
        <v>0</v>
      </c>
      <c r="AI43" s="679">
        <v>0</v>
      </c>
      <c r="AJ43" s="679">
        <v>26</v>
      </c>
      <c r="AK43" s="679">
        <v>0</v>
      </c>
      <c r="AL43" s="679">
        <v>0</v>
      </c>
      <c r="AO43">
        <f t="shared" si="1"/>
        <v>26</v>
      </c>
      <c r="AP43">
        <f t="shared" si="2"/>
        <v>-4</v>
      </c>
    </row>
    <row r="44" spans="1:42">
      <c r="A44" s="891"/>
      <c r="B44" s="681" t="s">
        <v>28</v>
      </c>
      <c r="C44" s="682">
        <f t="shared" si="3"/>
        <v>244.05399999999997</v>
      </c>
      <c r="D44" s="682">
        <v>257.37799999999999</v>
      </c>
      <c r="E44" s="682">
        <f>E43*E$4/1000</f>
        <v>11.375</v>
      </c>
      <c r="F44" s="682">
        <f t="shared" ref="F44" si="606">F43*F$4/1000</f>
        <v>88.74</v>
      </c>
      <c r="G44" s="682">
        <f t="shared" ref="G44" si="607">G43*G$4/1000</f>
        <v>13.667999999999999</v>
      </c>
      <c r="H44" s="682">
        <f t="shared" ref="H44" si="608">H43*H$4/1000</f>
        <v>3.4319999999999999</v>
      </c>
      <c r="I44" s="682">
        <f t="shared" ref="I44" si="609">I43*I$4/1000</f>
        <v>24.696000000000002</v>
      </c>
      <c r="J44" s="682">
        <f t="shared" ref="J44" si="610">J43*J$4/1000</f>
        <v>12.824999999999999</v>
      </c>
      <c r="K44" s="682">
        <f t="shared" ref="K44" si="611">K43*K$4/1000</f>
        <v>11.5</v>
      </c>
      <c r="L44" s="682">
        <f t="shared" ref="L44" si="612">L43*L$4/1000</f>
        <v>12.669</v>
      </c>
      <c r="M44" s="682">
        <f t="shared" ref="M44" si="613">M43*M$4/1000</f>
        <v>41.47</v>
      </c>
      <c r="N44" s="682">
        <f t="shared" ref="N44" si="614">N43*N$4/1000</f>
        <v>0</v>
      </c>
      <c r="O44" s="682">
        <f t="shared" ref="O44" si="615">O43*O$4/1000</f>
        <v>0.87</v>
      </c>
      <c r="P44" s="682">
        <f t="shared" ref="P44" si="616">P43*P$4/1000</f>
        <v>0.58799999999999997</v>
      </c>
      <c r="Q44" s="682">
        <f t="shared" ref="Q44" si="617">Q43*Q$4/1000</f>
        <v>0.91800000000000004</v>
      </c>
      <c r="R44" s="682">
        <f t="shared" ref="R44" si="618">R43*R$4/1000</f>
        <v>0.159</v>
      </c>
      <c r="S44" s="682">
        <f t="shared" ref="S44" si="619">S43*S$4/1000</f>
        <v>0.12</v>
      </c>
      <c r="T44" s="682">
        <f t="shared" ref="T44" si="620">T43*T$4/1000</f>
        <v>3.29</v>
      </c>
      <c r="U44" s="682">
        <f t="shared" ref="U44" si="621">U43*U$4/1000</f>
        <v>3.4079999999999999</v>
      </c>
      <c r="V44" s="682">
        <f t="shared" ref="V44" si="622">V43*V$4/1000</f>
        <v>0.93600000000000005</v>
      </c>
      <c r="W44" s="682">
        <f t="shared" ref="W44" si="623">W43*W$4/1000</f>
        <v>1.425</v>
      </c>
      <c r="X44" s="682">
        <f t="shared" ref="X44" si="624">X43*X$4/1000</f>
        <v>2.72</v>
      </c>
      <c r="Y44" s="682">
        <f t="shared" ref="Y44" si="625">Y43*Y$4/1000</f>
        <v>2.1389999999999998</v>
      </c>
      <c r="Z44" s="682">
        <f t="shared" ref="Z44" si="626">Z43*Z$4/1000</f>
        <v>0.188</v>
      </c>
      <c r="AA44" s="682">
        <f t="shared" ref="AA44" si="627">AA43*AA$4/1000</f>
        <v>0.71399999999999997</v>
      </c>
      <c r="AB44" s="682">
        <f t="shared" ref="AB44" si="628">AB43*AB$4/1000</f>
        <v>0</v>
      </c>
      <c r="AC44" s="682">
        <f t="shared" ref="AC44" si="629">AC43*AC$4/1000</f>
        <v>0.45</v>
      </c>
      <c r="AD44" s="682">
        <f t="shared" ref="AD44" si="630">AD43*AD$4/1000</f>
        <v>0</v>
      </c>
      <c r="AE44" s="682">
        <f t="shared" ref="AE44" si="631">AE43*AE$4/1000</f>
        <v>0.16400000000000001</v>
      </c>
      <c r="AF44" s="678"/>
      <c r="AG44" s="682">
        <f t="shared" ref="AG44" si="632">AG43*AG$4/1000</f>
        <v>0</v>
      </c>
      <c r="AH44" s="682">
        <f t="shared" ref="AH44" si="633">AH43*AH$4/1000</f>
        <v>0</v>
      </c>
      <c r="AI44" s="682">
        <f t="shared" ref="AI44" si="634">AI43*AI$4/1000</f>
        <v>0</v>
      </c>
      <c r="AJ44" s="682">
        <f t="shared" ref="AJ44" si="635">AJ43*AJ$4/1000</f>
        <v>5.59</v>
      </c>
      <c r="AK44" s="682">
        <f t="shared" ref="AK44" si="636">AK43*AK$4/1000</f>
        <v>0</v>
      </c>
      <c r="AL44" s="682">
        <f t="shared" ref="AL44" si="637">AL43*AL$4/1000</f>
        <v>0</v>
      </c>
      <c r="AM44" s="682">
        <f t="shared" ref="AM44" si="638">AM43*AM$4/1000</f>
        <v>0</v>
      </c>
    </row>
    <row r="45" spans="1:42">
      <c r="A45" s="890">
        <v>43221</v>
      </c>
      <c r="B45" s="676" t="s">
        <v>805</v>
      </c>
      <c r="C45" s="677">
        <f t="shared" si="3"/>
        <v>4595</v>
      </c>
      <c r="D45" s="677">
        <v>4676</v>
      </c>
      <c r="E45" s="677">
        <v>455</v>
      </c>
      <c r="F45" s="677">
        <f>2467-2</f>
        <v>2465</v>
      </c>
      <c r="G45" s="677">
        <v>268</v>
      </c>
      <c r="H45" s="677">
        <v>66</v>
      </c>
      <c r="I45" s="677">
        <f>410-71</f>
        <v>339</v>
      </c>
      <c r="J45" s="677">
        <f>179-8</f>
        <v>171</v>
      </c>
      <c r="K45" s="677">
        <v>125</v>
      </c>
      <c r="L45" s="677">
        <v>123</v>
      </c>
      <c r="M45" s="677">
        <v>290</v>
      </c>
      <c r="N45" s="678"/>
      <c r="O45" s="677">
        <v>29</v>
      </c>
      <c r="P45" s="677">
        <v>14</v>
      </c>
      <c r="Q45" s="677">
        <v>18</v>
      </c>
      <c r="R45" s="677">
        <v>3</v>
      </c>
      <c r="S45" s="677">
        <v>2</v>
      </c>
      <c r="T45" s="677">
        <v>47</v>
      </c>
      <c r="U45" s="677">
        <v>48</v>
      </c>
      <c r="V45" s="677">
        <v>13</v>
      </c>
      <c r="W45" s="677">
        <v>19</v>
      </c>
      <c r="X45" s="677">
        <v>34</v>
      </c>
      <c r="Y45" s="677">
        <v>23</v>
      </c>
      <c r="Z45" s="677">
        <v>2</v>
      </c>
      <c r="AA45" s="677">
        <v>7</v>
      </c>
      <c r="AB45" s="677"/>
      <c r="AC45" s="677">
        <v>3</v>
      </c>
      <c r="AD45" s="677"/>
      <c r="AE45" s="677">
        <v>1</v>
      </c>
      <c r="AF45" s="678"/>
      <c r="AG45" s="679">
        <v>0</v>
      </c>
      <c r="AH45" s="679">
        <v>0</v>
      </c>
      <c r="AI45" s="679">
        <v>0</v>
      </c>
      <c r="AJ45" s="679">
        <v>30</v>
      </c>
      <c r="AK45" s="679">
        <v>0</v>
      </c>
      <c r="AL45" s="679">
        <v>0</v>
      </c>
      <c r="AO45">
        <f t="shared" si="1"/>
        <v>30</v>
      </c>
      <c r="AP45">
        <f t="shared" si="2"/>
        <v>0</v>
      </c>
    </row>
    <row r="46" spans="1:42">
      <c r="A46" s="891"/>
      <c r="B46" s="681" t="s">
        <v>28</v>
      </c>
      <c r="C46" s="682">
        <f t="shared" si="3"/>
        <v>244.62599999999995</v>
      </c>
      <c r="D46" s="682">
        <v>252.12999999999997</v>
      </c>
      <c r="E46" s="682">
        <f>E45*E$4/1000</f>
        <v>11.375</v>
      </c>
      <c r="F46" s="682">
        <f t="shared" ref="F46" si="639">F45*F$4/1000</f>
        <v>88.74</v>
      </c>
      <c r="G46" s="682">
        <f t="shared" ref="G46" si="640">G45*G$4/1000</f>
        <v>13.667999999999999</v>
      </c>
      <c r="H46" s="682">
        <f t="shared" ref="H46" si="641">H45*H$4/1000</f>
        <v>3.4319999999999999</v>
      </c>
      <c r="I46" s="682">
        <f t="shared" ref="I46" si="642">I45*I$4/1000</f>
        <v>24.408000000000001</v>
      </c>
      <c r="J46" s="682">
        <f t="shared" ref="J46" si="643">J45*J$4/1000</f>
        <v>12.824999999999999</v>
      </c>
      <c r="K46" s="682">
        <f t="shared" ref="K46" si="644">K45*K$4/1000</f>
        <v>11.5</v>
      </c>
      <c r="L46" s="682">
        <f t="shared" ref="L46" si="645">L45*L$4/1000</f>
        <v>12.669</v>
      </c>
      <c r="M46" s="682">
        <f t="shared" ref="M46" si="646">M45*M$4/1000</f>
        <v>41.47</v>
      </c>
      <c r="N46" s="682">
        <f t="shared" ref="N46" si="647">N45*N$4/1000</f>
        <v>0</v>
      </c>
      <c r="O46" s="682">
        <f t="shared" ref="O46" si="648">O45*O$4/1000</f>
        <v>0.87</v>
      </c>
      <c r="P46" s="682">
        <f t="shared" ref="P46" si="649">P45*P$4/1000</f>
        <v>0.58799999999999997</v>
      </c>
      <c r="Q46" s="682">
        <f t="shared" ref="Q46" si="650">Q45*Q$4/1000</f>
        <v>0.91800000000000004</v>
      </c>
      <c r="R46" s="682">
        <f t="shared" ref="R46" si="651">R45*R$4/1000</f>
        <v>0.159</v>
      </c>
      <c r="S46" s="682">
        <f t="shared" ref="S46" si="652">S45*S$4/1000</f>
        <v>0.12</v>
      </c>
      <c r="T46" s="682">
        <f t="shared" ref="T46" si="653">T45*T$4/1000</f>
        <v>3.29</v>
      </c>
      <c r="U46" s="682">
        <f t="shared" ref="U46" si="654">U45*U$4/1000</f>
        <v>3.4079999999999999</v>
      </c>
      <c r="V46" s="682">
        <f t="shared" ref="V46" si="655">V45*V$4/1000</f>
        <v>0.93600000000000005</v>
      </c>
      <c r="W46" s="682">
        <f t="shared" ref="W46" si="656">W45*W$4/1000</f>
        <v>1.425</v>
      </c>
      <c r="X46" s="682">
        <f t="shared" ref="X46" si="657">X45*X$4/1000</f>
        <v>2.72</v>
      </c>
      <c r="Y46" s="682">
        <f t="shared" ref="Y46" si="658">Y45*Y$4/1000</f>
        <v>2.1389999999999998</v>
      </c>
      <c r="Z46" s="682">
        <f t="shared" ref="Z46" si="659">Z45*Z$4/1000</f>
        <v>0.188</v>
      </c>
      <c r="AA46" s="682">
        <f t="shared" ref="AA46" si="660">AA45*AA$4/1000</f>
        <v>0.71399999999999997</v>
      </c>
      <c r="AB46" s="682">
        <f t="shared" ref="AB46" si="661">AB45*AB$4/1000</f>
        <v>0</v>
      </c>
      <c r="AC46" s="682">
        <f t="shared" ref="AC46" si="662">AC45*AC$4/1000</f>
        <v>0.45</v>
      </c>
      <c r="AD46" s="682">
        <f t="shared" ref="AD46" si="663">AD45*AD$4/1000</f>
        <v>0</v>
      </c>
      <c r="AE46" s="682">
        <f t="shared" ref="AE46" si="664">AE45*AE$4/1000</f>
        <v>0.16400000000000001</v>
      </c>
      <c r="AF46" s="678"/>
      <c r="AG46" s="682">
        <f t="shared" ref="AG46" si="665">AG45*AG$4/1000</f>
        <v>0</v>
      </c>
      <c r="AH46" s="682">
        <f t="shared" ref="AH46" si="666">AH45*AH$4/1000</f>
        <v>0</v>
      </c>
      <c r="AI46" s="682">
        <f t="shared" ref="AI46" si="667">AI45*AI$4/1000</f>
        <v>0</v>
      </c>
      <c r="AJ46" s="682">
        <f t="shared" ref="AJ46" si="668">AJ45*AJ$4/1000</f>
        <v>6.45</v>
      </c>
      <c r="AK46" s="682">
        <f t="shared" ref="AK46" si="669">AK45*AK$4/1000</f>
        <v>0</v>
      </c>
      <c r="AL46" s="682">
        <f t="shared" ref="AL46" si="670">AL45*AL$4/1000</f>
        <v>0</v>
      </c>
      <c r="AM46" s="682">
        <f t="shared" ref="AM46" si="671">AM45*AM$4/1000</f>
        <v>0</v>
      </c>
    </row>
    <row r="47" spans="1:42">
      <c r="A47" s="890">
        <v>43191</v>
      </c>
      <c r="B47" s="676" t="s">
        <v>805</v>
      </c>
      <c r="C47" s="677">
        <f t="shared" si="3"/>
        <v>4595</v>
      </c>
      <c r="D47" s="677">
        <v>4676</v>
      </c>
      <c r="E47" s="677">
        <v>455</v>
      </c>
      <c r="F47" s="677">
        <f>2467-2</f>
        <v>2465</v>
      </c>
      <c r="G47" s="677">
        <v>268</v>
      </c>
      <c r="H47" s="677">
        <v>66</v>
      </c>
      <c r="I47" s="677">
        <f>410-71</f>
        <v>339</v>
      </c>
      <c r="J47" s="677">
        <f>179-8</f>
        <v>171</v>
      </c>
      <c r="K47" s="677">
        <v>125</v>
      </c>
      <c r="L47" s="677">
        <v>123</v>
      </c>
      <c r="M47" s="677">
        <v>290</v>
      </c>
      <c r="N47" s="678"/>
      <c r="O47" s="677">
        <v>29</v>
      </c>
      <c r="P47" s="677">
        <v>14</v>
      </c>
      <c r="Q47" s="677">
        <v>18</v>
      </c>
      <c r="R47" s="677">
        <v>3</v>
      </c>
      <c r="S47" s="677">
        <v>2</v>
      </c>
      <c r="T47" s="677">
        <v>47</v>
      </c>
      <c r="U47" s="677">
        <v>48</v>
      </c>
      <c r="V47" s="677">
        <v>13</v>
      </c>
      <c r="W47" s="677">
        <v>19</v>
      </c>
      <c r="X47" s="677">
        <v>34</v>
      </c>
      <c r="Y47" s="677">
        <v>23</v>
      </c>
      <c r="Z47" s="677">
        <v>2</v>
      </c>
      <c r="AA47" s="677">
        <v>7</v>
      </c>
      <c r="AB47" s="677"/>
      <c r="AC47" s="677">
        <v>3</v>
      </c>
      <c r="AD47" s="677"/>
      <c r="AE47" s="677">
        <v>1</v>
      </c>
      <c r="AF47" s="678"/>
      <c r="AG47" s="679">
        <v>0</v>
      </c>
      <c r="AH47" s="679">
        <v>0</v>
      </c>
      <c r="AI47" s="679">
        <v>0</v>
      </c>
      <c r="AJ47" s="679">
        <v>30</v>
      </c>
      <c r="AK47" s="679">
        <v>0</v>
      </c>
      <c r="AL47" s="679">
        <v>0</v>
      </c>
      <c r="AO47">
        <f t="shared" si="1"/>
        <v>30</v>
      </c>
      <c r="AP47">
        <f t="shared" si="2"/>
        <v>0</v>
      </c>
    </row>
    <row r="48" spans="1:42">
      <c r="A48" s="891"/>
      <c r="B48" s="681" t="s">
        <v>28</v>
      </c>
      <c r="C48" s="682">
        <f t="shared" si="3"/>
        <v>244.62599999999995</v>
      </c>
      <c r="D48" s="682">
        <v>250.48199999999997</v>
      </c>
      <c r="E48" s="682">
        <f>E47*E$4/1000</f>
        <v>11.375</v>
      </c>
      <c r="F48" s="682">
        <f t="shared" ref="F48" si="672">F47*F$4/1000</f>
        <v>88.74</v>
      </c>
      <c r="G48" s="682">
        <f t="shared" ref="G48" si="673">G47*G$4/1000</f>
        <v>13.667999999999999</v>
      </c>
      <c r="H48" s="682">
        <f t="shared" ref="H48" si="674">H47*H$4/1000</f>
        <v>3.4319999999999999</v>
      </c>
      <c r="I48" s="682">
        <f t="shared" ref="I48" si="675">I47*I$4/1000</f>
        <v>24.408000000000001</v>
      </c>
      <c r="J48" s="682">
        <f t="shared" ref="J48" si="676">J47*J$4/1000</f>
        <v>12.824999999999999</v>
      </c>
      <c r="K48" s="682">
        <f t="shared" ref="K48" si="677">K47*K$4/1000</f>
        <v>11.5</v>
      </c>
      <c r="L48" s="682">
        <f t="shared" ref="L48" si="678">L47*L$4/1000</f>
        <v>12.669</v>
      </c>
      <c r="M48" s="682">
        <f t="shared" ref="M48" si="679">M47*M$4/1000</f>
        <v>41.47</v>
      </c>
      <c r="N48" s="682">
        <f t="shared" ref="N48" si="680">N47*N$4/1000</f>
        <v>0</v>
      </c>
      <c r="O48" s="682">
        <f t="shared" ref="O48" si="681">O47*O$4/1000</f>
        <v>0.87</v>
      </c>
      <c r="P48" s="682">
        <f t="shared" ref="P48" si="682">P47*P$4/1000</f>
        <v>0.58799999999999997</v>
      </c>
      <c r="Q48" s="682">
        <f t="shared" ref="Q48" si="683">Q47*Q$4/1000</f>
        <v>0.91800000000000004</v>
      </c>
      <c r="R48" s="682">
        <f t="shared" ref="R48" si="684">R47*R$4/1000</f>
        <v>0.159</v>
      </c>
      <c r="S48" s="682">
        <f t="shared" ref="S48" si="685">S47*S$4/1000</f>
        <v>0.12</v>
      </c>
      <c r="T48" s="682">
        <f t="shared" ref="T48" si="686">T47*T$4/1000</f>
        <v>3.29</v>
      </c>
      <c r="U48" s="682">
        <f t="shared" ref="U48" si="687">U47*U$4/1000</f>
        <v>3.4079999999999999</v>
      </c>
      <c r="V48" s="682">
        <f t="shared" ref="V48" si="688">V47*V$4/1000</f>
        <v>0.93600000000000005</v>
      </c>
      <c r="W48" s="682">
        <f t="shared" ref="W48" si="689">W47*W$4/1000</f>
        <v>1.425</v>
      </c>
      <c r="X48" s="682">
        <f t="shared" ref="X48" si="690">X47*X$4/1000</f>
        <v>2.72</v>
      </c>
      <c r="Y48" s="682">
        <f t="shared" ref="Y48" si="691">Y47*Y$4/1000</f>
        <v>2.1389999999999998</v>
      </c>
      <c r="Z48" s="682">
        <f t="shared" ref="Z48" si="692">Z47*Z$4/1000</f>
        <v>0.188</v>
      </c>
      <c r="AA48" s="682">
        <f t="shared" ref="AA48" si="693">AA47*AA$4/1000</f>
        <v>0.71399999999999997</v>
      </c>
      <c r="AB48" s="682">
        <f t="shared" ref="AB48" si="694">AB47*AB$4/1000</f>
        <v>0</v>
      </c>
      <c r="AC48" s="682">
        <f t="shared" ref="AC48" si="695">AC47*AC$4/1000</f>
        <v>0.45</v>
      </c>
      <c r="AD48" s="682">
        <f t="shared" ref="AD48" si="696">AD47*AD$4/1000</f>
        <v>0</v>
      </c>
      <c r="AE48" s="682">
        <f t="shared" ref="AE48" si="697">AE47*AE$4/1000</f>
        <v>0.16400000000000001</v>
      </c>
      <c r="AF48" s="678"/>
      <c r="AG48" s="682">
        <f t="shared" ref="AG48" si="698">AG47*AG$4/1000</f>
        <v>0</v>
      </c>
      <c r="AH48" s="682">
        <f t="shared" ref="AH48" si="699">AH47*AH$4/1000</f>
        <v>0</v>
      </c>
      <c r="AI48" s="682">
        <f t="shared" ref="AI48" si="700">AI47*AI$4/1000</f>
        <v>0</v>
      </c>
      <c r="AJ48" s="682">
        <f t="shared" ref="AJ48" si="701">AJ47*AJ$4/1000</f>
        <v>6.45</v>
      </c>
      <c r="AK48" s="682">
        <f t="shared" ref="AK48" si="702">AK47*AK$4/1000</f>
        <v>0</v>
      </c>
      <c r="AL48" s="682">
        <f t="shared" ref="AL48" si="703">AL47*AL$4/1000</f>
        <v>0</v>
      </c>
      <c r="AM48" s="682">
        <f t="shared" ref="AM48" si="704">AM47*AM$4/1000</f>
        <v>0</v>
      </c>
    </row>
    <row r="49" spans="1:42">
      <c r="A49" s="890">
        <v>43160</v>
      </c>
      <c r="B49" s="676" t="s">
        <v>805</v>
      </c>
      <c r="C49" s="677">
        <f t="shared" si="3"/>
        <v>4595</v>
      </c>
      <c r="D49" s="677">
        <v>4676</v>
      </c>
      <c r="E49" s="677">
        <v>455</v>
      </c>
      <c r="F49" s="677">
        <f>2467-2</f>
        <v>2465</v>
      </c>
      <c r="G49" s="677">
        <v>268</v>
      </c>
      <c r="H49" s="677">
        <v>66</v>
      </c>
      <c r="I49" s="677">
        <f>410-71</f>
        <v>339</v>
      </c>
      <c r="J49" s="677">
        <f>179-8</f>
        <v>171</v>
      </c>
      <c r="K49" s="677">
        <v>125</v>
      </c>
      <c r="L49" s="677">
        <v>123</v>
      </c>
      <c r="M49" s="677">
        <v>290</v>
      </c>
      <c r="N49" s="678"/>
      <c r="O49" s="677">
        <v>29</v>
      </c>
      <c r="P49" s="677">
        <v>14</v>
      </c>
      <c r="Q49" s="677">
        <v>18</v>
      </c>
      <c r="R49" s="677">
        <v>3</v>
      </c>
      <c r="S49" s="677">
        <v>2</v>
      </c>
      <c r="T49" s="677">
        <v>47</v>
      </c>
      <c r="U49" s="677">
        <v>48</v>
      </c>
      <c r="V49" s="677">
        <v>13</v>
      </c>
      <c r="W49" s="677">
        <v>19</v>
      </c>
      <c r="X49" s="677">
        <v>34</v>
      </c>
      <c r="Y49" s="677">
        <v>23</v>
      </c>
      <c r="Z49" s="677">
        <v>2</v>
      </c>
      <c r="AA49" s="677">
        <v>7</v>
      </c>
      <c r="AB49" s="677"/>
      <c r="AC49" s="677">
        <v>3</v>
      </c>
      <c r="AD49" s="677"/>
      <c r="AE49" s="677">
        <v>1</v>
      </c>
      <c r="AF49" s="678"/>
      <c r="AG49" s="679">
        <v>0</v>
      </c>
      <c r="AH49" s="679">
        <v>0</v>
      </c>
      <c r="AI49" s="679">
        <v>0</v>
      </c>
      <c r="AJ49" s="679">
        <v>30</v>
      </c>
      <c r="AK49" s="679">
        <v>0</v>
      </c>
      <c r="AL49" s="679">
        <v>0</v>
      </c>
      <c r="AO49">
        <f t="shared" si="1"/>
        <v>30</v>
      </c>
      <c r="AP49">
        <f t="shared" si="2"/>
        <v>0</v>
      </c>
    </row>
    <row r="50" spans="1:42">
      <c r="A50" s="891"/>
      <c r="B50" s="681" t="s">
        <v>28</v>
      </c>
      <c r="C50" s="682">
        <f t="shared" si="3"/>
        <v>244.62599999999995</v>
      </c>
      <c r="D50" s="682">
        <v>250.48199999999997</v>
      </c>
      <c r="E50" s="682">
        <f>E49*E$4/1000</f>
        <v>11.375</v>
      </c>
      <c r="F50" s="682">
        <f t="shared" ref="F50" si="705">F49*F$4/1000</f>
        <v>88.74</v>
      </c>
      <c r="G50" s="682">
        <f t="shared" ref="G50" si="706">G49*G$4/1000</f>
        <v>13.667999999999999</v>
      </c>
      <c r="H50" s="682">
        <f t="shared" ref="H50" si="707">H49*H$4/1000</f>
        <v>3.4319999999999999</v>
      </c>
      <c r="I50" s="682">
        <f t="shared" ref="I50" si="708">I49*I$4/1000</f>
        <v>24.408000000000001</v>
      </c>
      <c r="J50" s="682">
        <f t="shared" ref="J50" si="709">J49*J$4/1000</f>
        <v>12.824999999999999</v>
      </c>
      <c r="K50" s="682">
        <f t="shared" ref="K50" si="710">K49*K$4/1000</f>
        <v>11.5</v>
      </c>
      <c r="L50" s="682">
        <f t="shared" ref="L50" si="711">L49*L$4/1000</f>
        <v>12.669</v>
      </c>
      <c r="M50" s="682">
        <f t="shared" ref="M50" si="712">M49*M$4/1000</f>
        <v>41.47</v>
      </c>
      <c r="N50" s="682">
        <f t="shared" ref="N50" si="713">N49*N$4/1000</f>
        <v>0</v>
      </c>
      <c r="O50" s="682">
        <f t="shared" ref="O50" si="714">O49*O$4/1000</f>
        <v>0.87</v>
      </c>
      <c r="P50" s="682">
        <f t="shared" ref="P50" si="715">P49*P$4/1000</f>
        <v>0.58799999999999997</v>
      </c>
      <c r="Q50" s="682">
        <f t="shared" ref="Q50" si="716">Q49*Q$4/1000</f>
        <v>0.91800000000000004</v>
      </c>
      <c r="R50" s="682">
        <f t="shared" ref="R50" si="717">R49*R$4/1000</f>
        <v>0.159</v>
      </c>
      <c r="S50" s="682">
        <f t="shared" ref="S50" si="718">S49*S$4/1000</f>
        <v>0.12</v>
      </c>
      <c r="T50" s="682">
        <f t="shared" ref="T50" si="719">T49*T$4/1000</f>
        <v>3.29</v>
      </c>
      <c r="U50" s="682">
        <f t="shared" ref="U50" si="720">U49*U$4/1000</f>
        <v>3.4079999999999999</v>
      </c>
      <c r="V50" s="682">
        <f t="shared" ref="V50" si="721">V49*V$4/1000</f>
        <v>0.93600000000000005</v>
      </c>
      <c r="W50" s="682">
        <f t="shared" ref="W50" si="722">W49*W$4/1000</f>
        <v>1.425</v>
      </c>
      <c r="X50" s="682">
        <f t="shared" ref="X50" si="723">X49*X$4/1000</f>
        <v>2.72</v>
      </c>
      <c r="Y50" s="682">
        <f t="shared" ref="Y50" si="724">Y49*Y$4/1000</f>
        <v>2.1389999999999998</v>
      </c>
      <c r="Z50" s="682">
        <f t="shared" ref="Z50" si="725">Z49*Z$4/1000</f>
        <v>0.188</v>
      </c>
      <c r="AA50" s="682">
        <f t="shared" ref="AA50" si="726">AA49*AA$4/1000</f>
        <v>0.71399999999999997</v>
      </c>
      <c r="AB50" s="682">
        <f t="shared" ref="AB50" si="727">AB49*AB$4/1000</f>
        <v>0</v>
      </c>
      <c r="AC50" s="682">
        <f t="shared" ref="AC50" si="728">AC49*AC$4/1000</f>
        <v>0.45</v>
      </c>
      <c r="AD50" s="682">
        <f t="shared" ref="AD50" si="729">AD49*AD$4/1000</f>
        <v>0</v>
      </c>
      <c r="AE50" s="682">
        <f t="shared" ref="AE50" si="730">AE49*AE$4/1000</f>
        <v>0.16400000000000001</v>
      </c>
      <c r="AF50" s="678"/>
      <c r="AG50" s="682">
        <f t="shared" ref="AG50" si="731">AG49*AG$4/1000</f>
        <v>0</v>
      </c>
      <c r="AH50" s="682">
        <f t="shared" ref="AH50" si="732">AH49*AH$4/1000</f>
        <v>0</v>
      </c>
      <c r="AI50" s="682">
        <f t="shared" ref="AI50" si="733">AI49*AI$4/1000</f>
        <v>0</v>
      </c>
      <c r="AJ50" s="682">
        <f t="shared" ref="AJ50" si="734">AJ49*AJ$4/1000</f>
        <v>6.45</v>
      </c>
      <c r="AK50" s="682">
        <f t="shared" ref="AK50" si="735">AK49*AK$4/1000</f>
        <v>0</v>
      </c>
      <c r="AL50" s="682">
        <f t="shared" ref="AL50" si="736">AL49*AL$4/1000</f>
        <v>0</v>
      </c>
      <c r="AM50" s="682">
        <f t="shared" ref="AM50" si="737">AM49*AM$4/1000</f>
        <v>0</v>
      </c>
    </row>
    <row r="51" spans="1:42">
      <c r="A51" s="890">
        <v>43132</v>
      </c>
      <c r="B51" s="676" t="s">
        <v>805</v>
      </c>
      <c r="C51" s="677">
        <f t="shared" si="3"/>
        <v>4595</v>
      </c>
      <c r="D51" s="677">
        <v>4676</v>
      </c>
      <c r="E51" s="677">
        <v>455</v>
      </c>
      <c r="F51" s="677">
        <f>2467-2</f>
        <v>2465</v>
      </c>
      <c r="G51" s="677">
        <v>268</v>
      </c>
      <c r="H51" s="677">
        <v>66</v>
      </c>
      <c r="I51" s="677">
        <f>410-71</f>
        <v>339</v>
      </c>
      <c r="J51" s="677">
        <f>179-8</f>
        <v>171</v>
      </c>
      <c r="K51" s="677">
        <v>125</v>
      </c>
      <c r="L51" s="677">
        <v>123</v>
      </c>
      <c r="M51" s="677">
        <v>290</v>
      </c>
      <c r="N51" s="678"/>
      <c r="O51" s="677">
        <v>29</v>
      </c>
      <c r="P51" s="677">
        <v>14</v>
      </c>
      <c r="Q51" s="677">
        <v>18</v>
      </c>
      <c r="R51" s="677">
        <v>3</v>
      </c>
      <c r="S51" s="677">
        <v>2</v>
      </c>
      <c r="T51" s="677">
        <v>47</v>
      </c>
      <c r="U51" s="677">
        <v>48</v>
      </c>
      <c r="V51" s="677">
        <v>13</v>
      </c>
      <c r="W51" s="677">
        <v>19</v>
      </c>
      <c r="X51" s="677">
        <v>34</v>
      </c>
      <c r="Y51" s="677">
        <v>23</v>
      </c>
      <c r="Z51" s="677">
        <v>2</v>
      </c>
      <c r="AA51" s="677">
        <v>7</v>
      </c>
      <c r="AB51" s="677"/>
      <c r="AC51" s="677">
        <v>3</v>
      </c>
      <c r="AD51" s="677"/>
      <c r="AE51" s="677">
        <v>1</v>
      </c>
      <c r="AF51" s="678"/>
      <c r="AG51" s="679">
        <v>0</v>
      </c>
      <c r="AH51" s="679">
        <v>0</v>
      </c>
      <c r="AI51" s="679">
        <v>0</v>
      </c>
      <c r="AJ51" s="679">
        <v>30</v>
      </c>
      <c r="AK51" s="679">
        <v>0</v>
      </c>
      <c r="AL51" s="679">
        <v>0</v>
      </c>
      <c r="AO51">
        <f t="shared" si="1"/>
        <v>30</v>
      </c>
      <c r="AP51">
        <f t="shared" si="2"/>
        <v>0</v>
      </c>
    </row>
    <row r="52" spans="1:42">
      <c r="A52" s="891"/>
      <c r="B52" s="681" t="s">
        <v>28</v>
      </c>
      <c r="C52" s="682">
        <f t="shared" si="3"/>
        <v>244.62599999999995</v>
      </c>
      <c r="D52" s="682">
        <v>250.40999999999997</v>
      </c>
      <c r="E52" s="682">
        <f>E51*E$4/1000</f>
        <v>11.375</v>
      </c>
      <c r="F52" s="682">
        <f t="shared" ref="F52" si="738">F51*F$4/1000</f>
        <v>88.74</v>
      </c>
      <c r="G52" s="682">
        <f t="shared" ref="G52" si="739">G51*G$4/1000</f>
        <v>13.667999999999999</v>
      </c>
      <c r="H52" s="682">
        <f t="shared" ref="H52" si="740">H51*H$4/1000</f>
        <v>3.4319999999999999</v>
      </c>
      <c r="I52" s="682">
        <f t="shared" ref="I52" si="741">I51*I$4/1000</f>
        <v>24.408000000000001</v>
      </c>
      <c r="J52" s="682">
        <f t="shared" ref="J52" si="742">J51*J$4/1000</f>
        <v>12.824999999999999</v>
      </c>
      <c r="K52" s="682">
        <f t="shared" ref="K52" si="743">K51*K$4/1000</f>
        <v>11.5</v>
      </c>
      <c r="L52" s="682">
        <f t="shared" ref="L52" si="744">L51*L$4/1000</f>
        <v>12.669</v>
      </c>
      <c r="M52" s="682">
        <f t="shared" ref="M52" si="745">M51*M$4/1000</f>
        <v>41.47</v>
      </c>
      <c r="N52" s="682">
        <f t="shared" ref="N52" si="746">N51*N$4/1000</f>
        <v>0</v>
      </c>
      <c r="O52" s="682">
        <f t="shared" ref="O52" si="747">O51*O$4/1000</f>
        <v>0.87</v>
      </c>
      <c r="P52" s="682">
        <f t="shared" ref="P52" si="748">P51*P$4/1000</f>
        <v>0.58799999999999997</v>
      </c>
      <c r="Q52" s="682">
        <f t="shared" ref="Q52" si="749">Q51*Q$4/1000</f>
        <v>0.91800000000000004</v>
      </c>
      <c r="R52" s="682">
        <f t="shared" ref="R52" si="750">R51*R$4/1000</f>
        <v>0.159</v>
      </c>
      <c r="S52" s="682">
        <f t="shared" ref="S52" si="751">S51*S$4/1000</f>
        <v>0.12</v>
      </c>
      <c r="T52" s="682">
        <f t="shared" ref="T52" si="752">T51*T$4/1000</f>
        <v>3.29</v>
      </c>
      <c r="U52" s="682">
        <f t="shared" ref="U52" si="753">U51*U$4/1000</f>
        <v>3.4079999999999999</v>
      </c>
      <c r="V52" s="682">
        <f t="shared" ref="V52" si="754">V51*V$4/1000</f>
        <v>0.93600000000000005</v>
      </c>
      <c r="W52" s="682">
        <f t="shared" ref="W52" si="755">W51*W$4/1000</f>
        <v>1.425</v>
      </c>
      <c r="X52" s="682">
        <f t="shared" ref="X52" si="756">X51*X$4/1000</f>
        <v>2.72</v>
      </c>
      <c r="Y52" s="682">
        <f t="shared" ref="Y52" si="757">Y51*Y$4/1000</f>
        <v>2.1389999999999998</v>
      </c>
      <c r="Z52" s="682">
        <f t="shared" ref="Z52" si="758">Z51*Z$4/1000</f>
        <v>0.188</v>
      </c>
      <c r="AA52" s="682">
        <f t="shared" ref="AA52" si="759">AA51*AA$4/1000</f>
        <v>0.71399999999999997</v>
      </c>
      <c r="AB52" s="682">
        <f t="shared" ref="AB52" si="760">AB51*AB$4/1000</f>
        <v>0</v>
      </c>
      <c r="AC52" s="682">
        <f t="shared" ref="AC52" si="761">AC51*AC$4/1000</f>
        <v>0.45</v>
      </c>
      <c r="AD52" s="682">
        <f t="shared" ref="AD52" si="762">AD51*AD$4/1000</f>
        <v>0</v>
      </c>
      <c r="AE52" s="682">
        <f t="shared" ref="AE52" si="763">AE51*AE$4/1000</f>
        <v>0.16400000000000001</v>
      </c>
      <c r="AF52" s="678"/>
      <c r="AG52" s="682">
        <f t="shared" ref="AG52" si="764">AG51*AG$4/1000</f>
        <v>0</v>
      </c>
      <c r="AH52" s="682">
        <f t="shared" ref="AH52" si="765">AH51*AH$4/1000</f>
        <v>0</v>
      </c>
      <c r="AI52" s="682">
        <f t="shared" ref="AI52" si="766">AI51*AI$4/1000</f>
        <v>0</v>
      </c>
      <c r="AJ52" s="682">
        <f t="shared" ref="AJ52" si="767">AJ51*AJ$4/1000</f>
        <v>6.45</v>
      </c>
      <c r="AK52" s="682">
        <f t="shared" ref="AK52" si="768">AK51*AK$4/1000</f>
        <v>0</v>
      </c>
      <c r="AL52" s="682">
        <f t="shared" ref="AL52" si="769">AL51*AL$4/1000</f>
        <v>0</v>
      </c>
      <c r="AM52" s="682">
        <f t="shared" ref="AM52" si="770">AM51*AM$4/1000</f>
        <v>0</v>
      </c>
    </row>
    <row r="53" spans="1:42">
      <c r="A53" s="890">
        <v>43101</v>
      </c>
      <c r="B53" s="676" t="s">
        <v>805</v>
      </c>
      <c r="C53" s="677">
        <f t="shared" si="3"/>
        <v>4595</v>
      </c>
      <c r="D53" s="677">
        <v>4676</v>
      </c>
      <c r="E53" s="677">
        <v>455</v>
      </c>
      <c r="F53" s="677">
        <f>2467-2</f>
        <v>2465</v>
      </c>
      <c r="G53" s="677">
        <v>268</v>
      </c>
      <c r="H53" s="677">
        <v>66</v>
      </c>
      <c r="I53" s="677">
        <f>410-71</f>
        <v>339</v>
      </c>
      <c r="J53" s="677">
        <f>179-8</f>
        <v>171</v>
      </c>
      <c r="K53" s="677">
        <v>125</v>
      </c>
      <c r="L53" s="677">
        <v>123</v>
      </c>
      <c r="M53" s="677">
        <v>290</v>
      </c>
      <c r="N53" s="678"/>
      <c r="O53" s="677">
        <v>29</v>
      </c>
      <c r="P53" s="677">
        <v>14</v>
      </c>
      <c r="Q53" s="677">
        <v>18</v>
      </c>
      <c r="R53" s="677">
        <v>3</v>
      </c>
      <c r="S53" s="677">
        <v>2</v>
      </c>
      <c r="T53" s="677">
        <v>47</v>
      </c>
      <c r="U53" s="677">
        <v>48</v>
      </c>
      <c r="V53" s="677">
        <v>13</v>
      </c>
      <c r="W53" s="677">
        <v>19</v>
      </c>
      <c r="X53" s="677">
        <v>34</v>
      </c>
      <c r="Y53" s="677">
        <v>23</v>
      </c>
      <c r="Z53" s="677">
        <v>2</v>
      </c>
      <c r="AA53" s="677">
        <v>7</v>
      </c>
      <c r="AB53" s="677"/>
      <c r="AC53" s="677">
        <v>3</v>
      </c>
      <c r="AD53" s="677"/>
      <c r="AE53" s="677">
        <v>1</v>
      </c>
      <c r="AF53" s="678"/>
      <c r="AG53" s="679">
        <v>0</v>
      </c>
      <c r="AH53" s="679">
        <v>0</v>
      </c>
      <c r="AI53" s="679">
        <v>0</v>
      </c>
      <c r="AJ53" s="679">
        <v>30</v>
      </c>
      <c r="AK53" s="679">
        <v>0</v>
      </c>
      <c r="AL53" s="679">
        <v>0</v>
      </c>
      <c r="AO53">
        <f t="shared" si="1"/>
        <v>30</v>
      </c>
      <c r="AP53">
        <f t="shared" si="2"/>
        <v>-7</v>
      </c>
    </row>
    <row r="54" spans="1:42">
      <c r="A54" s="891"/>
      <c r="B54" s="681" t="s">
        <v>28</v>
      </c>
      <c r="C54" s="682">
        <f t="shared" si="3"/>
        <v>244.62599999999995</v>
      </c>
      <c r="D54" s="682">
        <v>250.40999999999997</v>
      </c>
      <c r="E54" s="682">
        <f>E53*E$4/1000</f>
        <v>11.375</v>
      </c>
      <c r="F54" s="682">
        <f t="shared" ref="F54" si="771">F53*F$4/1000</f>
        <v>88.74</v>
      </c>
      <c r="G54" s="682">
        <f t="shared" ref="G54" si="772">G53*G$4/1000</f>
        <v>13.667999999999999</v>
      </c>
      <c r="H54" s="682">
        <f t="shared" ref="H54" si="773">H53*H$4/1000</f>
        <v>3.4319999999999999</v>
      </c>
      <c r="I54" s="682">
        <f t="shared" ref="I54" si="774">I53*I$4/1000</f>
        <v>24.408000000000001</v>
      </c>
      <c r="J54" s="682">
        <f t="shared" ref="J54" si="775">J53*J$4/1000</f>
        <v>12.824999999999999</v>
      </c>
      <c r="K54" s="682">
        <f t="shared" ref="K54" si="776">K53*K$4/1000</f>
        <v>11.5</v>
      </c>
      <c r="L54" s="682">
        <f t="shared" ref="L54" si="777">L53*L$4/1000</f>
        <v>12.669</v>
      </c>
      <c r="M54" s="682">
        <f t="shared" ref="M54" si="778">M53*M$4/1000</f>
        <v>41.47</v>
      </c>
      <c r="N54" s="682">
        <f t="shared" ref="N54" si="779">N53*N$4/1000</f>
        <v>0</v>
      </c>
      <c r="O54" s="682">
        <f t="shared" ref="O54" si="780">O53*O$4/1000</f>
        <v>0.87</v>
      </c>
      <c r="P54" s="682">
        <f t="shared" ref="P54" si="781">P53*P$4/1000</f>
        <v>0.58799999999999997</v>
      </c>
      <c r="Q54" s="682">
        <f t="shared" ref="Q54" si="782">Q53*Q$4/1000</f>
        <v>0.91800000000000004</v>
      </c>
      <c r="R54" s="682">
        <f t="shared" ref="R54" si="783">R53*R$4/1000</f>
        <v>0.159</v>
      </c>
      <c r="S54" s="682">
        <f t="shared" ref="S54" si="784">S53*S$4/1000</f>
        <v>0.12</v>
      </c>
      <c r="T54" s="682">
        <f t="shared" ref="T54" si="785">T53*T$4/1000</f>
        <v>3.29</v>
      </c>
      <c r="U54" s="682">
        <f t="shared" ref="U54" si="786">U53*U$4/1000</f>
        <v>3.4079999999999999</v>
      </c>
      <c r="V54" s="682">
        <f t="shared" ref="V54" si="787">V53*V$4/1000</f>
        <v>0.93600000000000005</v>
      </c>
      <c r="W54" s="682">
        <f t="shared" ref="W54" si="788">W53*W$4/1000</f>
        <v>1.425</v>
      </c>
      <c r="X54" s="682">
        <f t="shared" ref="X54" si="789">X53*X$4/1000</f>
        <v>2.72</v>
      </c>
      <c r="Y54" s="682">
        <f t="shared" ref="Y54" si="790">Y53*Y$4/1000</f>
        <v>2.1389999999999998</v>
      </c>
      <c r="Z54" s="682">
        <f t="shared" ref="Z54" si="791">Z53*Z$4/1000</f>
        <v>0.188</v>
      </c>
      <c r="AA54" s="682">
        <f t="shared" ref="AA54" si="792">AA53*AA$4/1000</f>
        <v>0.71399999999999997</v>
      </c>
      <c r="AB54" s="682">
        <f t="shared" ref="AB54" si="793">AB53*AB$4/1000</f>
        <v>0</v>
      </c>
      <c r="AC54" s="682">
        <f t="shared" ref="AC54" si="794">AC53*AC$4/1000</f>
        <v>0.45</v>
      </c>
      <c r="AD54" s="682">
        <f t="shared" ref="AD54" si="795">AD53*AD$4/1000</f>
        <v>0</v>
      </c>
      <c r="AE54" s="682">
        <f t="shared" ref="AE54" si="796">AE53*AE$4/1000</f>
        <v>0.16400000000000001</v>
      </c>
      <c r="AF54" s="678"/>
      <c r="AG54" s="682">
        <f t="shared" ref="AG54" si="797">AG53*AG$4/1000</f>
        <v>0</v>
      </c>
      <c r="AH54" s="682">
        <f t="shared" ref="AH54" si="798">AH53*AH$4/1000</f>
        <v>0</v>
      </c>
      <c r="AI54" s="682">
        <f t="shared" ref="AI54" si="799">AI53*AI$4/1000</f>
        <v>0</v>
      </c>
      <c r="AJ54" s="682">
        <f t="shared" ref="AJ54" si="800">AJ53*AJ$4/1000</f>
        <v>6.45</v>
      </c>
      <c r="AK54" s="682">
        <f t="shared" ref="AK54" si="801">AK53*AK$4/1000</f>
        <v>0</v>
      </c>
      <c r="AL54" s="682">
        <f t="shared" ref="AL54" si="802">AL53*AL$4/1000</f>
        <v>0</v>
      </c>
      <c r="AM54" s="682">
        <f t="shared" ref="AM54" si="803">AM53*AM$4/1000</f>
        <v>0</v>
      </c>
    </row>
    <row r="55" spans="1:42">
      <c r="A55" s="882">
        <v>43070</v>
      </c>
      <c r="B55" s="676" t="s">
        <v>805</v>
      </c>
      <c r="C55" s="677">
        <f t="shared" si="3"/>
        <v>4595</v>
      </c>
      <c r="D55" s="677">
        <v>4676</v>
      </c>
      <c r="E55" s="677">
        <v>455</v>
      </c>
      <c r="F55" s="677">
        <f>2460-2</f>
        <v>2458</v>
      </c>
      <c r="G55" s="677">
        <v>268</v>
      </c>
      <c r="H55" s="677">
        <v>66</v>
      </c>
      <c r="I55" s="677">
        <f>410-71</f>
        <v>339</v>
      </c>
      <c r="J55" s="677">
        <f>179-8</f>
        <v>171</v>
      </c>
      <c r="K55" s="677">
        <v>125</v>
      </c>
      <c r="L55" s="677">
        <v>123</v>
      </c>
      <c r="M55" s="677">
        <v>290</v>
      </c>
      <c r="N55" s="678"/>
      <c r="O55" s="677">
        <v>29</v>
      </c>
      <c r="P55" s="677">
        <v>14</v>
      </c>
      <c r="Q55" s="677">
        <v>18</v>
      </c>
      <c r="R55" s="677">
        <v>3</v>
      </c>
      <c r="S55" s="677">
        <v>2</v>
      </c>
      <c r="T55" s="677">
        <v>47</v>
      </c>
      <c r="U55" s="677">
        <v>48</v>
      </c>
      <c r="V55" s="677">
        <v>13</v>
      </c>
      <c r="W55" s="677">
        <v>19</v>
      </c>
      <c r="X55" s="677">
        <v>34</v>
      </c>
      <c r="Y55" s="677">
        <v>23</v>
      </c>
      <c r="Z55" s="677">
        <v>2</v>
      </c>
      <c r="AA55" s="677">
        <v>7</v>
      </c>
      <c r="AB55" s="677"/>
      <c r="AC55" s="677">
        <v>3</v>
      </c>
      <c r="AD55" s="677"/>
      <c r="AE55" s="677">
        <v>1</v>
      </c>
      <c r="AF55" s="678"/>
      <c r="AG55" s="679">
        <v>4</v>
      </c>
      <c r="AH55" s="679">
        <v>0</v>
      </c>
      <c r="AI55" s="679">
        <v>3</v>
      </c>
      <c r="AJ55" s="679">
        <v>30</v>
      </c>
      <c r="AK55" s="679">
        <v>0</v>
      </c>
      <c r="AL55" s="679">
        <v>0</v>
      </c>
      <c r="AO55">
        <f t="shared" si="1"/>
        <v>37</v>
      </c>
      <c r="AP55">
        <f t="shared" si="2"/>
        <v>0</v>
      </c>
    </row>
    <row r="56" spans="1:42">
      <c r="A56" s="882"/>
      <c r="B56" s="681" t="s">
        <v>28</v>
      </c>
      <c r="C56" s="682">
        <f t="shared" si="3"/>
        <v>245.34399999999997</v>
      </c>
      <c r="D56" s="682">
        <v>251.12799999999999</v>
      </c>
      <c r="E56" s="682">
        <f>E55*E$4/1000</f>
        <v>11.375</v>
      </c>
      <c r="F56" s="682">
        <f t="shared" ref="F56" si="804">F55*F$4/1000</f>
        <v>88.488</v>
      </c>
      <c r="G56" s="682">
        <f t="shared" ref="G56" si="805">G55*G$4/1000</f>
        <v>13.667999999999999</v>
      </c>
      <c r="H56" s="682">
        <f t="shared" ref="H56" si="806">H55*H$4/1000</f>
        <v>3.4319999999999999</v>
      </c>
      <c r="I56" s="682">
        <f t="shared" ref="I56" si="807">I55*I$4/1000</f>
        <v>24.408000000000001</v>
      </c>
      <c r="J56" s="682">
        <f t="shared" ref="J56" si="808">J55*J$4/1000</f>
        <v>12.824999999999999</v>
      </c>
      <c r="K56" s="682">
        <f t="shared" ref="K56" si="809">K55*K$4/1000</f>
        <v>11.5</v>
      </c>
      <c r="L56" s="682">
        <f t="shared" ref="L56" si="810">L55*L$4/1000</f>
        <v>12.669</v>
      </c>
      <c r="M56" s="682">
        <f t="shared" ref="M56" si="811">M55*M$4/1000</f>
        <v>41.47</v>
      </c>
      <c r="N56" s="682">
        <f t="shared" ref="N56" si="812">N55*N$4/1000</f>
        <v>0</v>
      </c>
      <c r="O56" s="682">
        <f t="shared" ref="O56" si="813">O55*O$4/1000</f>
        <v>0.87</v>
      </c>
      <c r="P56" s="682">
        <f t="shared" ref="P56" si="814">P55*P$4/1000</f>
        <v>0.58799999999999997</v>
      </c>
      <c r="Q56" s="682">
        <f t="shared" ref="Q56" si="815">Q55*Q$4/1000</f>
        <v>0.91800000000000004</v>
      </c>
      <c r="R56" s="682">
        <f t="shared" ref="R56" si="816">R55*R$4/1000</f>
        <v>0.159</v>
      </c>
      <c r="S56" s="682">
        <f t="shared" ref="S56" si="817">S55*S$4/1000</f>
        <v>0.12</v>
      </c>
      <c r="T56" s="682">
        <f t="shared" ref="T56" si="818">T55*T$4/1000</f>
        <v>3.29</v>
      </c>
      <c r="U56" s="682">
        <f t="shared" ref="U56" si="819">U55*U$4/1000</f>
        <v>3.4079999999999999</v>
      </c>
      <c r="V56" s="682">
        <f t="shared" ref="V56" si="820">V55*V$4/1000</f>
        <v>0.93600000000000005</v>
      </c>
      <c r="W56" s="682">
        <f t="shared" ref="W56" si="821">W55*W$4/1000</f>
        <v>1.425</v>
      </c>
      <c r="X56" s="682">
        <f t="shared" ref="X56" si="822">X55*X$4/1000</f>
        <v>2.72</v>
      </c>
      <c r="Y56" s="682">
        <f t="shared" ref="Y56" si="823">Y55*Y$4/1000</f>
        <v>2.1389999999999998</v>
      </c>
      <c r="Z56" s="682">
        <f t="shared" ref="Z56" si="824">Z55*Z$4/1000</f>
        <v>0.188</v>
      </c>
      <c r="AA56" s="682">
        <f t="shared" ref="AA56" si="825">AA55*AA$4/1000</f>
        <v>0.71399999999999997</v>
      </c>
      <c r="AB56" s="682">
        <f t="shared" ref="AB56" si="826">AB55*AB$4/1000</f>
        <v>0</v>
      </c>
      <c r="AC56" s="682">
        <f t="shared" ref="AC56" si="827">AC55*AC$4/1000</f>
        <v>0.45</v>
      </c>
      <c r="AD56" s="682">
        <f t="shared" ref="AD56" si="828">AD55*AD$4/1000</f>
        <v>0</v>
      </c>
      <c r="AE56" s="682">
        <f t="shared" ref="AE56" si="829">AE55*AE$4/1000</f>
        <v>0.16400000000000001</v>
      </c>
      <c r="AF56" s="678"/>
      <c r="AG56" s="682">
        <f t="shared" ref="AG56" si="830">AG55*AG$4/1000</f>
        <v>0.4</v>
      </c>
      <c r="AH56" s="682">
        <f t="shared" ref="AH56" si="831">AH55*AH$4/1000</f>
        <v>0</v>
      </c>
      <c r="AI56" s="682">
        <f t="shared" ref="AI56" si="832">AI55*AI$4/1000</f>
        <v>0.56999999999999995</v>
      </c>
      <c r="AJ56" s="682">
        <f t="shared" ref="AJ56" si="833">AJ55*AJ$4/1000</f>
        <v>6.45</v>
      </c>
      <c r="AK56" s="682">
        <f t="shared" ref="AK56" si="834">AK55*AK$4/1000</f>
        <v>0</v>
      </c>
      <c r="AL56" s="682">
        <f t="shared" ref="AL56" si="835">AL55*AL$4/1000</f>
        <v>0</v>
      </c>
      <c r="AM56" s="682">
        <f t="shared" ref="AM56" si="836">AM55*AM$4/1000</f>
        <v>0</v>
      </c>
    </row>
    <row r="57" spans="1:42">
      <c r="A57" s="882">
        <v>43040</v>
      </c>
      <c r="B57" s="676" t="s">
        <v>805</v>
      </c>
      <c r="C57" s="677">
        <f t="shared" si="3"/>
        <v>4595</v>
      </c>
      <c r="D57" s="677">
        <v>4676</v>
      </c>
      <c r="E57" s="677">
        <v>455</v>
      </c>
      <c r="F57" s="677">
        <f>2460-2</f>
        <v>2458</v>
      </c>
      <c r="G57" s="677">
        <v>268</v>
      </c>
      <c r="H57" s="677">
        <v>66</v>
      </c>
      <c r="I57" s="677">
        <f>410-71</f>
        <v>339</v>
      </c>
      <c r="J57" s="677">
        <f>179-8</f>
        <v>171</v>
      </c>
      <c r="K57" s="677">
        <v>125</v>
      </c>
      <c r="L57" s="677">
        <v>123</v>
      </c>
      <c r="M57" s="677">
        <v>290</v>
      </c>
      <c r="N57" s="678"/>
      <c r="O57" s="677">
        <v>29</v>
      </c>
      <c r="P57" s="677">
        <v>14</v>
      </c>
      <c r="Q57" s="677">
        <v>18</v>
      </c>
      <c r="R57" s="677">
        <v>3</v>
      </c>
      <c r="S57" s="677">
        <v>2</v>
      </c>
      <c r="T57" s="677">
        <v>47</v>
      </c>
      <c r="U57" s="677">
        <v>48</v>
      </c>
      <c r="V57" s="677">
        <v>13</v>
      </c>
      <c r="W57" s="677">
        <v>19</v>
      </c>
      <c r="X57" s="677">
        <v>34</v>
      </c>
      <c r="Y57" s="677">
        <v>23</v>
      </c>
      <c r="Z57" s="677">
        <v>2</v>
      </c>
      <c r="AA57" s="677">
        <v>7</v>
      </c>
      <c r="AB57" s="677"/>
      <c r="AC57" s="677">
        <v>3</v>
      </c>
      <c r="AD57" s="677"/>
      <c r="AE57" s="677">
        <v>1</v>
      </c>
      <c r="AF57" s="678"/>
      <c r="AG57" s="679">
        <v>4</v>
      </c>
      <c r="AH57" s="679">
        <v>0</v>
      </c>
      <c r="AI57" s="679">
        <v>3</v>
      </c>
      <c r="AJ57" s="679">
        <v>30</v>
      </c>
      <c r="AK57" s="679">
        <v>0</v>
      </c>
      <c r="AL57" s="679">
        <v>0</v>
      </c>
      <c r="AO57">
        <f t="shared" si="1"/>
        <v>37</v>
      </c>
      <c r="AP57">
        <f t="shared" si="2"/>
        <v>-8</v>
      </c>
    </row>
    <row r="58" spans="1:42">
      <c r="A58" s="882"/>
      <c r="B58" s="681" t="s">
        <v>28</v>
      </c>
      <c r="C58" s="682">
        <f t="shared" si="3"/>
        <v>245.34399999999997</v>
      </c>
      <c r="D58" s="682">
        <v>251.12799999999999</v>
      </c>
      <c r="E58" s="682">
        <f>E57*E$4/1000</f>
        <v>11.375</v>
      </c>
      <c r="F58" s="682">
        <f t="shared" ref="F58" si="837">F57*F$4/1000</f>
        <v>88.488</v>
      </c>
      <c r="G58" s="682">
        <f t="shared" ref="G58" si="838">G57*G$4/1000</f>
        <v>13.667999999999999</v>
      </c>
      <c r="H58" s="682">
        <f t="shared" ref="H58" si="839">H57*H$4/1000</f>
        <v>3.4319999999999999</v>
      </c>
      <c r="I58" s="682">
        <f t="shared" ref="I58" si="840">I57*I$4/1000</f>
        <v>24.408000000000001</v>
      </c>
      <c r="J58" s="682">
        <f t="shared" ref="J58" si="841">J57*J$4/1000</f>
        <v>12.824999999999999</v>
      </c>
      <c r="K58" s="682">
        <f t="shared" ref="K58" si="842">K57*K$4/1000</f>
        <v>11.5</v>
      </c>
      <c r="L58" s="682">
        <f t="shared" ref="L58" si="843">L57*L$4/1000</f>
        <v>12.669</v>
      </c>
      <c r="M58" s="682">
        <f t="shared" ref="M58" si="844">M57*M$4/1000</f>
        <v>41.47</v>
      </c>
      <c r="N58" s="682">
        <f t="shared" ref="N58" si="845">N57*N$4/1000</f>
        <v>0</v>
      </c>
      <c r="O58" s="682">
        <f t="shared" ref="O58" si="846">O57*O$4/1000</f>
        <v>0.87</v>
      </c>
      <c r="P58" s="682">
        <f t="shared" ref="P58" si="847">P57*P$4/1000</f>
        <v>0.58799999999999997</v>
      </c>
      <c r="Q58" s="682">
        <f t="shared" ref="Q58" si="848">Q57*Q$4/1000</f>
        <v>0.91800000000000004</v>
      </c>
      <c r="R58" s="682">
        <f t="shared" ref="R58" si="849">R57*R$4/1000</f>
        <v>0.159</v>
      </c>
      <c r="S58" s="682">
        <f t="shared" ref="S58" si="850">S57*S$4/1000</f>
        <v>0.12</v>
      </c>
      <c r="T58" s="682">
        <f t="shared" ref="T58" si="851">T57*T$4/1000</f>
        <v>3.29</v>
      </c>
      <c r="U58" s="682">
        <f t="shared" ref="U58" si="852">U57*U$4/1000</f>
        <v>3.4079999999999999</v>
      </c>
      <c r="V58" s="682">
        <f t="shared" ref="V58" si="853">V57*V$4/1000</f>
        <v>0.93600000000000005</v>
      </c>
      <c r="W58" s="682">
        <f t="shared" ref="W58" si="854">W57*W$4/1000</f>
        <v>1.425</v>
      </c>
      <c r="X58" s="682">
        <f t="shared" ref="X58" si="855">X57*X$4/1000</f>
        <v>2.72</v>
      </c>
      <c r="Y58" s="682">
        <f t="shared" ref="Y58" si="856">Y57*Y$4/1000</f>
        <v>2.1389999999999998</v>
      </c>
      <c r="Z58" s="682">
        <f t="shared" ref="Z58" si="857">Z57*Z$4/1000</f>
        <v>0.188</v>
      </c>
      <c r="AA58" s="682">
        <f t="shared" ref="AA58" si="858">AA57*AA$4/1000</f>
        <v>0.71399999999999997</v>
      </c>
      <c r="AB58" s="682">
        <f t="shared" ref="AB58" si="859">AB57*AB$4/1000</f>
        <v>0</v>
      </c>
      <c r="AC58" s="682">
        <f t="shared" ref="AC58" si="860">AC57*AC$4/1000</f>
        <v>0.45</v>
      </c>
      <c r="AD58" s="682">
        <f t="shared" ref="AD58" si="861">AD57*AD$4/1000</f>
        <v>0</v>
      </c>
      <c r="AE58" s="682">
        <f t="shared" ref="AE58" si="862">AE57*AE$4/1000</f>
        <v>0.16400000000000001</v>
      </c>
      <c r="AF58" s="678"/>
      <c r="AG58" s="682">
        <f t="shared" ref="AG58" si="863">AG57*AG$4/1000</f>
        <v>0.4</v>
      </c>
      <c r="AH58" s="682">
        <f t="shared" ref="AH58" si="864">AH57*AH$4/1000</f>
        <v>0</v>
      </c>
      <c r="AI58" s="682">
        <f t="shared" ref="AI58" si="865">AI57*AI$4/1000</f>
        <v>0.56999999999999995</v>
      </c>
      <c r="AJ58" s="682">
        <f t="shared" ref="AJ58" si="866">AJ57*AJ$4/1000</f>
        <v>6.45</v>
      </c>
      <c r="AK58" s="682">
        <f t="shared" ref="AK58" si="867">AK57*AK$4/1000</f>
        <v>0</v>
      </c>
      <c r="AL58" s="682">
        <f t="shared" ref="AL58" si="868">AL57*AL$4/1000</f>
        <v>0</v>
      </c>
      <c r="AM58" s="682">
        <f t="shared" ref="AM58" si="869">AM57*AM$4/1000</f>
        <v>0</v>
      </c>
    </row>
    <row r="59" spans="1:42">
      <c r="A59" s="890">
        <v>43009</v>
      </c>
      <c r="B59" s="676" t="s">
        <v>805</v>
      </c>
      <c r="C59" s="677">
        <f t="shared" si="3"/>
        <v>4595</v>
      </c>
      <c r="D59" s="677">
        <v>4674</v>
      </c>
      <c r="E59" s="677">
        <v>455</v>
      </c>
      <c r="F59" s="677">
        <v>2453</v>
      </c>
      <c r="G59" s="677">
        <v>268</v>
      </c>
      <c r="H59" s="677">
        <v>66</v>
      </c>
      <c r="I59" s="677">
        <f>409-71</f>
        <v>338</v>
      </c>
      <c r="J59" s="677">
        <f>179-8</f>
        <v>171</v>
      </c>
      <c r="K59" s="677">
        <v>125</v>
      </c>
      <c r="L59" s="677">
        <v>123</v>
      </c>
      <c r="M59" s="677">
        <v>288</v>
      </c>
      <c r="N59" s="678"/>
      <c r="O59" s="677">
        <v>29</v>
      </c>
      <c r="P59" s="677">
        <v>14</v>
      </c>
      <c r="Q59" s="677">
        <v>18</v>
      </c>
      <c r="R59" s="677">
        <v>3</v>
      </c>
      <c r="S59" s="677">
        <v>2</v>
      </c>
      <c r="T59" s="677">
        <v>47</v>
      </c>
      <c r="U59" s="677">
        <v>48</v>
      </c>
      <c r="V59" s="677">
        <v>13</v>
      </c>
      <c r="W59" s="677">
        <v>19</v>
      </c>
      <c r="X59" s="677">
        <v>34</v>
      </c>
      <c r="Y59" s="677">
        <v>23</v>
      </c>
      <c r="Z59" s="677">
        <v>2</v>
      </c>
      <c r="AA59" s="677">
        <v>7</v>
      </c>
      <c r="AB59" s="677"/>
      <c r="AC59" s="677">
        <v>3</v>
      </c>
      <c r="AD59" s="677"/>
      <c r="AE59" s="677">
        <v>1</v>
      </c>
      <c r="AF59" s="678"/>
      <c r="AG59" s="679">
        <v>12</v>
      </c>
      <c r="AH59" s="679">
        <v>-1</v>
      </c>
      <c r="AI59" s="679">
        <v>3</v>
      </c>
      <c r="AJ59" s="679">
        <v>31</v>
      </c>
      <c r="AK59" s="679">
        <v>0</v>
      </c>
      <c r="AL59" s="679">
        <v>0</v>
      </c>
      <c r="AO59">
        <f t="shared" si="1"/>
        <v>45</v>
      </c>
      <c r="AP59">
        <f t="shared" si="2"/>
        <v>-15</v>
      </c>
    </row>
    <row r="60" spans="1:42">
      <c r="A60" s="891"/>
      <c r="B60" s="681" t="s">
        <v>28</v>
      </c>
      <c r="C60" s="682">
        <f t="shared" si="3"/>
        <v>245.68599999999995</v>
      </c>
      <c r="D60" s="682">
        <v>251.39799999999997</v>
      </c>
      <c r="E60" s="682">
        <f>E59*E$4/1000</f>
        <v>11.375</v>
      </c>
      <c r="F60" s="682">
        <f t="shared" ref="F60" si="870">F59*F$4/1000</f>
        <v>88.308000000000007</v>
      </c>
      <c r="G60" s="682">
        <f t="shared" ref="G60" si="871">G59*G$4/1000</f>
        <v>13.667999999999999</v>
      </c>
      <c r="H60" s="682">
        <f t="shared" ref="H60" si="872">H59*H$4/1000</f>
        <v>3.4319999999999999</v>
      </c>
      <c r="I60" s="682">
        <f t="shared" ref="I60" si="873">I59*I$4/1000</f>
        <v>24.335999999999999</v>
      </c>
      <c r="J60" s="682">
        <f t="shared" ref="J60" si="874">J59*J$4/1000</f>
        <v>12.824999999999999</v>
      </c>
      <c r="K60" s="682">
        <f t="shared" ref="K60" si="875">K59*K$4/1000</f>
        <v>11.5</v>
      </c>
      <c r="L60" s="682">
        <f t="shared" ref="L60" si="876">L59*L$4/1000</f>
        <v>12.669</v>
      </c>
      <c r="M60" s="682">
        <f t="shared" ref="M60" si="877">M59*M$4/1000</f>
        <v>41.183999999999997</v>
      </c>
      <c r="N60" s="682">
        <f t="shared" ref="N60" si="878">N59*N$4/1000</f>
        <v>0</v>
      </c>
      <c r="O60" s="682">
        <f t="shared" ref="O60" si="879">O59*O$4/1000</f>
        <v>0.87</v>
      </c>
      <c r="P60" s="682">
        <f t="shared" ref="P60" si="880">P59*P$4/1000</f>
        <v>0.58799999999999997</v>
      </c>
      <c r="Q60" s="682">
        <f t="shared" ref="Q60" si="881">Q59*Q$4/1000</f>
        <v>0.91800000000000004</v>
      </c>
      <c r="R60" s="682">
        <f t="shared" ref="R60" si="882">R59*R$4/1000</f>
        <v>0.159</v>
      </c>
      <c r="S60" s="682">
        <f t="shared" ref="S60" si="883">S59*S$4/1000</f>
        <v>0.12</v>
      </c>
      <c r="T60" s="682">
        <f t="shared" ref="T60" si="884">T59*T$4/1000</f>
        <v>3.29</v>
      </c>
      <c r="U60" s="682">
        <f t="shared" ref="U60" si="885">U59*U$4/1000</f>
        <v>3.4079999999999999</v>
      </c>
      <c r="V60" s="682">
        <f t="shared" ref="V60" si="886">V59*V$4/1000</f>
        <v>0.93600000000000005</v>
      </c>
      <c r="W60" s="682">
        <f t="shared" ref="W60" si="887">W59*W$4/1000</f>
        <v>1.425</v>
      </c>
      <c r="X60" s="682">
        <f t="shared" ref="X60" si="888">X59*X$4/1000</f>
        <v>2.72</v>
      </c>
      <c r="Y60" s="682">
        <f t="shared" ref="Y60" si="889">Y59*Y$4/1000</f>
        <v>2.1389999999999998</v>
      </c>
      <c r="Z60" s="682">
        <f t="shared" ref="Z60" si="890">Z59*Z$4/1000</f>
        <v>0.188</v>
      </c>
      <c r="AA60" s="682">
        <f t="shared" ref="AA60" si="891">AA59*AA$4/1000</f>
        <v>0.71399999999999997</v>
      </c>
      <c r="AB60" s="682">
        <f t="shared" ref="AB60" si="892">AB59*AB$4/1000</f>
        <v>0</v>
      </c>
      <c r="AC60" s="682">
        <f t="shared" ref="AC60" si="893">AC59*AC$4/1000</f>
        <v>0.45</v>
      </c>
      <c r="AD60" s="682">
        <f t="shared" ref="AD60" si="894">AD59*AD$4/1000</f>
        <v>0</v>
      </c>
      <c r="AE60" s="682">
        <f t="shared" ref="AE60" si="895">AE59*AE$4/1000</f>
        <v>0.16400000000000001</v>
      </c>
      <c r="AF60" s="678"/>
      <c r="AG60" s="682">
        <f t="shared" ref="AG60" si="896">AG59*AG$4/1000</f>
        <v>1.2</v>
      </c>
      <c r="AH60" s="682">
        <f t="shared" ref="AH60" si="897">AH59*AH$4/1000</f>
        <v>-0.13500000000000001</v>
      </c>
      <c r="AI60" s="682">
        <f t="shared" ref="AI60" si="898">AI59*AI$4/1000</f>
        <v>0.56999999999999995</v>
      </c>
      <c r="AJ60" s="682">
        <f t="shared" ref="AJ60" si="899">AJ59*AJ$4/1000</f>
        <v>6.665</v>
      </c>
      <c r="AK60" s="682">
        <f t="shared" ref="AK60" si="900">AK59*AK$4/1000</f>
        <v>0</v>
      </c>
      <c r="AL60" s="682">
        <f t="shared" ref="AL60" si="901">AL59*AL$4/1000</f>
        <v>0</v>
      </c>
      <c r="AM60" s="682">
        <f t="shared" ref="AM60" si="902">AM59*AM$4/1000</f>
        <v>0</v>
      </c>
    </row>
    <row r="61" spans="1:42">
      <c r="A61" s="890">
        <v>42979</v>
      </c>
      <c r="B61" s="676"/>
      <c r="C61" s="677">
        <f t="shared" si="3"/>
        <v>4595</v>
      </c>
      <c r="D61" s="677">
        <v>4674</v>
      </c>
      <c r="E61" s="677">
        <v>455</v>
      </c>
      <c r="F61" s="677">
        <v>2448</v>
      </c>
      <c r="G61" s="677">
        <v>267</v>
      </c>
      <c r="H61" s="677">
        <v>66</v>
      </c>
      <c r="I61" s="677">
        <f>402-72</f>
        <v>330</v>
      </c>
      <c r="J61" s="677">
        <f>177-7</f>
        <v>170</v>
      </c>
      <c r="K61" s="677">
        <v>125</v>
      </c>
      <c r="L61" s="677">
        <v>123</v>
      </c>
      <c r="M61" s="677">
        <v>288</v>
      </c>
      <c r="N61" s="678"/>
      <c r="O61" s="677">
        <v>29</v>
      </c>
      <c r="P61" s="677">
        <v>14</v>
      </c>
      <c r="Q61" s="677">
        <v>18</v>
      </c>
      <c r="R61" s="677">
        <v>3</v>
      </c>
      <c r="S61" s="677">
        <v>2</v>
      </c>
      <c r="T61" s="677">
        <v>47</v>
      </c>
      <c r="U61" s="677">
        <v>48</v>
      </c>
      <c r="V61" s="677">
        <v>13</v>
      </c>
      <c r="W61" s="677">
        <v>19</v>
      </c>
      <c r="X61" s="677">
        <v>34</v>
      </c>
      <c r="Y61" s="677">
        <v>23</v>
      </c>
      <c r="Z61" s="677">
        <v>2</v>
      </c>
      <c r="AA61" s="677">
        <v>7</v>
      </c>
      <c r="AB61" s="677"/>
      <c r="AC61" s="677">
        <v>3</v>
      </c>
      <c r="AD61" s="677"/>
      <c r="AE61" s="677">
        <v>1</v>
      </c>
      <c r="AF61" s="678"/>
      <c r="AG61" s="679">
        <v>17</v>
      </c>
      <c r="AH61" s="679">
        <v>3</v>
      </c>
      <c r="AI61" s="679">
        <v>8</v>
      </c>
      <c r="AJ61" s="679">
        <v>32</v>
      </c>
      <c r="AK61" s="679">
        <v>0</v>
      </c>
      <c r="AL61" s="679">
        <v>0</v>
      </c>
      <c r="AO61">
        <f t="shared" si="1"/>
        <v>60</v>
      </c>
      <c r="AP61">
        <f t="shared" si="2"/>
        <v>0</v>
      </c>
    </row>
    <row r="62" spans="1:42">
      <c r="A62" s="891"/>
      <c r="B62" s="681"/>
      <c r="C62" s="682">
        <f t="shared" si="3"/>
        <v>247.00899999999999</v>
      </c>
      <c r="D62" s="682">
        <v>252.71799999999999</v>
      </c>
      <c r="E62" s="682">
        <f>E61*E$4/1000</f>
        <v>11.375</v>
      </c>
      <c r="F62" s="682">
        <f t="shared" ref="F62" si="903">F61*F$4/1000</f>
        <v>88.128</v>
      </c>
      <c r="G62" s="682">
        <f t="shared" ref="G62" si="904">G61*G$4/1000</f>
        <v>13.617000000000001</v>
      </c>
      <c r="H62" s="682">
        <f t="shared" ref="H62" si="905">H61*H$4/1000</f>
        <v>3.4319999999999999</v>
      </c>
      <c r="I62" s="682">
        <f t="shared" ref="I62" si="906">I61*I$4/1000</f>
        <v>23.76</v>
      </c>
      <c r="J62" s="682">
        <f t="shared" ref="J62" si="907">J61*J$4/1000</f>
        <v>12.75</v>
      </c>
      <c r="K62" s="682">
        <f t="shared" ref="K62" si="908">K61*K$4/1000</f>
        <v>11.5</v>
      </c>
      <c r="L62" s="682">
        <f t="shared" ref="L62" si="909">L61*L$4/1000</f>
        <v>12.669</v>
      </c>
      <c r="M62" s="682">
        <f t="shared" ref="M62" si="910">M61*M$4/1000</f>
        <v>41.183999999999997</v>
      </c>
      <c r="N62" s="682">
        <f t="shared" ref="N62" si="911">N61*N$4/1000</f>
        <v>0</v>
      </c>
      <c r="O62" s="682">
        <f t="shared" ref="O62" si="912">O61*O$4/1000</f>
        <v>0.87</v>
      </c>
      <c r="P62" s="682">
        <f t="shared" ref="P62" si="913">P61*P$4/1000</f>
        <v>0.58799999999999997</v>
      </c>
      <c r="Q62" s="682">
        <f t="shared" ref="Q62" si="914">Q61*Q$4/1000</f>
        <v>0.91800000000000004</v>
      </c>
      <c r="R62" s="682">
        <f t="shared" ref="R62" si="915">R61*R$4/1000</f>
        <v>0.159</v>
      </c>
      <c r="S62" s="682">
        <f t="shared" ref="S62" si="916">S61*S$4/1000</f>
        <v>0.12</v>
      </c>
      <c r="T62" s="682">
        <f t="shared" ref="T62" si="917">T61*T$4/1000</f>
        <v>3.29</v>
      </c>
      <c r="U62" s="682">
        <f t="shared" ref="U62" si="918">U61*U$4/1000</f>
        <v>3.4079999999999999</v>
      </c>
      <c r="V62" s="682">
        <f t="shared" ref="V62" si="919">V61*V$4/1000</f>
        <v>0.93600000000000005</v>
      </c>
      <c r="W62" s="682">
        <f t="shared" ref="W62" si="920">W61*W$4/1000</f>
        <v>1.425</v>
      </c>
      <c r="X62" s="682">
        <f t="shared" ref="X62" si="921">X61*X$4/1000</f>
        <v>2.72</v>
      </c>
      <c r="Y62" s="682">
        <f t="shared" ref="Y62" si="922">Y61*Y$4/1000</f>
        <v>2.1389999999999998</v>
      </c>
      <c r="Z62" s="682">
        <f t="shared" ref="Z62" si="923">Z61*Z$4/1000</f>
        <v>0.188</v>
      </c>
      <c r="AA62" s="682">
        <f t="shared" ref="AA62" si="924">AA61*AA$4/1000</f>
        <v>0.71399999999999997</v>
      </c>
      <c r="AB62" s="682">
        <f t="shared" ref="AB62" si="925">AB61*AB$4/1000</f>
        <v>0</v>
      </c>
      <c r="AC62" s="682">
        <f t="shared" ref="AC62" si="926">AC61*AC$4/1000</f>
        <v>0.45</v>
      </c>
      <c r="AD62" s="682">
        <f t="shared" ref="AD62" si="927">AD61*AD$4/1000</f>
        <v>0</v>
      </c>
      <c r="AE62" s="682">
        <f t="shared" ref="AE62" si="928">AE61*AE$4/1000</f>
        <v>0.16400000000000001</v>
      </c>
      <c r="AF62" s="678"/>
      <c r="AG62" s="682">
        <f t="shared" ref="AG62" si="929">AG61*AG$4/1000</f>
        <v>1.7</v>
      </c>
      <c r="AH62" s="682">
        <f t="shared" ref="AH62" si="930">AH61*AH$4/1000</f>
        <v>0.40500000000000003</v>
      </c>
      <c r="AI62" s="682">
        <f t="shared" ref="AI62" si="931">AI61*AI$4/1000</f>
        <v>1.52</v>
      </c>
      <c r="AJ62" s="682">
        <f t="shared" ref="AJ62" si="932">AJ61*AJ$4/1000</f>
        <v>6.88</v>
      </c>
      <c r="AK62" s="682">
        <f t="shared" ref="AK62" si="933">AK61*AK$4/1000</f>
        <v>0</v>
      </c>
      <c r="AL62" s="682">
        <f t="shared" ref="AL62" si="934">AL61*AL$4/1000</f>
        <v>0</v>
      </c>
      <c r="AM62" s="682">
        <f t="shared" ref="AM62" si="935">AM61*AM$4/1000</f>
        <v>0</v>
      </c>
    </row>
    <row r="63" spans="1:42">
      <c r="A63" s="890">
        <v>42948</v>
      </c>
      <c r="B63" s="676"/>
      <c r="C63" s="677">
        <f t="shared" si="3"/>
        <v>4595</v>
      </c>
      <c r="D63" s="677">
        <v>4674</v>
      </c>
      <c r="E63" s="677">
        <v>455</v>
      </c>
      <c r="F63" s="677">
        <v>2448</v>
      </c>
      <c r="G63" s="677">
        <v>267</v>
      </c>
      <c r="H63" s="677">
        <v>66</v>
      </c>
      <c r="I63" s="677">
        <f>402-74</f>
        <v>328</v>
      </c>
      <c r="J63" s="677">
        <f>177-5</f>
        <v>172</v>
      </c>
      <c r="K63" s="677">
        <v>125</v>
      </c>
      <c r="L63" s="677">
        <v>123</v>
      </c>
      <c r="M63" s="677">
        <v>288</v>
      </c>
      <c r="N63" s="678"/>
      <c r="O63" s="677">
        <v>29</v>
      </c>
      <c r="P63" s="677">
        <v>14</v>
      </c>
      <c r="Q63" s="677">
        <v>18</v>
      </c>
      <c r="R63" s="677">
        <v>3</v>
      </c>
      <c r="S63" s="677">
        <v>2</v>
      </c>
      <c r="T63" s="677">
        <v>47</v>
      </c>
      <c r="U63" s="677">
        <v>48</v>
      </c>
      <c r="V63" s="677">
        <v>13</v>
      </c>
      <c r="W63" s="677">
        <v>19</v>
      </c>
      <c r="X63" s="677">
        <v>34</v>
      </c>
      <c r="Y63" s="677">
        <v>23</v>
      </c>
      <c r="Z63" s="677">
        <v>2</v>
      </c>
      <c r="AA63" s="677">
        <v>7</v>
      </c>
      <c r="AB63" s="677"/>
      <c r="AC63" s="677">
        <v>3</v>
      </c>
      <c r="AD63" s="677"/>
      <c r="AE63" s="677">
        <v>1</v>
      </c>
      <c r="AF63" s="678"/>
      <c r="AG63" s="679">
        <v>17</v>
      </c>
      <c r="AH63" s="679">
        <v>3</v>
      </c>
      <c r="AI63" s="679">
        <v>8</v>
      </c>
      <c r="AJ63" s="679">
        <v>32</v>
      </c>
      <c r="AK63" s="679">
        <v>0</v>
      </c>
      <c r="AL63" s="679">
        <v>0</v>
      </c>
      <c r="AO63">
        <f t="shared" si="1"/>
        <v>60</v>
      </c>
      <c r="AP63">
        <f t="shared" si="2"/>
        <v>-47</v>
      </c>
    </row>
    <row r="64" spans="1:42">
      <c r="A64" s="891"/>
      <c r="B64" s="681"/>
      <c r="C64" s="682">
        <f t="shared" si="3"/>
        <v>247.01499999999999</v>
      </c>
      <c r="D64" s="682">
        <v>252.71799999999999</v>
      </c>
      <c r="E64" s="682">
        <f>E63*E$4/1000</f>
        <v>11.375</v>
      </c>
      <c r="F64" s="682">
        <f t="shared" ref="F64" si="936">F63*F$4/1000</f>
        <v>88.128</v>
      </c>
      <c r="G64" s="682">
        <f t="shared" ref="G64" si="937">G63*G$4/1000</f>
        <v>13.617000000000001</v>
      </c>
      <c r="H64" s="682">
        <f t="shared" ref="H64" si="938">H63*H$4/1000</f>
        <v>3.4319999999999999</v>
      </c>
      <c r="I64" s="682">
        <f t="shared" ref="I64" si="939">I63*I$4/1000</f>
        <v>23.616</v>
      </c>
      <c r="J64" s="682">
        <f t="shared" ref="J64" si="940">J63*J$4/1000</f>
        <v>12.9</v>
      </c>
      <c r="K64" s="682">
        <f t="shared" ref="K64" si="941">K63*K$4/1000</f>
        <v>11.5</v>
      </c>
      <c r="L64" s="682">
        <f t="shared" ref="L64" si="942">L63*L$4/1000</f>
        <v>12.669</v>
      </c>
      <c r="M64" s="682">
        <f t="shared" ref="M64" si="943">M63*M$4/1000</f>
        <v>41.183999999999997</v>
      </c>
      <c r="N64" s="682">
        <f t="shared" ref="N64" si="944">N63*N$4/1000</f>
        <v>0</v>
      </c>
      <c r="O64" s="682">
        <f t="shared" ref="O64" si="945">O63*O$4/1000</f>
        <v>0.87</v>
      </c>
      <c r="P64" s="682">
        <f t="shared" ref="P64" si="946">P63*P$4/1000</f>
        <v>0.58799999999999997</v>
      </c>
      <c r="Q64" s="682">
        <f t="shared" ref="Q64" si="947">Q63*Q$4/1000</f>
        <v>0.91800000000000004</v>
      </c>
      <c r="R64" s="682">
        <f t="shared" ref="R64" si="948">R63*R$4/1000</f>
        <v>0.159</v>
      </c>
      <c r="S64" s="682">
        <f t="shared" ref="S64" si="949">S63*S$4/1000</f>
        <v>0.12</v>
      </c>
      <c r="T64" s="682">
        <f t="shared" ref="T64" si="950">T63*T$4/1000</f>
        <v>3.29</v>
      </c>
      <c r="U64" s="682">
        <f t="shared" ref="U64" si="951">U63*U$4/1000</f>
        <v>3.4079999999999999</v>
      </c>
      <c r="V64" s="682">
        <f t="shared" ref="V64" si="952">V63*V$4/1000</f>
        <v>0.93600000000000005</v>
      </c>
      <c r="W64" s="682">
        <f t="shared" ref="W64" si="953">W63*W$4/1000</f>
        <v>1.425</v>
      </c>
      <c r="X64" s="682">
        <f t="shared" ref="X64" si="954">X63*X$4/1000</f>
        <v>2.72</v>
      </c>
      <c r="Y64" s="682">
        <f t="shared" ref="Y64" si="955">Y63*Y$4/1000</f>
        <v>2.1389999999999998</v>
      </c>
      <c r="Z64" s="682">
        <f t="shared" ref="Z64" si="956">Z63*Z$4/1000</f>
        <v>0.188</v>
      </c>
      <c r="AA64" s="682">
        <f t="shared" ref="AA64" si="957">AA63*AA$4/1000</f>
        <v>0.71399999999999997</v>
      </c>
      <c r="AB64" s="682">
        <f t="shared" ref="AB64" si="958">AB63*AB$4/1000</f>
        <v>0</v>
      </c>
      <c r="AC64" s="682">
        <f t="shared" ref="AC64" si="959">AC63*AC$4/1000</f>
        <v>0.45</v>
      </c>
      <c r="AD64" s="682">
        <f t="shared" ref="AD64" si="960">AD63*AD$4/1000</f>
        <v>0</v>
      </c>
      <c r="AE64" s="682">
        <f t="shared" ref="AE64" si="961">AE63*AE$4/1000</f>
        <v>0.16400000000000001</v>
      </c>
      <c r="AF64" s="678"/>
      <c r="AG64" s="682">
        <f t="shared" ref="AG64" si="962">AG63*AG$4/1000</f>
        <v>1.7</v>
      </c>
      <c r="AH64" s="682">
        <f t="shared" ref="AH64" si="963">AH63*AH$4/1000</f>
        <v>0.40500000000000003</v>
      </c>
      <c r="AI64" s="682">
        <f t="shared" ref="AI64" si="964">AI63*AI$4/1000</f>
        <v>1.52</v>
      </c>
      <c r="AJ64" s="682">
        <f t="shared" ref="AJ64" si="965">AJ63*AJ$4/1000</f>
        <v>6.88</v>
      </c>
      <c r="AK64" s="682">
        <f t="shared" ref="AK64" si="966">AK63*AK$4/1000</f>
        <v>0</v>
      </c>
      <c r="AL64" s="682">
        <f t="shared" ref="AL64" si="967">AL63*AL$4/1000</f>
        <v>0</v>
      </c>
      <c r="AM64" s="682">
        <f t="shared" ref="AM64" si="968">AM63*AM$4/1000</f>
        <v>0</v>
      </c>
    </row>
    <row r="65" spans="1:42">
      <c r="A65" s="890">
        <v>42917</v>
      </c>
      <c r="B65" s="676"/>
      <c r="C65" s="677">
        <f t="shared" si="3"/>
        <v>4595</v>
      </c>
      <c r="D65" s="677">
        <v>4706</v>
      </c>
      <c r="E65" s="677">
        <v>455</v>
      </c>
      <c r="F65" s="677">
        <v>2434</v>
      </c>
      <c r="G65" s="677">
        <v>267</v>
      </c>
      <c r="H65" s="677">
        <v>66</v>
      </c>
      <c r="I65" s="677">
        <f>402-84</f>
        <v>318</v>
      </c>
      <c r="J65" s="677">
        <f>176-12</f>
        <v>164</v>
      </c>
      <c r="K65" s="677">
        <f>125-15</f>
        <v>110</v>
      </c>
      <c r="L65" s="677">
        <v>123</v>
      </c>
      <c r="M65" s="677">
        <v>288</v>
      </c>
      <c r="N65" s="678"/>
      <c r="O65" s="677">
        <v>29</v>
      </c>
      <c r="P65" s="677">
        <v>14</v>
      </c>
      <c r="Q65" s="677">
        <v>18</v>
      </c>
      <c r="R65" s="677">
        <v>3</v>
      </c>
      <c r="S65" s="677">
        <v>2</v>
      </c>
      <c r="T65" s="677">
        <v>47</v>
      </c>
      <c r="U65" s="677">
        <v>48</v>
      </c>
      <c r="V65" s="677">
        <v>13</v>
      </c>
      <c r="W65" s="677">
        <v>19</v>
      </c>
      <c r="X65" s="677">
        <v>34</v>
      </c>
      <c r="Y65" s="677">
        <v>23</v>
      </c>
      <c r="Z65" s="677">
        <v>2</v>
      </c>
      <c r="AA65" s="677">
        <v>7</v>
      </c>
      <c r="AB65" s="677"/>
      <c r="AC65" s="677">
        <v>3</v>
      </c>
      <c r="AD65" s="677"/>
      <c r="AE65" s="677">
        <v>1</v>
      </c>
      <c r="AF65" s="678"/>
      <c r="AG65" s="679">
        <v>31</v>
      </c>
      <c r="AH65" s="679">
        <v>3</v>
      </c>
      <c r="AI65" s="679">
        <v>8</v>
      </c>
      <c r="AJ65" s="679">
        <v>65</v>
      </c>
      <c r="AK65" s="679">
        <v>0</v>
      </c>
      <c r="AL65" s="679">
        <v>0</v>
      </c>
      <c r="AO65">
        <f t="shared" si="1"/>
        <v>107</v>
      </c>
      <c r="AP65">
        <f t="shared" si="2"/>
        <v>-21</v>
      </c>
    </row>
    <row r="66" spans="1:42">
      <c r="A66" s="891"/>
      <c r="B66" s="681"/>
      <c r="C66" s="682">
        <f t="shared" si="3"/>
        <v>252.30600000000001</v>
      </c>
      <c r="D66" s="682">
        <v>260.63399999999996</v>
      </c>
      <c r="E66" s="682">
        <f>E65*E$4/1000</f>
        <v>11.375</v>
      </c>
      <c r="F66" s="682">
        <f t="shared" ref="F66" si="969">F65*F$4/1000</f>
        <v>87.623999999999995</v>
      </c>
      <c r="G66" s="682">
        <f t="shared" ref="G66" si="970">G65*G$4/1000</f>
        <v>13.617000000000001</v>
      </c>
      <c r="H66" s="682">
        <f t="shared" ref="H66" si="971">H65*H$4/1000</f>
        <v>3.4319999999999999</v>
      </c>
      <c r="I66" s="682">
        <f t="shared" ref="I66" si="972">I65*I$4/1000</f>
        <v>22.896000000000001</v>
      </c>
      <c r="J66" s="682">
        <f t="shared" ref="J66" si="973">J65*J$4/1000</f>
        <v>12.3</v>
      </c>
      <c r="K66" s="682">
        <f t="shared" ref="K66" si="974">K65*K$4/1000</f>
        <v>10.119999999999999</v>
      </c>
      <c r="L66" s="682">
        <f t="shared" ref="L66" si="975">L65*L$4/1000</f>
        <v>12.669</v>
      </c>
      <c r="M66" s="682">
        <f t="shared" ref="M66" si="976">M65*M$4/1000</f>
        <v>41.183999999999997</v>
      </c>
      <c r="N66" s="682">
        <f t="shared" ref="N66" si="977">N65*N$4/1000</f>
        <v>0</v>
      </c>
      <c r="O66" s="682">
        <f t="shared" ref="O66" si="978">O65*O$4/1000</f>
        <v>0.87</v>
      </c>
      <c r="P66" s="682">
        <f t="shared" ref="P66" si="979">P65*P$4/1000</f>
        <v>0.58799999999999997</v>
      </c>
      <c r="Q66" s="682">
        <f t="shared" ref="Q66" si="980">Q65*Q$4/1000</f>
        <v>0.91800000000000004</v>
      </c>
      <c r="R66" s="682">
        <f t="shared" ref="R66" si="981">R65*R$4/1000</f>
        <v>0.159</v>
      </c>
      <c r="S66" s="682">
        <f t="shared" ref="S66" si="982">S65*S$4/1000</f>
        <v>0.12</v>
      </c>
      <c r="T66" s="682">
        <f t="shared" ref="T66" si="983">T65*T$4/1000</f>
        <v>3.29</v>
      </c>
      <c r="U66" s="682">
        <f t="shared" ref="U66" si="984">U65*U$4/1000</f>
        <v>3.4079999999999999</v>
      </c>
      <c r="V66" s="682">
        <f t="shared" ref="V66" si="985">V65*V$4/1000</f>
        <v>0.93600000000000005</v>
      </c>
      <c r="W66" s="682">
        <f t="shared" ref="W66" si="986">W65*W$4/1000</f>
        <v>1.425</v>
      </c>
      <c r="X66" s="682">
        <f t="shared" ref="X66" si="987">X65*X$4/1000</f>
        <v>2.72</v>
      </c>
      <c r="Y66" s="682">
        <f t="shared" ref="Y66" si="988">Y65*Y$4/1000</f>
        <v>2.1389999999999998</v>
      </c>
      <c r="Z66" s="682">
        <f t="shared" ref="Z66" si="989">Z65*Z$4/1000</f>
        <v>0.188</v>
      </c>
      <c r="AA66" s="682">
        <f t="shared" ref="AA66" si="990">AA65*AA$4/1000</f>
        <v>0.71399999999999997</v>
      </c>
      <c r="AB66" s="682">
        <f t="shared" ref="AB66" si="991">AB65*AB$4/1000</f>
        <v>0</v>
      </c>
      <c r="AC66" s="682">
        <f t="shared" ref="AC66" si="992">AC65*AC$4/1000</f>
        <v>0.45</v>
      </c>
      <c r="AD66" s="682">
        <f t="shared" ref="AD66" si="993">AD65*AD$4/1000</f>
        <v>0</v>
      </c>
      <c r="AE66" s="682">
        <f t="shared" ref="AE66" si="994">AE65*AE$4/1000</f>
        <v>0.16400000000000001</v>
      </c>
      <c r="AF66" s="678"/>
      <c r="AG66" s="682">
        <f t="shared" ref="AG66" si="995">AG65*AG$4/1000</f>
        <v>3.1</v>
      </c>
      <c r="AH66" s="682">
        <f t="shared" ref="AH66" si="996">AH65*AH$4/1000</f>
        <v>0.40500000000000003</v>
      </c>
      <c r="AI66" s="682">
        <f t="shared" ref="AI66" si="997">AI65*AI$4/1000</f>
        <v>1.52</v>
      </c>
      <c r="AJ66" s="682">
        <f t="shared" ref="AJ66" si="998">AJ65*AJ$4/1000</f>
        <v>13.975</v>
      </c>
      <c r="AK66" s="682">
        <f t="shared" ref="AK66" si="999">AK65*AK$4/1000</f>
        <v>0</v>
      </c>
      <c r="AL66" s="682">
        <f t="shared" ref="AL66" si="1000">AL65*AL$4/1000</f>
        <v>0</v>
      </c>
      <c r="AM66" s="682">
        <f t="shared" ref="AM66" si="1001">AM65*AM$4/1000</f>
        <v>0</v>
      </c>
    </row>
    <row r="67" spans="1:42">
      <c r="A67" s="890">
        <v>42887</v>
      </c>
      <c r="B67" s="676"/>
      <c r="C67" s="677">
        <f t="shared" si="3"/>
        <v>4595</v>
      </c>
      <c r="D67" s="677">
        <v>4687</v>
      </c>
      <c r="E67" s="677">
        <v>455</v>
      </c>
      <c r="F67" s="677">
        <v>2434</v>
      </c>
      <c r="G67" s="677">
        <v>260</v>
      </c>
      <c r="H67" s="677">
        <v>52</v>
      </c>
      <c r="I67" s="677">
        <f>402-84</f>
        <v>318</v>
      </c>
      <c r="J67" s="677">
        <f>172-8</f>
        <v>164</v>
      </c>
      <c r="K67" s="677">
        <v>110</v>
      </c>
      <c r="L67" s="677">
        <v>123</v>
      </c>
      <c r="M67" s="677">
        <v>288</v>
      </c>
      <c r="N67" s="678"/>
      <c r="O67" s="677">
        <v>29</v>
      </c>
      <c r="P67" s="677">
        <v>14</v>
      </c>
      <c r="Q67" s="677">
        <v>18</v>
      </c>
      <c r="R67" s="677">
        <v>3</v>
      </c>
      <c r="S67" s="677">
        <v>2</v>
      </c>
      <c r="T67" s="677">
        <v>47</v>
      </c>
      <c r="U67" s="677">
        <v>48</v>
      </c>
      <c r="V67" s="677">
        <v>13</v>
      </c>
      <c r="W67" s="677">
        <v>19</v>
      </c>
      <c r="X67" s="677">
        <v>34</v>
      </c>
      <c r="Y67" s="677">
        <v>23</v>
      </c>
      <c r="Z67" s="677">
        <v>2</v>
      </c>
      <c r="AA67" s="677">
        <v>7</v>
      </c>
      <c r="AB67" s="677"/>
      <c r="AC67" s="677">
        <v>3</v>
      </c>
      <c r="AD67" s="677"/>
      <c r="AE67" s="677">
        <v>1</v>
      </c>
      <c r="AF67" s="678"/>
      <c r="AG67" s="679">
        <v>33</v>
      </c>
      <c r="AH67" s="679">
        <v>20</v>
      </c>
      <c r="AI67" s="679">
        <v>8</v>
      </c>
      <c r="AJ67" s="679">
        <v>67</v>
      </c>
      <c r="AK67" s="679">
        <v>0</v>
      </c>
      <c r="AL67" s="679">
        <v>0</v>
      </c>
      <c r="AO67">
        <f t="shared" si="1"/>
        <v>128</v>
      </c>
      <c r="AP67">
        <f t="shared" si="2"/>
        <v>-47</v>
      </c>
    </row>
    <row r="68" spans="1:42">
      <c r="A68" s="891"/>
      <c r="B68" s="681"/>
      <c r="C68" s="682">
        <f t="shared" si="3"/>
        <v>254.14599999999999</v>
      </c>
      <c r="D68" s="682">
        <v>260.79399999999998</v>
      </c>
      <c r="E68" s="682">
        <f>E67*E$4/1000</f>
        <v>11.375</v>
      </c>
      <c r="F68" s="682">
        <f t="shared" ref="F68" si="1002">F67*F$4/1000</f>
        <v>87.623999999999995</v>
      </c>
      <c r="G68" s="682">
        <f t="shared" ref="G68" si="1003">G67*G$4/1000</f>
        <v>13.26</v>
      </c>
      <c r="H68" s="682">
        <f t="shared" ref="H68" si="1004">H67*H$4/1000</f>
        <v>2.7040000000000002</v>
      </c>
      <c r="I68" s="682">
        <f t="shared" ref="I68" si="1005">I67*I$4/1000</f>
        <v>22.896000000000001</v>
      </c>
      <c r="J68" s="682">
        <f t="shared" ref="J68" si="1006">J67*J$4/1000</f>
        <v>12.3</v>
      </c>
      <c r="K68" s="682">
        <f t="shared" ref="K68" si="1007">K67*K$4/1000</f>
        <v>10.119999999999999</v>
      </c>
      <c r="L68" s="682">
        <f t="shared" ref="L68" si="1008">L67*L$4/1000</f>
        <v>12.669</v>
      </c>
      <c r="M68" s="682">
        <f t="shared" ref="M68" si="1009">M67*M$4/1000</f>
        <v>41.183999999999997</v>
      </c>
      <c r="N68" s="682">
        <f t="shared" ref="N68" si="1010">N67*N$4/1000</f>
        <v>0</v>
      </c>
      <c r="O68" s="682">
        <f t="shared" ref="O68" si="1011">O67*O$4/1000</f>
        <v>0.87</v>
      </c>
      <c r="P68" s="682">
        <f t="shared" ref="P68" si="1012">P67*P$4/1000</f>
        <v>0.58799999999999997</v>
      </c>
      <c r="Q68" s="682">
        <f t="shared" ref="Q68" si="1013">Q67*Q$4/1000</f>
        <v>0.91800000000000004</v>
      </c>
      <c r="R68" s="682">
        <f t="shared" ref="R68" si="1014">R67*R$4/1000</f>
        <v>0.159</v>
      </c>
      <c r="S68" s="682">
        <f t="shared" ref="S68" si="1015">S67*S$4/1000</f>
        <v>0.12</v>
      </c>
      <c r="T68" s="682">
        <f t="shared" ref="T68" si="1016">T67*T$4/1000</f>
        <v>3.29</v>
      </c>
      <c r="U68" s="682">
        <f t="shared" ref="U68" si="1017">U67*U$4/1000</f>
        <v>3.4079999999999999</v>
      </c>
      <c r="V68" s="682">
        <f t="shared" ref="V68" si="1018">V67*V$4/1000</f>
        <v>0.93600000000000005</v>
      </c>
      <c r="W68" s="682">
        <f t="shared" ref="W68" si="1019">W67*W$4/1000</f>
        <v>1.425</v>
      </c>
      <c r="X68" s="682">
        <f t="shared" ref="X68" si="1020">X67*X$4/1000</f>
        <v>2.72</v>
      </c>
      <c r="Y68" s="682">
        <f t="shared" ref="Y68" si="1021">Y67*Y$4/1000</f>
        <v>2.1389999999999998</v>
      </c>
      <c r="Z68" s="682">
        <f t="shared" ref="Z68" si="1022">Z67*Z$4/1000</f>
        <v>0.188</v>
      </c>
      <c r="AA68" s="682">
        <f t="shared" ref="AA68" si="1023">AA67*AA$4/1000</f>
        <v>0.71399999999999997</v>
      </c>
      <c r="AB68" s="682">
        <f t="shared" ref="AB68" si="1024">AB67*AB$4/1000</f>
        <v>0</v>
      </c>
      <c r="AC68" s="682">
        <f t="shared" ref="AC68" si="1025">AC67*AC$4/1000</f>
        <v>0.45</v>
      </c>
      <c r="AD68" s="682">
        <f t="shared" ref="AD68" si="1026">AD67*AD$4/1000</f>
        <v>0</v>
      </c>
      <c r="AE68" s="682">
        <f t="shared" ref="AE68" si="1027">AE67*AE$4/1000</f>
        <v>0.16400000000000001</v>
      </c>
      <c r="AF68" s="678"/>
      <c r="AG68" s="682">
        <f t="shared" ref="AG68" si="1028">AG67*AG$4/1000</f>
        <v>3.3</v>
      </c>
      <c r="AH68" s="682">
        <f t="shared" ref="AH68" si="1029">AH67*AH$4/1000</f>
        <v>2.7</v>
      </c>
      <c r="AI68" s="682">
        <f t="shared" ref="AI68" si="1030">AI67*AI$4/1000</f>
        <v>1.52</v>
      </c>
      <c r="AJ68" s="682">
        <f t="shared" ref="AJ68" si="1031">AJ67*AJ$4/1000</f>
        <v>14.404999999999999</v>
      </c>
      <c r="AK68" s="682">
        <f t="shared" ref="AK68" si="1032">AK67*AK$4/1000</f>
        <v>0</v>
      </c>
      <c r="AL68" s="682">
        <f t="shared" ref="AL68" si="1033">AL67*AL$4/1000</f>
        <v>0</v>
      </c>
      <c r="AM68" s="682">
        <f t="shared" ref="AM68" si="1034">AM67*AM$4/1000</f>
        <v>0</v>
      </c>
    </row>
    <row r="69" spans="1:42">
      <c r="A69" s="890">
        <v>42856</v>
      </c>
      <c r="B69" s="676"/>
      <c r="C69" s="677">
        <f t="shared" si="3"/>
        <v>4595</v>
      </c>
      <c r="D69" s="677">
        <v>4687</v>
      </c>
      <c r="E69" s="677">
        <v>455</v>
      </c>
      <c r="F69" s="677">
        <f>2434</f>
        <v>2434</v>
      </c>
      <c r="G69" s="677">
        <v>260</v>
      </c>
      <c r="H69" s="677">
        <v>52</v>
      </c>
      <c r="I69" s="677">
        <f>402-84</f>
        <v>318</v>
      </c>
      <c r="J69" s="677">
        <f>125-8</f>
        <v>117</v>
      </c>
      <c r="K69" s="677">
        <v>110</v>
      </c>
      <c r="L69" s="677">
        <v>123</v>
      </c>
      <c r="M69" s="677">
        <v>288</v>
      </c>
      <c r="N69" s="678"/>
      <c r="O69" s="677">
        <v>29</v>
      </c>
      <c r="P69" s="677">
        <v>14</v>
      </c>
      <c r="Q69" s="677">
        <v>18</v>
      </c>
      <c r="R69" s="677">
        <v>3</v>
      </c>
      <c r="S69" s="677">
        <v>2</v>
      </c>
      <c r="T69" s="677">
        <v>47</v>
      </c>
      <c r="U69" s="677">
        <v>48</v>
      </c>
      <c r="V69" s="677">
        <v>13</v>
      </c>
      <c r="W69" s="677">
        <v>19</v>
      </c>
      <c r="X69" s="677">
        <v>34</v>
      </c>
      <c r="Y69" s="677">
        <v>23</v>
      </c>
      <c r="Z69" s="677">
        <v>2</v>
      </c>
      <c r="AA69" s="677">
        <v>7</v>
      </c>
      <c r="AB69" s="677"/>
      <c r="AC69" s="677">
        <v>3</v>
      </c>
      <c r="AD69" s="677"/>
      <c r="AE69" s="677">
        <v>1</v>
      </c>
      <c r="AF69" s="678"/>
      <c r="AG69" s="679">
        <v>33</v>
      </c>
      <c r="AH69" s="679">
        <v>20</v>
      </c>
      <c r="AI69" s="679">
        <v>39</v>
      </c>
      <c r="AJ69" s="679">
        <v>83</v>
      </c>
      <c r="AK69" s="679">
        <v>0</v>
      </c>
      <c r="AL69" s="679">
        <v>0</v>
      </c>
      <c r="AO69">
        <f t="shared" ref="AO69:AO109" si="1035">SUM(AG69:AL69)</f>
        <v>175</v>
      </c>
      <c r="AP69">
        <f t="shared" ref="AP69:AP105" si="1036">AO69-AO71</f>
        <v>-22</v>
      </c>
    </row>
    <row r="70" spans="1:42">
      <c r="A70" s="891"/>
      <c r="B70" s="681"/>
      <c r="C70" s="682">
        <f t="shared" ref="C70:C110" si="1037">SUM(E70:AL70)</f>
        <v>259.95099999999996</v>
      </c>
      <c r="D70" s="682">
        <v>266.59899999999993</v>
      </c>
      <c r="E70" s="682">
        <f>E69*E$4/1000</f>
        <v>11.375</v>
      </c>
      <c r="F70" s="682">
        <f t="shared" ref="F70" si="1038">F69*F$4/1000</f>
        <v>87.623999999999995</v>
      </c>
      <c r="G70" s="682">
        <f t="shared" ref="G70" si="1039">G69*G$4/1000</f>
        <v>13.26</v>
      </c>
      <c r="H70" s="682">
        <f t="shared" ref="H70" si="1040">H69*H$4/1000</f>
        <v>2.7040000000000002</v>
      </c>
      <c r="I70" s="682">
        <f t="shared" ref="I70" si="1041">I69*I$4/1000</f>
        <v>22.896000000000001</v>
      </c>
      <c r="J70" s="682">
        <f t="shared" ref="J70" si="1042">J69*J$4/1000</f>
        <v>8.7750000000000004</v>
      </c>
      <c r="K70" s="682">
        <f t="shared" ref="K70" si="1043">K69*K$4/1000</f>
        <v>10.119999999999999</v>
      </c>
      <c r="L70" s="682">
        <f t="shared" ref="L70" si="1044">L69*L$4/1000</f>
        <v>12.669</v>
      </c>
      <c r="M70" s="682">
        <f t="shared" ref="M70" si="1045">M69*M$4/1000</f>
        <v>41.183999999999997</v>
      </c>
      <c r="N70" s="682">
        <f t="shared" ref="N70" si="1046">N69*N$4/1000</f>
        <v>0</v>
      </c>
      <c r="O70" s="682">
        <f t="shared" ref="O70" si="1047">O69*O$4/1000</f>
        <v>0.87</v>
      </c>
      <c r="P70" s="682">
        <f t="shared" ref="P70" si="1048">P69*P$4/1000</f>
        <v>0.58799999999999997</v>
      </c>
      <c r="Q70" s="682">
        <f t="shared" ref="Q70" si="1049">Q69*Q$4/1000</f>
        <v>0.91800000000000004</v>
      </c>
      <c r="R70" s="682">
        <f t="shared" ref="R70" si="1050">R69*R$4/1000</f>
        <v>0.159</v>
      </c>
      <c r="S70" s="682">
        <f t="shared" ref="S70" si="1051">S69*S$4/1000</f>
        <v>0.12</v>
      </c>
      <c r="T70" s="682">
        <f t="shared" ref="T70" si="1052">T69*T$4/1000</f>
        <v>3.29</v>
      </c>
      <c r="U70" s="682">
        <f t="shared" ref="U70" si="1053">U69*U$4/1000</f>
        <v>3.4079999999999999</v>
      </c>
      <c r="V70" s="682">
        <f t="shared" ref="V70" si="1054">V69*V$4/1000</f>
        <v>0.93600000000000005</v>
      </c>
      <c r="W70" s="682">
        <f t="shared" ref="W70" si="1055">W69*W$4/1000</f>
        <v>1.425</v>
      </c>
      <c r="X70" s="682">
        <f t="shared" ref="X70" si="1056">X69*X$4/1000</f>
        <v>2.72</v>
      </c>
      <c r="Y70" s="682">
        <f t="shared" ref="Y70" si="1057">Y69*Y$4/1000</f>
        <v>2.1389999999999998</v>
      </c>
      <c r="Z70" s="682">
        <f t="shared" ref="Z70" si="1058">Z69*Z$4/1000</f>
        <v>0.188</v>
      </c>
      <c r="AA70" s="682">
        <f t="shared" ref="AA70" si="1059">AA69*AA$4/1000</f>
        <v>0.71399999999999997</v>
      </c>
      <c r="AB70" s="682">
        <f t="shared" ref="AB70" si="1060">AB69*AB$4/1000</f>
        <v>0</v>
      </c>
      <c r="AC70" s="682">
        <f t="shared" ref="AC70" si="1061">AC69*AC$4/1000</f>
        <v>0.45</v>
      </c>
      <c r="AD70" s="682">
        <f t="shared" ref="AD70" si="1062">AD69*AD$4/1000</f>
        <v>0</v>
      </c>
      <c r="AE70" s="682">
        <f t="shared" ref="AE70" si="1063">AE69*AE$4/1000</f>
        <v>0.16400000000000001</v>
      </c>
      <c r="AF70" s="678"/>
      <c r="AG70" s="682">
        <f t="shared" ref="AG70" si="1064">AG69*AG$4/1000</f>
        <v>3.3</v>
      </c>
      <c r="AH70" s="682">
        <f t="shared" ref="AH70" si="1065">AH69*AH$4/1000</f>
        <v>2.7</v>
      </c>
      <c r="AI70" s="682">
        <f t="shared" ref="AI70" si="1066">AI69*AI$4/1000</f>
        <v>7.41</v>
      </c>
      <c r="AJ70" s="682">
        <f t="shared" ref="AJ70" si="1067">AJ69*AJ$4/1000</f>
        <v>17.844999999999999</v>
      </c>
      <c r="AK70" s="682">
        <f t="shared" ref="AK70" si="1068">AK69*AK$4/1000</f>
        <v>0</v>
      </c>
      <c r="AL70" s="682">
        <f t="shared" ref="AL70" si="1069">AL69*AL$4/1000</f>
        <v>0</v>
      </c>
      <c r="AM70" s="682">
        <f t="shared" ref="AM70" si="1070">AM69*AM$4/1000</f>
        <v>0</v>
      </c>
    </row>
    <row r="71" spans="1:42">
      <c r="A71" s="890">
        <v>42826</v>
      </c>
      <c r="B71" s="676"/>
      <c r="C71" s="677">
        <f t="shared" si="1037"/>
        <v>4595</v>
      </c>
      <c r="D71" s="677">
        <v>4678</v>
      </c>
      <c r="E71" s="677">
        <v>455</v>
      </c>
      <c r="F71" s="677">
        <v>2427</v>
      </c>
      <c r="G71" s="677">
        <v>260</v>
      </c>
      <c r="H71" s="677">
        <v>51</v>
      </c>
      <c r="I71" s="677">
        <f>397-83</f>
        <v>314</v>
      </c>
      <c r="J71" s="677">
        <v>107</v>
      </c>
      <c r="K71" s="677">
        <v>110</v>
      </c>
      <c r="L71" s="677">
        <v>123</v>
      </c>
      <c r="M71" s="677">
        <v>288</v>
      </c>
      <c r="N71" s="678"/>
      <c r="O71" s="677">
        <v>29</v>
      </c>
      <c r="P71" s="677">
        <v>14</v>
      </c>
      <c r="Q71" s="677">
        <v>18</v>
      </c>
      <c r="R71" s="677">
        <v>3</v>
      </c>
      <c r="S71" s="677">
        <v>2</v>
      </c>
      <c r="T71" s="677">
        <v>47</v>
      </c>
      <c r="U71" s="677">
        <v>48</v>
      </c>
      <c r="V71" s="677">
        <v>13</v>
      </c>
      <c r="W71" s="677">
        <v>19</v>
      </c>
      <c r="X71" s="677">
        <v>34</v>
      </c>
      <c r="Y71" s="677">
        <v>23</v>
      </c>
      <c r="Z71" s="677">
        <v>2</v>
      </c>
      <c r="AA71" s="677">
        <v>7</v>
      </c>
      <c r="AB71" s="677"/>
      <c r="AC71" s="677">
        <v>3</v>
      </c>
      <c r="AD71" s="677"/>
      <c r="AE71" s="677">
        <v>1</v>
      </c>
      <c r="AF71" s="678"/>
      <c r="AG71" s="679">
        <v>36</v>
      </c>
      <c r="AH71" s="679">
        <v>22</v>
      </c>
      <c r="AI71" s="679">
        <v>39</v>
      </c>
      <c r="AJ71" s="679">
        <v>100</v>
      </c>
      <c r="AK71" s="679">
        <v>0</v>
      </c>
      <c r="AL71" s="679">
        <v>0</v>
      </c>
      <c r="AO71">
        <f t="shared" si="1035"/>
        <v>197</v>
      </c>
      <c r="AP71">
        <f>AO71-AO73</f>
        <v>0</v>
      </c>
    </row>
    <row r="72" spans="1:42">
      <c r="A72" s="891"/>
      <c r="B72" s="681"/>
      <c r="C72" s="682">
        <f t="shared" si="1037"/>
        <v>262.83399999999995</v>
      </c>
      <c r="D72" s="682">
        <v>268.80999999999995</v>
      </c>
      <c r="E72" s="682">
        <f>E71*E$4/1000</f>
        <v>11.375</v>
      </c>
      <c r="F72" s="682">
        <f t="shared" ref="F72" si="1071">F71*F$4/1000</f>
        <v>87.372</v>
      </c>
      <c r="G72" s="682">
        <f t="shared" ref="G72" si="1072">G71*G$4/1000</f>
        <v>13.26</v>
      </c>
      <c r="H72" s="682">
        <f t="shared" ref="H72" si="1073">H71*H$4/1000</f>
        <v>2.6520000000000001</v>
      </c>
      <c r="I72" s="682">
        <f t="shared" ref="I72" si="1074">I71*I$4/1000</f>
        <v>22.608000000000001</v>
      </c>
      <c r="J72" s="682">
        <f t="shared" ref="J72" si="1075">J71*J$4/1000</f>
        <v>8.0250000000000004</v>
      </c>
      <c r="K72" s="682">
        <f t="shared" ref="K72" si="1076">K71*K$4/1000</f>
        <v>10.119999999999999</v>
      </c>
      <c r="L72" s="682">
        <f t="shared" ref="L72" si="1077">L71*L$4/1000</f>
        <v>12.669</v>
      </c>
      <c r="M72" s="682">
        <f t="shared" ref="M72" si="1078">M71*M$4/1000</f>
        <v>41.183999999999997</v>
      </c>
      <c r="N72" s="682">
        <f t="shared" ref="N72" si="1079">N71*N$4/1000</f>
        <v>0</v>
      </c>
      <c r="O72" s="682">
        <f t="shared" ref="O72" si="1080">O71*O$4/1000</f>
        <v>0.87</v>
      </c>
      <c r="P72" s="682">
        <f t="shared" ref="P72" si="1081">P71*P$4/1000</f>
        <v>0.58799999999999997</v>
      </c>
      <c r="Q72" s="682">
        <f t="shared" ref="Q72" si="1082">Q71*Q$4/1000</f>
        <v>0.91800000000000004</v>
      </c>
      <c r="R72" s="682">
        <f t="shared" ref="R72" si="1083">R71*R$4/1000</f>
        <v>0.159</v>
      </c>
      <c r="S72" s="682">
        <f t="shared" ref="S72" si="1084">S71*S$4/1000</f>
        <v>0.12</v>
      </c>
      <c r="T72" s="682">
        <f t="shared" ref="T72" si="1085">T71*T$4/1000</f>
        <v>3.29</v>
      </c>
      <c r="U72" s="682">
        <f t="shared" ref="U72" si="1086">U71*U$4/1000</f>
        <v>3.4079999999999999</v>
      </c>
      <c r="V72" s="682">
        <f t="shared" ref="V72" si="1087">V71*V$4/1000</f>
        <v>0.93600000000000005</v>
      </c>
      <c r="W72" s="682">
        <f t="shared" ref="W72" si="1088">W71*W$4/1000</f>
        <v>1.425</v>
      </c>
      <c r="X72" s="682">
        <f t="shared" ref="X72" si="1089">X71*X$4/1000</f>
        <v>2.72</v>
      </c>
      <c r="Y72" s="682">
        <f t="shared" ref="Y72" si="1090">Y71*Y$4/1000</f>
        <v>2.1389999999999998</v>
      </c>
      <c r="Z72" s="682">
        <f t="shared" ref="Z72" si="1091">Z71*Z$4/1000</f>
        <v>0.188</v>
      </c>
      <c r="AA72" s="682">
        <f t="shared" ref="AA72" si="1092">AA71*AA$4/1000</f>
        <v>0.71399999999999997</v>
      </c>
      <c r="AB72" s="682">
        <f t="shared" ref="AB72" si="1093">AB71*AB$4/1000</f>
        <v>0</v>
      </c>
      <c r="AC72" s="682">
        <f t="shared" ref="AC72" si="1094">AC71*AC$4/1000</f>
        <v>0.45</v>
      </c>
      <c r="AD72" s="682">
        <f t="shared" ref="AD72" si="1095">AD71*AD$4/1000</f>
        <v>0</v>
      </c>
      <c r="AE72" s="682">
        <f t="shared" ref="AE72" si="1096">AE71*AE$4/1000</f>
        <v>0.16400000000000001</v>
      </c>
      <c r="AF72" s="678"/>
      <c r="AG72" s="682">
        <f t="shared" ref="AG72" si="1097">AG71*AG$4/1000</f>
        <v>3.6</v>
      </c>
      <c r="AH72" s="682">
        <f t="shared" ref="AH72" si="1098">AH71*AH$4/1000</f>
        <v>2.97</v>
      </c>
      <c r="AI72" s="682">
        <f t="shared" ref="AI72" si="1099">AI71*AI$4/1000</f>
        <v>7.41</v>
      </c>
      <c r="AJ72" s="682">
        <f t="shared" ref="AJ72" si="1100">AJ71*AJ$4/1000</f>
        <v>21.5</v>
      </c>
      <c r="AK72" s="682">
        <f t="shared" ref="AK72" si="1101">AK71*AK$4/1000</f>
        <v>0</v>
      </c>
      <c r="AL72" s="682">
        <f t="shared" ref="AL72" si="1102">AL71*AL$4/1000</f>
        <v>0</v>
      </c>
      <c r="AM72" s="682">
        <f t="shared" ref="AM72" si="1103">AM71*AM$4/1000</f>
        <v>0</v>
      </c>
    </row>
    <row r="73" spans="1:42">
      <c r="A73" s="890">
        <v>42795</v>
      </c>
      <c r="B73" s="676"/>
      <c r="C73" s="677">
        <f t="shared" si="1037"/>
        <v>4595</v>
      </c>
      <c r="D73" s="677">
        <v>4678</v>
      </c>
      <c r="E73" s="677">
        <v>455</v>
      </c>
      <c r="F73" s="677">
        <v>2427</v>
      </c>
      <c r="G73" s="677">
        <v>260</v>
      </c>
      <c r="H73" s="677">
        <v>51</v>
      </c>
      <c r="I73" s="677">
        <f>397-83</f>
        <v>314</v>
      </c>
      <c r="J73" s="677">
        <v>107</v>
      </c>
      <c r="K73" s="677">
        <v>110</v>
      </c>
      <c r="L73" s="677">
        <v>123</v>
      </c>
      <c r="M73" s="677">
        <v>288</v>
      </c>
      <c r="N73" s="678"/>
      <c r="O73" s="677">
        <v>29</v>
      </c>
      <c r="P73" s="677">
        <v>14</v>
      </c>
      <c r="Q73" s="677">
        <v>18</v>
      </c>
      <c r="R73" s="677">
        <v>3</v>
      </c>
      <c r="S73" s="677">
        <v>2</v>
      </c>
      <c r="T73" s="677">
        <v>47</v>
      </c>
      <c r="U73" s="677">
        <v>48</v>
      </c>
      <c r="V73" s="677">
        <v>13</v>
      </c>
      <c r="W73" s="677">
        <v>19</v>
      </c>
      <c r="X73" s="677">
        <v>34</v>
      </c>
      <c r="Y73" s="677">
        <v>23</v>
      </c>
      <c r="Z73" s="677">
        <v>2</v>
      </c>
      <c r="AA73" s="677">
        <v>7</v>
      </c>
      <c r="AB73" s="677"/>
      <c r="AC73" s="677">
        <v>3</v>
      </c>
      <c r="AD73" s="677"/>
      <c r="AE73" s="677">
        <v>1</v>
      </c>
      <c r="AF73" s="678"/>
      <c r="AG73" s="679">
        <v>36</v>
      </c>
      <c r="AH73" s="679">
        <v>22</v>
      </c>
      <c r="AI73" s="679">
        <v>39</v>
      </c>
      <c r="AJ73" s="679">
        <v>100</v>
      </c>
      <c r="AK73" s="679">
        <v>0</v>
      </c>
      <c r="AL73" s="679">
        <v>0</v>
      </c>
      <c r="AO73">
        <f t="shared" si="1035"/>
        <v>197</v>
      </c>
      <c r="AP73">
        <f t="shared" si="1036"/>
        <v>-35</v>
      </c>
    </row>
    <row r="74" spans="1:42">
      <c r="A74" s="891"/>
      <c r="B74" s="681"/>
      <c r="C74" s="682">
        <f t="shared" si="1037"/>
        <v>262.83399999999995</v>
      </c>
      <c r="D74" s="682">
        <v>268.80999999999995</v>
      </c>
      <c r="E74" s="682">
        <f>E73*E$4/1000</f>
        <v>11.375</v>
      </c>
      <c r="F74" s="682">
        <f t="shared" ref="F74" si="1104">F73*F$4/1000</f>
        <v>87.372</v>
      </c>
      <c r="G74" s="682">
        <f t="shared" ref="G74" si="1105">G73*G$4/1000</f>
        <v>13.26</v>
      </c>
      <c r="H74" s="682">
        <f t="shared" ref="H74" si="1106">H73*H$4/1000</f>
        <v>2.6520000000000001</v>
      </c>
      <c r="I74" s="682">
        <f t="shared" ref="I74" si="1107">I73*I$4/1000</f>
        <v>22.608000000000001</v>
      </c>
      <c r="J74" s="682">
        <f t="shared" ref="J74" si="1108">J73*J$4/1000</f>
        <v>8.0250000000000004</v>
      </c>
      <c r="K74" s="682">
        <f t="shared" ref="K74" si="1109">K73*K$4/1000</f>
        <v>10.119999999999999</v>
      </c>
      <c r="L74" s="682">
        <f t="shared" ref="L74" si="1110">L73*L$4/1000</f>
        <v>12.669</v>
      </c>
      <c r="M74" s="682">
        <f t="shared" ref="M74" si="1111">M73*M$4/1000</f>
        <v>41.183999999999997</v>
      </c>
      <c r="N74" s="682">
        <f t="shared" ref="N74" si="1112">N73*N$4/1000</f>
        <v>0</v>
      </c>
      <c r="O74" s="682">
        <f t="shared" ref="O74" si="1113">O73*O$4/1000</f>
        <v>0.87</v>
      </c>
      <c r="P74" s="682">
        <f t="shared" ref="P74" si="1114">P73*P$4/1000</f>
        <v>0.58799999999999997</v>
      </c>
      <c r="Q74" s="682">
        <f t="shared" ref="Q74" si="1115">Q73*Q$4/1000</f>
        <v>0.91800000000000004</v>
      </c>
      <c r="R74" s="682">
        <f t="shared" ref="R74" si="1116">R73*R$4/1000</f>
        <v>0.159</v>
      </c>
      <c r="S74" s="682">
        <f t="shared" ref="S74" si="1117">S73*S$4/1000</f>
        <v>0.12</v>
      </c>
      <c r="T74" s="682">
        <f t="shared" ref="T74" si="1118">T73*T$4/1000</f>
        <v>3.29</v>
      </c>
      <c r="U74" s="682">
        <f t="shared" ref="U74" si="1119">U73*U$4/1000</f>
        <v>3.4079999999999999</v>
      </c>
      <c r="V74" s="682">
        <f t="shared" ref="V74" si="1120">V73*V$4/1000</f>
        <v>0.93600000000000005</v>
      </c>
      <c r="W74" s="682">
        <f t="shared" ref="W74" si="1121">W73*W$4/1000</f>
        <v>1.425</v>
      </c>
      <c r="X74" s="682">
        <f t="shared" ref="X74" si="1122">X73*X$4/1000</f>
        <v>2.72</v>
      </c>
      <c r="Y74" s="682">
        <f t="shared" ref="Y74" si="1123">Y73*Y$4/1000</f>
        <v>2.1389999999999998</v>
      </c>
      <c r="Z74" s="682">
        <f t="shared" ref="Z74" si="1124">Z73*Z$4/1000</f>
        <v>0.188</v>
      </c>
      <c r="AA74" s="682">
        <f t="shared" ref="AA74" si="1125">AA73*AA$4/1000</f>
        <v>0.71399999999999997</v>
      </c>
      <c r="AB74" s="682">
        <f t="shared" ref="AB74" si="1126">AB73*AB$4/1000</f>
        <v>0</v>
      </c>
      <c r="AC74" s="682">
        <f t="shared" ref="AC74" si="1127">AC73*AC$4/1000</f>
        <v>0.45</v>
      </c>
      <c r="AD74" s="682">
        <f t="shared" ref="AD74" si="1128">AD73*AD$4/1000</f>
        <v>0</v>
      </c>
      <c r="AE74" s="682">
        <f t="shared" ref="AE74" si="1129">AE73*AE$4/1000</f>
        <v>0.16400000000000001</v>
      </c>
      <c r="AF74" s="678"/>
      <c r="AG74" s="682">
        <f t="shared" ref="AG74" si="1130">AG73*AG$4/1000</f>
        <v>3.6</v>
      </c>
      <c r="AH74" s="682">
        <f t="shared" ref="AH74" si="1131">AH73*AH$4/1000</f>
        <v>2.97</v>
      </c>
      <c r="AI74" s="682">
        <f t="shared" ref="AI74" si="1132">AI73*AI$4/1000</f>
        <v>7.41</v>
      </c>
      <c r="AJ74" s="682">
        <f t="shared" ref="AJ74" si="1133">AJ73*AJ$4/1000</f>
        <v>21.5</v>
      </c>
      <c r="AK74" s="682">
        <f t="shared" ref="AK74" si="1134">AK73*AK$4/1000</f>
        <v>0</v>
      </c>
      <c r="AL74" s="682">
        <f t="shared" ref="AL74" si="1135">AL73*AL$4/1000</f>
        <v>0</v>
      </c>
      <c r="AM74" s="682">
        <f t="shared" ref="AM74" si="1136">AM73*AM$4/1000</f>
        <v>0</v>
      </c>
    </row>
    <row r="75" spans="1:42">
      <c r="A75" s="890">
        <v>42767</v>
      </c>
      <c r="B75" s="676"/>
      <c r="C75" s="677">
        <f t="shared" si="1037"/>
        <v>4595</v>
      </c>
      <c r="D75" s="677">
        <v>4678</v>
      </c>
      <c r="E75" s="677">
        <v>455</v>
      </c>
      <c r="F75" s="677">
        <v>2396</v>
      </c>
      <c r="G75" s="677">
        <v>260</v>
      </c>
      <c r="H75" s="677">
        <v>51</v>
      </c>
      <c r="I75" s="677">
        <f>397-84</f>
        <v>313</v>
      </c>
      <c r="J75" s="677">
        <v>104</v>
      </c>
      <c r="K75" s="677">
        <v>110</v>
      </c>
      <c r="L75" s="677">
        <v>123</v>
      </c>
      <c r="M75" s="677">
        <v>288</v>
      </c>
      <c r="N75" s="678"/>
      <c r="O75" s="677">
        <v>29</v>
      </c>
      <c r="P75" s="677">
        <v>14</v>
      </c>
      <c r="Q75" s="677">
        <v>18</v>
      </c>
      <c r="R75" s="677">
        <v>3</v>
      </c>
      <c r="S75" s="677">
        <v>2</v>
      </c>
      <c r="T75" s="677">
        <v>47</v>
      </c>
      <c r="U75" s="677">
        <v>48</v>
      </c>
      <c r="V75" s="677">
        <v>13</v>
      </c>
      <c r="W75" s="677">
        <v>19</v>
      </c>
      <c r="X75" s="677">
        <v>34</v>
      </c>
      <c r="Y75" s="677">
        <v>23</v>
      </c>
      <c r="Z75" s="677">
        <v>2</v>
      </c>
      <c r="AA75" s="677">
        <v>7</v>
      </c>
      <c r="AB75" s="677"/>
      <c r="AC75" s="677">
        <v>3</v>
      </c>
      <c r="AD75" s="677"/>
      <c r="AE75" s="677">
        <v>1</v>
      </c>
      <c r="AF75" s="678"/>
      <c r="AG75" s="679">
        <v>67</v>
      </c>
      <c r="AH75" s="679">
        <v>22</v>
      </c>
      <c r="AI75" s="679">
        <v>43</v>
      </c>
      <c r="AJ75" s="679">
        <v>100</v>
      </c>
      <c r="AK75" s="679">
        <v>0</v>
      </c>
      <c r="AL75" s="679">
        <v>0</v>
      </c>
      <c r="AO75">
        <f t="shared" si="1035"/>
        <v>232</v>
      </c>
      <c r="AP75">
        <f t="shared" si="1036"/>
        <v>0</v>
      </c>
    </row>
    <row r="76" spans="1:42">
      <c r="A76" s="891"/>
      <c r="B76" s="681"/>
      <c r="C76" s="682">
        <f t="shared" si="1037"/>
        <v>265.28099999999995</v>
      </c>
      <c r="D76" s="682">
        <v>271.13900000000001</v>
      </c>
      <c r="E76" s="682">
        <f>E75*E$4/1000</f>
        <v>11.375</v>
      </c>
      <c r="F76" s="682">
        <f t="shared" ref="F76" si="1137">F75*F$4/1000</f>
        <v>86.256</v>
      </c>
      <c r="G76" s="682">
        <f t="shared" ref="G76" si="1138">G75*G$4/1000</f>
        <v>13.26</v>
      </c>
      <c r="H76" s="682">
        <f t="shared" ref="H76" si="1139">H75*H$4/1000</f>
        <v>2.6520000000000001</v>
      </c>
      <c r="I76" s="682">
        <f t="shared" ref="I76" si="1140">I75*I$4/1000</f>
        <v>22.536000000000001</v>
      </c>
      <c r="J76" s="682">
        <f t="shared" ref="J76" si="1141">J75*J$4/1000</f>
        <v>7.8</v>
      </c>
      <c r="K76" s="682">
        <f t="shared" ref="K76" si="1142">K75*K$4/1000</f>
        <v>10.119999999999999</v>
      </c>
      <c r="L76" s="682">
        <f t="shared" ref="L76" si="1143">L75*L$4/1000</f>
        <v>12.669</v>
      </c>
      <c r="M76" s="682">
        <f t="shared" ref="M76" si="1144">M75*M$4/1000</f>
        <v>41.183999999999997</v>
      </c>
      <c r="N76" s="682">
        <f t="shared" ref="N76" si="1145">N75*N$4/1000</f>
        <v>0</v>
      </c>
      <c r="O76" s="682">
        <f t="shared" ref="O76" si="1146">O75*O$4/1000</f>
        <v>0.87</v>
      </c>
      <c r="P76" s="682">
        <f t="shared" ref="P76" si="1147">P75*P$4/1000</f>
        <v>0.58799999999999997</v>
      </c>
      <c r="Q76" s="682">
        <f t="shared" ref="Q76" si="1148">Q75*Q$4/1000</f>
        <v>0.91800000000000004</v>
      </c>
      <c r="R76" s="682">
        <f t="shared" ref="R76" si="1149">R75*R$4/1000</f>
        <v>0.159</v>
      </c>
      <c r="S76" s="682">
        <f t="shared" ref="S76" si="1150">S75*S$4/1000</f>
        <v>0.12</v>
      </c>
      <c r="T76" s="682">
        <f t="shared" ref="T76" si="1151">T75*T$4/1000</f>
        <v>3.29</v>
      </c>
      <c r="U76" s="682">
        <f t="shared" ref="U76" si="1152">U75*U$4/1000</f>
        <v>3.4079999999999999</v>
      </c>
      <c r="V76" s="682">
        <f t="shared" ref="V76" si="1153">V75*V$4/1000</f>
        <v>0.93600000000000005</v>
      </c>
      <c r="W76" s="682">
        <f t="shared" ref="W76" si="1154">W75*W$4/1000</f>
        <v>1.425</v>
      </c>
      <c r="X76" s="682">
        <f t="shared" ref="X76" si="1155">X75*X$4/1000</f>
        <v>2.72</v>
      </c>
      <c r="Y76" s="682">
        <f t="shared" ref="Y76" si="1156">Y75*Y$4/1000</f>
        <v>2.1389999999999998</v>
      </c>
      <c r="Z76" s="682">
        <f t="shared" ref="Z76" si="1157">Z75*Z$4/1000</f>
        <v>0.188</v>
      </c>
      <c r="AA76" s="682">
        <f t="shared" ref="AA76" si="1158">AA75*AA$4/1000</f>
        <v>0.71399999999999997</v>
      </c>
      <c r="AB76" s="682">
        <f t="shared" ref="AB76" si="1159">AB75*AB$4/1000</f>
        <v>0</v>
      </c>
      <c r="AC76" s="682">
        <f t="shared" ref="AC76" si="1160">AC75*AC$4/1000</f>
        <v>0.45</v>
      </c>
      <c r="AD76" s="682">
        <f t="shared" ref="AD76" si="1161">AD75*AD$4/1000</f>
        <v>0</v>
      </c>
      <c r="AE76" s="682">
        <f t="shared" ref="AE76" si="1162">AE75*AE$4/1000</f>
        <v>0.16400000000000001</v>
      </c>
      <c r="AF76" s="678"/>
      <c r="AG76" s="682">
        <f t="shared" ref="AG76" si="1163">AG75*AG$4/1000</f>
        <v>6.7</v>
      </c>
      <c r="AH76" s="682">
        <f t="shared" ref="AH76" si="1164">AH75*AH$4/1000</f>
        <v>2.97</v>
      </c>
      <c r="AI76" s="682">
        <f t="shared" ref="AI76" si="1165">AI75*AI$4/1000</f>
        <v>8.17</v>
      </c>
      <c r="AJ76" s="682">
        <f t="shared" ref="AJ76" si="1166">AJ75*AJ$4/1000</f>
        <v>21.5</v>
      </c>
      <c r="AK76" s="682">
        <f t="shared" ref="AK76" si="1167">AK75*AK$4/1000</f>
        <v>0</v>
      </c>
      <c r="AL76" s="682">
        <f t="shared" ref="AL76" si="1168">AL75*AL$4/1000</f>
        <v>0</v>
      </c>
      <c r="AM76" s="682">
        <f t="shared" ref="AM76" si="1169">AM75*AM$4/1000</f>
        <v>0</v>
      </c>
    </row>
    <row r="77" spans="1:42">
      <c r="A77" s="890">
        <v>42736</v>
      </c>
      <c r="B77" s="676"/>
      <c r="C77" s="677">
        <f>SUM(E77:AL77)</f>
        <v>4595</v>
      </c>
      <c r="D77" s="677">
        <v>4678</v>
      </c>
      <c r="E77" s="677">
        <v>455</v>
      </c>
      <c r="F77" s="677">
        <v>2396</v>
      </c>
      <c r="G77" s="677">
        <v>260</v>
      </c>
      <c r="H77" s="677">
        <v>51</v>
      </c>
      <c r="I77" s="677">
        <f>397-84</f>
        <v>313</v>
      </c>
      <c r="J77" s="677">
        <v>104</v>
      </c>
      <c r="K77" s="677">
        <v>110</v>
      </c>
      <c r="L77" s="677">
        <v>123</v>
      </c>
      <c r="M77" s="677">
        <v>288</v>
      </c>
      <c r="N77" s="678"/>
      <c r="O77" s="677">
        <v>29</v>
      </c>
      <c r="P77" s="677">
        <v>14</v>
      </c>
      <c r="Q77" s="677">
        <v>18</v>
      </c>
      <c r="R77" s="677">
        <v>3</v>
      </c>
      <c r="S77" s="677">
        <v>2</v>
      </c>
      <c r="T77" s="677">
        <v>47</v>
      </c>
      <c r="U77" s="677">
        <v>48</v>
      </c>
      <c r="V77" s="677">
        <v>13</v>
      </c>
      <c r="W77" s="677">
        <v>19</v>
      </c>
      <c r="X77" s="677">
        <v>34</v>
      </c>
      <c r="Y77" s="677">
        <v>23</v>
      </c>
      <c r="Z77" s="677">
        <v>2</v>
      </c>
      <c r="AA77" s="677">
        <v>7</v>
      </c>
      <c r="AB77" s="677"/>
      <c r="AC77" s="677">
        <v>3</v>
      </c>
      <c r="AD77" s="677"/>
      <c r="AE77" s="677">
        <v>1</v>
      </c>
      <c r="AF77" s="678"/>
      <c r="AG77" s="679">
        <v>67</v>
      </c>
      <c r="AH77" s="679">
        <v>22</v>
      </c>
      <c r="AI77" s="679">
        <v>43</v>
      </c>
      <c r="AJ77" s="679">
        <v>100</v>
      </c>
      <c r="AK77" s="679">
        <v>0</v>
      </c>
      <c r="AL77" s="679">
        <v>0</v>
      </c>
      <c r="AO77">
        <f t="shared" si="1035"/>
        <v>232</v>
      </c>
      <c r="AP77">
        <f t="shared" si="1036"/>
        <v>-21</v>
      </c>
    </row>
    <row r="78" spans="1:42">
      <c r="A78" s="891"/>
      <c r="B78" s="681"/>
      <c r="C78" s="682">
        <f>SUM(E78:AL78)</f>
        <v>265.28099999999995</v>
      </c>
      <c r="D78" s="682">
        <v>271.13900000000001</v>
      </c>
      <c r="E78" s="682">
        <f>E77*E$4/1000</f>
        <v>11.375</v>
      </c>
      <c r="F78" s="682">
        <f t="shared" ref="F78" si="1170">F77*F$4/1000</f>
        <v>86.256</v>
      </c>
      <c r="G78" s="682">
        <f t="shared" ref="G78" si="1171">G77*G$4/1000</f>
        <v>13.26</v>
      </c>
      <c r="H78" s="682">
        <f t="shared" ref="H78" si="1172">H77*H$4/1000</f>
        <v>2.6520000000000001</v>
      </c>
      <c r="I78" s="682">
        <f t="shared" ref="I78" si="1173">I77*I$4/1000</f>
        <v>22.536000000000001</v>
      </c>
      <c r="J78" s="682">
        <f t="shared" ref="J78" si="1174">J77*J$4/1000</f>
        <v>7.8</v>
      </c>
      <c r="K78" s="682">
        <f t="shared" ref="K78" si="1175">K77*K$4/1000</f>
        <v>10.119999999999999</v>
      </c>
      <c r="L78" s="682">
        <f t="shared" ref="L78" si="1176">L77*L$4/1000</f>
        <v>12.669</v>
      </c>
      <c r="M78" s="682">
        <f t="shared" ref="M78" si="1177">M77*M$4/1000</f>
        <v>41.183999999999997</v>
      </c>
      <c r="N78" s="682">
        <f t="shared" ref="N78" si="1178">N77*N$4/1000</f>
        <v>0</v>
      </c>
      <c r="O78" s="682">
        <f t="shared" ref="O78" si="1179">O77*O$4/1000</f>
        <v>0.87</v>
      </c>
      <c r="P78" s="682">
        <f t="shared" ref="P78" si="1180">P77*P$4/1000</f>
        <v>0.58799999999999997</v>
      </c>
      <c r="Q78" s="682">
        <f t="shared" ref="Q78" si="1181">Q77*Q$4/1000</f>
        <v>0.91800000000000004</v>
      </c>
      <c r="R78" s="682">
        <f t="shared" ref="R78" si="1182">R77*R$4/1000</f>
        <v>0.159</v>
      </c>
      <c r="S78" s="682">
        <f t="shared" ref="S78" si="1183">S77*S$4/1000</f>
        <v>0.12</v>
      </c>
      <c r="T78" s="682">
        <f t="shared" ref="T78" si="1184">T77*T$4/1000</f>
        <v>3.29</v>
      </c>
      <c r="U78" s="682">
        <f t="shared" ref="U78" si="1185">U77*U$4/1000</f>
        <v>3.4079999999999999</v>
      </c>
      <c r="V78" s="682">
        <f t="shared" ref="V78" si="1186">V77*V$4/1000</f>
        <v>0.93600000000000005</v>
      </c>
      <c r="W78" s="682">
        <f t="shared" ref="W78" si="1187">W77*W$4/1000</f>
        <v>1.425</v>
      </c>
      <c r="X78" s="682">
        <f t="shared" ref="X78" si="1188">X77*X$4/1000</f>
        <v>2.72</v>
      </c>
      <c r="Y78" s="682">
        <f t="shared" ref="Y78" si="1189">Y77*Y$4/1000</f>
        <v>2.1389999999999998</v>
      </c>
      <c r="Z78" s="682">
        <f t="shared" ref="Z78" si="1190">Z77*Z$4/1000</f>
        <v>0.188</v>
      </c>
      <c r="AA78" s="682">
        <f t="shared" ref="AA78" si="1191">AA77*AA$4/1000</f>
        <v>0.71399999999999997</v>
      </c>
      <c r="AB78" s="682">
        <f t="shared" ref="AB78" si="1192">AB77*AB$4/1000</f>
        <v>0</v>
      </c>
      <c r="AC78" s="682">
        <f t="shared" ref="AC78" si="1193">AC77*AC$4/1000</f>
        <v>0.45</v>
      </c>
      <c r="AD78" s="682">
        <f t="shared" ref="AD78" si="1194">AD77*AD$4/1000</f>
        <v>0</v>
      </c>
      <c r="AE78" s="682">
        <f t="shared" ref="AE78" si="1195">AE77*AE$4/1000</f>
        <v>0.16400000000000001</v>
      </c>
      <c r="AF78" s="678"/>
      <c r="AG78" s="682">
        <f t="shared" ref="AG78" si="1196">AG77*AG$4/1000</f>
        <v>6.7</v>
      </c>
      <c r="AH78" s="682">
        <f t="shared" ref="AH78" si="1197">AH77*AH$4/1000</f>
        <v>2.97</v>
      </c>
      <c r="AI78" s="682">
        <f t="shared" ref="AI78" si="1198">AI77*AI$4/1000</f>
        <v>8.17</v>
      </c>
      <c r="AJ78" s="682">
        <f t="shared" ref="AJ78" si="1199">AJ77*AJ$4/1000</f>
        <v>21.5</v>
      </c>
      <c r="AK78" s="682">
        <f t="shared" ref="AK78" si="1200">AK77*AK$4/1000</f>
        <v>0</v>
      </c>
      <c r="AL78" s="682">
        <f t="shared" ref="AL78" si="1201">AL77*AL$4/1000</f>
        <v>0</v>
      </c>
      <c r="AM78" s="682">
        <f t="shared" ref="AM78" si="1202">AM77*AM$4/1000</f>
        <v>0</v>
      </c>
    </row>
    <row r="79" spans="1:42">
      <c r="A79" s="882">
        <v>42705</v>
      </c>
      <c r="B79" s="676"/>
      <c r="C79" s="677">
        <f t="shared" si="1037"/>
        <v>4595</v>
      </c>
      <c r="D79" s="677">
        <v>4678</v>
      </c>
      <c r="E79" s="677">
        <v>450</v>
      </c>
      <c r="F79" s="677">
        <v>2396</v>
      </c>
      <c r="G79" s="677">
        <v>260</v>
      </c>
      <c r="H79" s="677">
        <v>51</v>
      </c>
      <c r="I79" s="677">
        <f>397-84</f>
        <v>313</v>
      </c>
      <c r="J79" s="677">
        <v>88</v>
      </c>
      <c r="K79" s="677">
        <v>110</v>
      </c>
      <c r="L79" s="677">
        <v>123</v>
      </c>
      <c r="M79" s="677">
        <v>288</v>
      </c>
      <c r="N79" s="678"/>
      <c r="O79" s="677">
        <v>29</v>
      </c>
      <c r="P79" s="677">
        <v>14</v>
      </c>
      <c r="Q79" s="677">
        <v>18</v>
      </c>
      <c r="R79" s="677">
        <v>3</v>
      </c>
      <c r="S79" s="677">
        <v>2</v>
      </c>
      <c r="T79" s="677">
        <v>47</v>
      </c>
      <c r="U79" s="677">
        <v>48</v>
      </c>
      <c r="V79" s="677">
        <v>13</v>
      </c>
      <c r="W79" s="677">
        <v>19</v>
      </c>
      <c r="X79" s="677">
        <v>34</v>
      </c>
      <c r="Y79" s="677">
        <v>23</v>
      </c>
      <c r="Z79" s="677">
        <v>2</v>
      </c>
      <c r="AA79" s="677">
        <v>7</v>
      </c>
      <c r="AB79" s="677"/>
      <c r="AC79" s="677">
        <v>3</v>
      </c>
      <c r="AD79" s="677"/>
      <c r="AE79" s="677">
        <v>1</v>
      </c>
      <c r="AF79" s="678"/>
      <c r="AG79" s="679">
        <v>67</v>
      </c>
      <c r="AH79" s="679">
        <v>27</v>
      </c>
      <c r="AI79" s="679">
        <v>59</v>
      </c>
      <c r="AJ79" s="679">
        <v>100</v>
      </c>
      <c r="AK79" s="679">
        <v>0</v>
      </c>
      <c r="AL79" s="679">
        <v>0</v>
      </c>
      <c r="AO79">
        <f t="shared" si="1035"/>
        <v>253</v>
      </c>
      <c r="AP79">
        <f t="shared" si="1036"/>
        <v>-28</v>
      </c>
    </row>
    <row r="80" spans="1:42">
      <c r="A80" s="882"/>
      <c r="B80" s="681"/>
      <c r="C80" s="682">
        <f t="shared" si="1037"/>
        <v>267.67099999999999</v>
      </c>
      <c r="D80" s="682">
        <v>273.529</v>
      </c>
      <c r="E80" s="682">
        <f>E79*E$4/1000</f>
        <v>11.25</v>
      </c>
      <c r="F80" s="682">
        <f t="shared" ref="F80" si="1203">F79*F$4/1000</f>
        <v>86.256</v>
      </c>
      <c r="G80" s="682">
        <f t="shared" ref="G80" si="1204">G79*G$4/1000</f>
        <v>13.26</v>
      </c>
      <c r="H80" s="682">
        <f t="shared" ref="H80" si="1205">H79*H$4/1000</f>
        <v>2.6520000000000001</v>
      </c>
      <c r="I80" s="682">
        <f t="shared" ref="I80" si="1206">I79*I$4/1000</f>
        <v>22.536000000000001</v>
      </c>
      <c r="J80" s="682">
        <f t="shared" ref="J80" si="1207">J79*J$4/1000</f>
        <v>6.6</v>
      </c>
      <c r="K80" s="682">
        <f t="shared" ref="K80" si="1208">K79*K$4/1000</f>
        <v>10.119999999999999</v>
      </c>
      <c r="L80" s="682">
        <f t="shared" ref="L80" si="1209">L79*L$4/1000</f>
        <v>12.669</v>
      </c>
      <c r="M80" s="682">
        <f t="shared" ref="M80" si="1210">M79*M$4/1000</f>
        <v>41.183999999999997</v>
      </c>
      <c r="N80" s="682">
        <f t="shared" ref="N80" si="1211">N79*N$4/1000</f>
        <v>0</v>
      </c>
      <c r="O80" s="682">
        <f t="shared" ref="O80" si="1212">O79*O$4/1000</f>
        <v>0.87</v>
      </c>
      <c r="P80" s="682">
        <f t="shared" ref="P80" si="1213">P79*P$4/1000</f>
        <v>0.58799999999999997</v>
      </c>
      <c r="Q80" s="682">
        <f t="shared" ref="Q80" si="1214">Q79*Q$4/1000</f>
        <v>0.91800000000000004</v>
      </c>
      <c r="R80" s="682">
        <f t="shared" ref="R80" si="1215">R79*R$4/1000</f>
        <v>0.159</v>
      </c>
      <c r="S80" s="682">
        <f t="shared" ref="S80" si="1216">S79*S$4/1000</f>
        <v>0.12</v>
      </c>
      <c r="T80" s="682">
        <f t="shared" ref="T80" si="1217">T79*T$4/1000</f>
        <v>3.29</v>
      </c>
      <c r="U80" s="682">
        <f t="shared" ref="U80" si="1218">U79*U$4/1000</f>
        <v>3.4079999999999999</v>
      </c>
      <c r="V80" s="682">
        <f t="shared" ref="V80" si="1219">V79*V$4/1000</f>
        <v>0.93600000000000005</v>
      </c>
      <c r="W80" s="682">
        <f t="shared" ref="W80" si="1220">W79*W$4/1000</f>
        <v>1.425</v>
      </c>
      <c r="X80" s="682">
        <f t="shared" ref="X80" si="1221">X79*X$4/1000</f>
        <v>2.72</v>
      </c>
      <c r="Y80" s="682">
        <f t="shared" ref="Y80" si="1222">Y79*Y$4/1000</f>
        <v>2.1389999999999998</v>
      </c>
      <c r="Z80" s="682">
        <f t="shared" ref="Z80" si="1223">Z79*Z$4/1000</f>
        <v>0.188</v>
      </c>
      <c r="AA80" s="682">
        <f t="shared" ref="AA80" si="1224">AA79*AA$4/1000</f>
        <v>0.71399999999999997</v>
      </c>
      <c r="AB80" s="682">
        <f t="shared" ref="AB80" si="1225">AB79*AB$4/1000</f>
        <v>0</v>
      </c>
      <c r="AC80" s="682">
        <f t="shared" ref="AC80" si="1226">AC79*AC$4/1000</f>
        <v>0.45</v>
      </c>
      <c r="AD80" s="682">
        <f t="shared" ref="AD80" si="1227">AD79*AD$4/1000</f>
        <v>0</v>
      </c>
      <c r="AE80" s="682">
        <f t="shared" ref="AE80" si="1228">AE79*AE$4/1000</f>
        <v>0.16400000000000001</v>
      </c>
      <c r="AF80" s="678"/>
      <c r="AG80" s="682">
        <f t="shared" ref="AG80" si="1229">AG79*AG$4/1000</f>
        <v>6.7</v>
      </c>
      <c r="AH80" s="682">
        <f t="shared" ref="AH80" si="1230">AH79*AH$4/1000</f>
        <v>3.645</v>
      </c>
      <c r="AI80" s="682">
        <f t="shared" ref="AI80" si="1231">AI79*AI$4/1000</f>
        <v>11.21</v>
      </c>
      <c r="AJ80" s="682">
        <f t="shared" ref="AJ80" si="1232">AJ79*AJ$4/1000</f>
        <v>21.5</v>
      </c>
      <c r="AK80" s="682">
        <f t="shared" ref="AK80" si="1233">AK79*AK$4/1000</f>
        <v>0</v>
      </c>
      <c r="AL80" s="682">
        <f t="shared" ref="AL80" si="1234">AL79*AL$4/1000</f>
        <v>0</v>
      </c>
      <c r="AM80" s="682">
        <f t="shared" ref="AM80" si="1235">AM79*AM$4/1000</f>
        <v>0</v>
      </c>
    </row>
    <row r="81" spans="1:42">
      <c r="A81" s="882">
        <v>42675</v>
      </c>
      <c r="B81" s="676"/>
      <c r="C81" s="677">
        <f t="shared" si="1037"/>
        <v>4595</v>
      </c>
      <c r="D81" s="677">
        <v>4678</v>
      </c>
      <c r="E81" s="677">
        <v>450</v>
      </c>
      <c r="F81" s="677">
        <v>2395</v>
      </c>
      <c r="G81" s="677">
        <v>260</v>
      </c>
      <c r="H81" s="677">
        <v>51</v>
      </c>
      <c r="I81" s="677">
        <f>397-84</f>
        <v>313</v>
      </c>
      <c r="J81" s="677">
        <v>61</v>
      </c>
      <c r="K81" s="677">
        <v>110</v>
      </c>
      <c r="L81" s="677">
        <v>123</v>
      </c>
      <c r="M81" s="677">
        <v>288</v>
      </c>
      <c r="N81" s="678"/>
      <c r="O81" s="677">
        <v>29</v>
      </c>
      <c r="P81" s="677">
        <v>14</v>
      </c>
      <c r="Q81" s="677">
        <v>18</v>
      </c>
      <c r="R81" s="677">
        <v>3</v>
      </c>
      <c r="S81" s="677">
        <v>2</v>
      </c>
      <c r="T81" s="677">
        <v>47</v>
      </c>
      <c r="U81" s="677">
        <v>48</v>
      </c>
      <c r="V81" s="677">
        <v>13</v>
      </c>
      <c r="W81" s="677">
        <v>19</v>
      </c>
      <c r="X81" s="677">
        <v>34</v>
      </c>
      <c r="Y81" s="677">
        <v>23</v>
      </c>
      <c r="Z81" s="677">
        <v>2</v>
      </c>
      <c r="AA81" s="677">
        <v>7</v>
      </c>
      <c r="AB81" s="677"/>
      <c r="AC81" s="677">
        <v>3</v>
      </c>
      <c r="AD81" s="677"/>
      <c r="AE81" s="677">
        <v>1</v>
      </c>
      <c r="AF81" s="678"/>
      <c r="AG81" s="679">
        <v>68</v>
      </c>
      <c r="AH81" s="679">
        <v>27</v>
      </c>
      <c r="AI81" s="679">
        <v>86</v>
      </c>
      <c r="AJ81" s="679">
        <v>100</v>
      </c>
      <c r="AK81" s="679">
        <v>0</v>
      </c>
      <c r="AL81" s="679">
        <v>0</v>
      </c>
      <c r="AO81">
        <f t="shared" si="1035"/>
        <v>281</v>
      </c>
      <c r="AP81">
        <f t="shared" si="1036"/>
        <v>-253</v>
      </c>
    </row>
    <row r="82" spans="1:42">
      <c r="A82" s="882"/>
      <c r="B82" s="681"/>
      <c r="C82" s="682">
        <f t="shared" si="1037"/>
        <v>270.84000000000003</v>
      </c>
      <c r="D82" s="682">
        <v>276.69799999999998</v>
      </c>
      <c r="E82" s="682">
        <f>E81*E$4/1000</f>
        <v>11.25</v>
      </c>
      <c r="F82" s="682">
        <f t="shared" ref="F82" si="1236">F81*F$4/1000</f>
        <v>86.22</v>
      </c>
      <c r="G82" s="682">
        <f t="shared" ref="G82" si="1237">G81*G$4/1000</f>
        <v>13.26</v>
      </c>
      <c r="H82" s="682">
        <f t="shared" ref="H82" si="1238">H81*H$4/1000</f>
        <v>2.6520000000000001</v>
      </c>
      <c r="I82" s="682">
        <f t="shared" ref="I82" si="1239">I81*I$4/1000</f>
        <v>22.536000000000001</v>
      </c>
      <c r="J82" s="682">
        <f t="shared" ref="J82" si="1240">J81*J$4/1000</f>
        <v>4.5750000000000002</v>
      </c>
      <c r="K82" s="682">
        <f t="shared" ref="K82" si="1241">K81*K$4/1000</f>
        <v>10.119999999999999</v>
      </c>
      <c r="L82" s="682">
        <f t="shared" ref="L82" si="1242">L81*L$4/1000</f>
        <v>12.669</v>
      </c>
      <c r="M82" s="682">
        <f t="shared" ref="M82" si="1243">M81*M$4/1000</f>
        <v>41.183999999999997</v>
      </c>
      <c r="N82" s="682">
        <f t="shared" ref="N82" si="1244">N81*N$4/1000</f>
        <v>0</v>
      </c>
      <c r="O82" s="682">
        <f t="shared" ref="O82" si="1245">O81*O$4/1000</f>
        <v>0.87</v>
      </c>
      <c r="P82" s="682">
        <f t="shared" ref="P82" si="1246">P81*P$4/1000</f>
        <v>0.58799999999999997</v>
      </c>
      <c r="Q82" s="682">
        <f t="shared" ref="Q82" si="1247">Q81*Q$4/1000</f>
        <v>0.91800000000000004</v>
      </c>
      <c r="R82" s="682">
        <f t="shared" ref="R82" si="1248">R81*R$4/1000</f>
        <v>0.159</v>
      </c>
      <c r="S82" s="682">
        <f t="shared" ref="S82" si="1249">S81*S$4/1000</f>
        <v>0.12</v>
      </c>
      <c r="T82" s="682">
        <f t="shared" ref="T82" si="1250">T81*T$4/1000</f>
        <v>3.29</v>
      </c>
      <c r="U82" s="682">
        <f t="shared" ref="U82" si="1251">U81*U$4/1000</f>
        <v>3.4079999999999999</v>
      </c>
      <c r="V82" s="682">
        <f t="shared" ref="V82" si="1252">V81*V$4/1000</f>
        <v>0.93600000000000005</v>
      </c>
      <c r="W82" s="682">
        <f t="shared" ref="W82" si="1253">W81*W$4/1000</f>
        <v>1.425</v>
      </c>
      <c r="X82" s="682">
        <f t="shared" ref="X82" si="1254">X81*X$4/1000</f>
        <v>2.72</v>
      </c>
      <c r="Y82" s="682">
        <f t="shared" ref="Y82" si="1255">Y81*Y$4/1000</f>
        <v>2.1389999999999998</v>
      </c>
      <c r="Z82" s="682">
        <f t="shared" ref="Z82" si="1256">Z81*Z$4/1000</f>
        <v>0.188</v>
      </c>
      <c r="AA82" s="682">
        <f t="shared" ref="AA82" si="1257">AA81*AA$4/1000</f>
        <v>0.71399999999999997</v>
      </c>
      <c r="AB82" s="682">
        <f t="shared" ref="AB82" si="1258">AB81*AB$4/1000</f>
        <v>0</v>
      </c>
      <c r="AC82" s="682">
        <f t="shared" ref="AC82" si="1259">AC81*AC$4/1000</f>
        <v>0.45</v>
      </c>
      <c r="AD82" s="682">
        <f t="shared" ref="AD82" si="1260">AD81*AD$4/1000</f>
        <v>0</v>
      </c>
      <c r="AE82" s="682">
        <f t="shared" ref="AE82" si="1261">AE81*AE$4/1000</f>
        <v>0.16400000000000001</v>
      </c>
      <c r="AF82" s="678"/>
      <c r="AG82" s="682">
        <f t="shared" ref="AG82" si="1262">AG81*AG$4/1000</f>
        <v>6.8</v>
      </c>
      <c r="AH82" s="682">
        <f t="shared" ref="AH82" si="1263">AH81*AH$4/1000</f>
        <v>3.645</v>
      </c>
      <c r="AI82" s="682">
        <f t="shared" ref="AI82" si="1264">AI81*AI$4/1000</f>
        <v>16.34</v>
      </c>
      <c r="AJ82" s="682">
        <f t="shared" ref="AJ82" si="1265">AJ81*AJ$4/1000</f>
        <v>21.5</v>
      </c>
      <c r="AK82" s="682">
        <f t="shared" ref="AK82" si="1266">AK81*AK$4/1000</f>
        <v>0</v>
      </c>
      <c r="AL82" s="682">
        <f t="shared" ref="AL82" si="1267">AL81*AL$4/1000</f>
        <v>0</v>
      </c>
      <c r="AM82" s="682">
        <f t="shared" ref="AM82" si="1268">AM81*AM$4/1000</f>
        <v>0</v>
      </c>
    </row>
    <row r="83" spans="1:42">
      <c r="A83" s="890">
        <v>42644</v>
      </c>
      <c r="B83" s="676"/>
      <c r="C83" s="677">
        <f t="shared" si="1037"/>
        <v>4595</v>
      </c>
      <c r="D83" s="677">
        <v>4678</v>
      </c>
      <c r="E83" s="677">
        <v>250</v>
      </c>
      <c r="F83" s="677">
        <v>2377</v>
      </c>
      <c r="G83" s="677">
        <v>260</v>
      </c>
      <c r="H83" s="677">
        <v>31</v>
      </c>
      <c r="I83" s="677">
        <f>397-83</f>
        <v>314</v>
      </c>
      <c r="J83" s="677">
        <v>45</v>
      </c>
      <c r="K83" s="677">
        <v>110</v>
      </c>
      <c r="L83" s="677">
        <v>123</v>
      </c>
      <c r="M83" s="677">
        <v>288</v>
      </c>
      <c r="N83" s="678"/>
      <c r="O83" s="677">
        <v>29</v>
      </c>
      <c r="P83" s="677">
        <v>14</v>
      </c>
      <c r="Q83" s="677">
        <v>18</v>
      </c>
      <c r="R83" s="677">
        <v>3</v>
      </c>
      <c r="S83" s="677">
        <v>2</v>
      </c>
      <c r="T83" s="677">
        <v>47</v>
      </c>
      <c r="U83" s="677">
        <v>48</v>
      </c>
      <c r="V83" s="677">
        <v>13</v>
      </c>
      <c r="W83" s="677">
        <v>19</v>
      </c>
      <c r="X83" s="677">
        <v>34</v>
      </c>
      <c r="Y83" s="677">
        <v>23</v>
      </c>
      <c r="Z83" s="677">
        <v>2</v>
      </c>
      <c r="AA83" s="677">
        <v>7</v>
      </c>
      <c r="AB83" s="677"/>
      <c r="AC83" s="677">
        <v>3</v>
      </c>
      <c r="AD83" s="677"/>
      <c r="AE83" s="677">
        <v>1</v>
      </c>
      <c r="AF83" s="678"/>
      <c r="AG83" s="679">
        <v>90</v>
      </c>
      <c r="AH83" s="679">
        <v>243</v>
      </c>
      <c r="AI83" s="679">
        <f>101</f>
        <v>101</v>
      </c>
      <c r="AJ83" s="679">
        <v>100</v>
      </c>
      <c r="AK83" s="679">
        <v>0</v>
      </c>
      <c r="AL83" s="679">
        <v>0</v>
      </c>
      <c r="AO83">
        <f t="shared" si="1035"/>
        <v>534</v>
      </c>
      <c r="AP83">
        <f t="shared" si="1036"/>
        <v>-297</v>
      </c>
    </row>
    <row r="84" spans="1:42">
      <c r="A84" s="891"/>
      <c r="B84" s="681"/>
      <c r="C84" s="682">
        <f t="shared" si="1037"/>
        <v>297.23399999999998</v>
      </c>
      <c r="D84" s="682">
        <v>303.20999999999998</v>
      </c>
      <c r="E84" s="682">
        <f>E83*E$4/1000</f>
        <v>6.25</v>
      </c>
      <c r="F84" s="682">
        <f t="shared" ref="F84" si="1269">F83*F$4/1000</f>
        <v>85.572000000000003</v>
      </c>
      <c r="G84" s="682">
        <f t="shared" ref="G84" si="1270">G83*G$4/1000</f>
        <v>13.26</v>
      </c>
      <c r="H84" s="682">
        <f t="shared" ref="H84" si="1271">H83*H$4/1000</f>
        <v>1.6120000000000001</v>
      </c>
      <c r="I84" s="682">
        <f>I83*I$4/1000</f>
        <v>22.608000000000001</v>
      </c>
      <c r="J84" s="682">
        <f t="shared" ref="J84" si="1272">J83*J$4/1000</f>
        <v>3.375</v>
      </c>
      <c r="K84" s="682">
        <f t="shared" ref="K84" si="1273">K83*K$4/1000</f>
        <v>10.119999999999999</v>
      </c>
      <c r="L84" s="682">
        <f t="shared" ref="L84" si="1274">L83*L$4/1000</f>
        <v>12.669</v>
      </c>
      <c r="M84" s="682">
        <f t="shared" ref="M84" si="1275">M83*M$4/1000</f>
        <v>41.183999999999997</v>
      </c>
      <c r="N84" s="682">
        <f t="shared" ref="N84" si="1276">N83*N$4/1000</f>
        <v>0</v>
      </c>
      <c r="O84" s="682">
        <f t="shared" ref="O84" si="1277">O83*O$4/1000</f>
        <v>0.87</v>
      </c>
      <c r="P84" s="682">
        <f t="shared" ref="P84" si="1278">P83*P$4/1000</f>
        <v>0.58799999999999997</v>
      </c>
      <c r="Q84" s="682">
        <f t="shared" ref="Q84" si="1279">Q83*Q$4/1000</f>
        <v>0.91800000000000004</v>
      </c>
      <c r="R84" s="682">
        <f t="shared" ref="R84" si="1280">R83*R$4/1000</f>
        <v>0.159</v>
      </c>
      <c r="S84" s="682">
        <f t="shared" ref="S84" si="1281">S83*S$4/1000</f>
        <v>0.12</v>
      </c>
      <c r="T84" s="682">
        <f t="shared" ref="T84" si="1282">T83*T$4/1000</f>
        <v>3.29</v>
      </c>
      <c r="U84" s="682">
        <f t="shared" ref="U84" si="1283">U83*U$4/1000</f>
        <v>3.4079999999999999</v>
      </c>
      <c r="V84" s="682">
        <f t="shared" ref="V84" si="1284">V83*V$4/1000</f>
        <v>0.93600000000000005</v>
      </c>
      <c r="W84" s="682">
        <f t="shared" ref="W84" si="1285">W83*W$4/1000</f>
        <v>1.425</v>
      </c>
      <c r="X84" s="682">
        <f t="shared" ref="X84" si="1286">X83*X$4/1000</f>
        <v>2.72</v>
      </c>
      <c r="Y84" s="682">
        <f t="shared" ref="Y84" si="1287">Y83*Y$4/1000</f>
        <v>2.1389999999999998</v>
      </c>
      <c r="Z84" s="682">
        <f t="shared" ref="Z84" si="1288">Z83*Z$4/1000</f>
        <v>0.188</v>
      </c>
      <c r="AA84" s="682">
        <f t="shared" ref="AA84" si="1289">AA83*AA$4/1000</f>
        <v>0.71399999999999997</v>
      </c>
      <c r="AB84" s="682">
        <f t="shared" ref="AB84" si="1290">AB83*AB$4/1000</f>
        <v>0</v>
      </c>
      <c r="AC84" s="682">
        <f t="shared" ref="AC84" si="1291">AC83*AC$4/1000</f>
        <v>0.45</v>
      </c>
      <c r="AD84" s="682">
        <f t="shared" ref="AD84" si="1292">AD83*AD$4/1000</f>
        <v>0</v>
      </c>
      <c r="AE84" s="682">
        <f t="shared" ref="AE84" si="1293">AE83*AE$4/1000</f>
        <v>0.16400000000000001</v>
      </c>
      <c r="AF84" s="678"/>
      <c r="AG84" s="682">
        <f t="shared" ref="AG84" si="1294">AG83*AG$4/1000</f>
        <v>9</v>
      </c>
      <c r="AH84" s="682">
        <f t="shared" ref="AH84" si="1295">AH83*AH$4/1000</f>
        <v>32.805</v>
      </c>
      <c r="AI84" s="682">
        <f t="shared" ref="AI84" si="1296">AI83*AI$4/1000</f>
        <v>19.190000000000001</v>
      </c>
      <c r="AJ84" s="682">
        <f t="shared" ref="AJ84" si="1297">AJ83*AJ$4/1000</f>
        <v>21.5</v>
      </c>
      <c r="AK84" s="682">
        <f t="shared" ref="AK84" si="1298">AK83*AK$4/1000</f>
        <v>0</v>
      </c>
      <c r="AL84" s="682">
        <f t="shared" ref="AL84" si="1299">AL83*AL$4/1000</f>
        <v>0</v>
      </c>
      <c r="AM84" s="682">
        <f t="shared" ref="AM84" si="1300">AM83*AM$4/1000</f>
        <v>0</v>
      </c>
    </row>
    <row r="85" spans="1:42">
      <c r="A85" s="890">
        <v>42614</v>
      </c>
      <c r="B85" s="676"/>
      <c r="C85" s="677">
        <f t="shared" si="1037"/>
        <v>4595</v>
      </c>
      <c r="D85" s="677">
        <v>4678</v>
      </c>
      <c r="E85" s="677">
        <v>7</v>
      </c>
      <c r="F85" s="677">
        <v>2377</v>
      </c>
      <c r="G85" s="677">
        <v>260</v>
      </c>
      <c r="H85" s="677">
        <v>30</v>
      </c>
      <c r="I85" s="677">
        <f>387-83</f>
        <v>304</v>
      </c>
      <c r="J85" s="677">
        <v>2</v>
      </c>
      <c r="K85" s="677">
        <v>110</v>
      </c>
      <c r="L85" s="677">
        <v>123</v>
      </c>
      <c r="M85" s="677">
        <v>288</v>
      </c>
      <c r="N85" s="678"/>
      <c r="O85" s="677">
        <v>29</v>
      </c>
      <c r="P85" s="677">
        <v>14</v>
      </c>
      <c r="Q85" s="677">
        <v>18</v>
      </c>
      <c r="R85" s="677">
        <v>3</v>
      </c>
      <c r="S85" s="677">
        <v>2</v>
      </c>
      <c r="T85" s="677">
        <v>47</v>
      </c>
      <c r="U85" s="677">
        <v>48</v>
      </c>
      <c r="V85" s="677">
        <v>13</v>
      </c>
      <c r="W85" s="677">
        <v>19</v>
      </c>
      <c r="X85" s="677">
        <v>34</v>
      </c>
      <c r="Y85" s="677">
        <v>23</v>
      </c>
      <c r="Z85" s="677">
        <v>2</v>
      </c>
      <c r="AA85" s="677">
        <v>7</v>
      </c>
      <c r="AB85" s="677"/>
      <c r="AC85" s="677">
        <v>3</v>
      </c>
      <c r="AD85" s="677"/>
      <c r="AE85" s="677">
        <v>1</v>
      </c>
      <c r="AF85" s="678"/>
      <c r="AG85" s="679">
        <v>91</v>
      </c>
      <c r="AH85" s="679">
        <v>465</v>
      </c>
      <c r="AI85" s="679">
        <f>175</f>
        <v>175</v>
      </c>
      <c r="AJ85" s="679">
        <v>100</v>
      </c>
      <c r="AK85" s="679">
        <v>0</v>
      </c>
      <c r="AL85" s="679">
        <v>0</v>
      </c>
      <c r="AO85">
        <f t="shared" si="1035"/>
        <v>831</v>
      </c>
      <c r="AP85">
        <f t="shared" si="1036"/>
        <v>-67</v>
      </c>
    </row>
    <row r="86" spans="1:42">
      <c r="A86" s="891"/>
      <c r="B86" s="681"/>
      <c r="C86" s="682">
        <f t="shared" si="1037"/>
        <v>331.29199999999997</v>
      </c>
      <c r="D86" s="682">
        <v>337.26799999999997</v>
      </c>
      <c r="E86" s="682">
        <f>E85*E$4/1000</f>
        <v>0.17499999999999999</v>
      </c>
      <c r="F86" s="682">
        <f t="shared" ref="F86" si="1301">F85*F$4/1000</f>
        <v>85.572000000000003</v>
      </c>
      <c r="G86" s="682">
        <f t="shared" ref="G86" si="1302">G85*G$4/1000</f>
        <v>13.26</v>
      </c>
      <c r="H86" s="682">
        <f t="shared" ref="H86" si="1303">H85*H$4/1000</f>
        <v>1.56</v>
      </c>
      <c r="I86" s="682">
        <f t="shared" ref="I86" si="1304">I85*I$4/1000</f>
        <v>21.888000000000002</v>
      </c>
      <c r="J86" s="682">
        <f t="shared" ref="J86" si="1305">J85*J$4/1000</f>
        <v>0.15</v>
      </c>
      <c r="K86" s="682">
        <f t="shared" ref="K86" si="1306">K85*K$4/1000</f>
        <v>10.119999999999999</v>
      </c>
      <c r="L86" s="682">
        <f t="shared" ref="L86" si="1307">L85*L$4/1000</f>
        <v>12.669</v>
      </c>
      <c r="M86" s="682">
        <f t="shared" ref="M86" si="1308">M85*M$4/1000</f>
        <v>41.183999999999997</v>
      </c>
      <c r="N86" s="682">
        <f t="shared" ref="N86" si="1309">N85*N$4/1000</f>
        <v>0</v>
      </c>
      <c r="O86" s="682">
        <f t="shared" ref="O86" si="1310">O85*O$4/1000</f>
        <v>0.87</v>
      </c>
      <c r="P86" s="682">
        <f t="shared" ref="P86" si="1311">P85*P$4/1000</f>
        <v>0.58799999999999997</v>
      </c>
      <c r="Q86" s="682">
        <f t="shared" ref="Q86" si="1312">Q85*Q$4/1000</f>
        <v>0.91800000000000004</v>
      </c>
      <c r="R86" s="682">
        <f t="shared" ref="R86" si="1313">R85*R$4/1000</f>
        <v>0.159</v>
      </c>
      <c r="S86" s="682">
        <f t="shared" ref="S86" si="1314">S85*S$4/1000</f>
        <v>0.12</v>
      </c>
      <c r="T86" s="682">
        <f t="shared" ref="T86" si="1315">T85*T$4/1000</f>
        <v>3.29</v>
      </c>
      <c r="U86" s="682">
        <f t="shared" ref="U86" si="1316">U85*U$4/1000</f>
        <v>3.4079999999999999</v>
      </c>
      <c r="V86" s="682">
        <f t="shared" ref="V86" si="1317">V85*V$4/1000</f>
        <v>0.93600000000000005</v>
      </c>
      <c r="W86" s="682">
        <f t="shared" ref="W86" si="1318">W85*W$4/1000</f>
        <v>1.425</v>
      </c>
      <c r="X86" s="682">
        <f t="shared" ref="X86" si="1319">X85*X$4/1000</f>
        <v>2.72</v>
      </c>
      <c r="Y86" s="682">
        <f t="shared" ref="Y86" si="1320">Y85*Y$4/1000</f>
        <v>2.1389999999999998</v>
      </c>
      <c r="Z86" s="682">
        <f t="shared" ref="Z86" si="1321">Z85*Z$4/1000</f>
        <v>0.188</v>
      </c>
      <c r="AA86" s="682">
        <f t="shared" ref="AA86" si="1322">AA85*AA$4/1000</f>
        <v>0.71399999999999997</v>
      </c>
      <c r="AB86" s="682">
        <f t="shared" ref="AB86" si="1323">AB85*AB$4/1000</f>
        <v>0</v>
      </c>
      <c r="AC86" s="682">
        <f t="shared" ref="AC86" si="1324">AC85*AC$4/1000</f>
        <v>0.45</v>
      </c>
      <c r="AD86" s="682">
        <f t="shared" ref="AD86" si="1325">AD85*AD$4/1000</f>
        <v>0</v>
      </c>
      <c r="AE86" s="682">
        <f t="shared" ref="AE86" si="1326">AE85*AE$4/1000</f>
        <v>0.16400000000000001</v>
      </c>
      <c r="AF86" s="678"/>
      <c r="AG86" s="682">
        <f t="shared" ref="AG86" si="1327">AG85*AG$4/1000</f>
        <v>9.1</v>
      </c>
      <c r="AH86" s="682">
        <f t="shared" ref="AH86" si="1328">AH85*AH$4/1000</f>
        <v>62.774999999999999</v>
      </c>
      <c r="AI86" s="682">
        <f t="shared" ref="AI86" si="1329">AI85*AI$4/1000</f>
        <v>33.25</v>
      </c>
      <c r="AJ86" s="682">
        <f t="shared" ref="AJ86" si="1330">AJ85*AJ$4/1000</f>
        <v>21.5</v>
      </c>
      <c r="AK86" s="682">
        <f t="shared" ref="AK86" si="1331">AK85*AK$4/1000</f>
        <v>0</v>
      </c>
      <c r="AL86" s="682">
        <f t="shared" ref="AL86" si="1332">AL85*AL$4/1000</f>
        <v>0</v>
      </c>
      <c r="AM86" s="682">
        <f t="shared" ref="AM86" si="1333">AM85*AM$4/1000</f>
        <v>0</v>
      </c>
    </row>
    <row r="87" spans="1:42">
      <c r="A87" s="890">
        <v>42583</v>
      </c>
      <c r="B87" s="676"/>
      <c r="C87" s="677">
        <f t="shared" si="1037"/>
        <v>4595</v>
      </c>
      <c r="D87" s="677">
        <v>4679</v>
      </c>
      <c r="E87" s="677">
        <v>0</v>
      </c>
      <c r="F87" s="677">
        <v>2372</v>
      </c>
      <c r="G87" s="677">
        <v>258</v>
      </c>
      <c r="H87" s="677">
        <v>30</v>
      </c>
      <c r="I87" s="677">
        <f>372-84</f>
        <v>288</v>
      </c>
      <c r="J87" s="677">
        <v>2</v>
      </c>
      <c r="K87" s="677">
        <v>109</v>
      </c>
      <c r="L87" s="677">
        <v>113</v>
      </c>
      <c r="M87" s="677">
        <v>262</v>
      </c>
      <c r="N87" s="678"/>
      <c r="O87" s="677">
        <v>29</v>
      </c>
      <c r="P87" s="677">
        <v>14</v>
      </c>
      <c r="Q87" s="677">
        <v>18</v>
      </c>
      <c r="R87" s="677">
        <v>3</v>
      </c>
      <c r="S87" s="677">
        <v>2</v>
      </c>
      <c r="T87" s="677">
        <v>47</v>
      </c>
      <c r="U87" s="677">
        <v>48</v>
      </c>
      <c r="V87" s="677">
        <v>13</v>
      </c>
      <c r="W87" s="677">
        <v>19</v>
      </c>
      <c r="X87" s="677">
        <v>34</v>
      </c>
      <c r="Y87" s="677">
        <v>23</v>
      </c>
      <c r="Z87" s="677">
        <v>2</v>
      </c>
      <c r="AA87" s="677">
        <v>7</v>
      </c>
      <c r="AB87" s="677"/>
      <c r="AC87" s="677">
        <v>3</v>
      </c>
      <c r="AD87" s="677"/>
      <c r="AE87" s="677">
        <v>1</v>
      </c>
      <c r="AF87" s="678"/>
      <c r="AG87" s="679">
        <v>106</v>
      </c>
      <c r="AH87" s="679">
        <v>472</v>
      </c>
      <c r="AI87" s="679">
        <v>201</v>
      </c>
      <c r="AJ87" s="679">
        <v>100</v>
      </c>
      <c r="AK87" s="679">
        <v>0</v>
      </c>
      <c r="AL87" s="679">
        <v>19</v>
      </c>
      <c r="AO87">
        <f t="shared" si="1035"/>
        <v>898</v>
      </c>
      <c r="AP87">
        <f t="shared" si="1036"/>
        <v>-643</v>
      </c>
    </row>
    <row r="88" spans="1:42">
      <c r="A88" s="891"/>
      <c r="B88" s="681"/>
      <c r="C88" s="682">
        <f t="shared" si="1037"/>
        <v>338.11799999999999</v>
      </c>
      <c r="D88" s="682">
        <v>344.166</v>
      </c>
      <c r="E88" s="682">
        <f>E87*E$4/1000</f>
        <v>0</v>
      </c>
      <c r="F88" s="682">
        <f t="shared" ref="F88" si="1334">F87*F$4/1000</f>
        <v>85.391999999999996</v>
      </c>
      <c r="G88" s="682">
        <f t="shared" ref="G88" si="1335">G87*G$4/1000</f>
        <v>13.157999999999999</v>
      </c>
      <c r="H88" s="682">
        <f t="shared" ref="H88" si="1336">H87*H$4/1000</f>
        <v>1.56</v>
      </c>
      <c r="I88" s="682">
        <f t="shared" ref="I88" si="1337">I87*I$4/1000</f>
        <v>20.736000000000001</v>
      </c>
      <c r="J88" s="682">
        <f t="shared" ref="J88" si="1338">J87*J$4/1000</f>
        <v>0.15</v>
      </c>
      <c r="K88" s="682">
        <f t="shared" ref="K88" si="1339">K87*K$4/1000</f>
        <v>10.028</v>
      </c>
      <c r="L88" s="682">
        <f t="shared" ref="L88" si="1340">L87*L$4/1000</f>
        <v>11.638999999999999</v>
      </c>
      <c r="M88" s="682">
        <f t="shared" ref="M88" si="1341">M87*M$4/1000</f>
        <v>37.466000000000001</v>
      </c>
      <c r="N88" s="682">
        <f t="shared" ref="N88" si="1342">N87*N$4/1000</f>
        <v>0</v>
      </c>
      <c r="O88" s="682">
        <f t="shared" ref="O88" si="1343">O87*O$4/1000</f>
        <v>0.87</v>
      </c>
      <c r="P88" s="682">
        <f t="shared" ref="P88" si="1344">P87*P$4/1000</f>
        <v>0.58799999999999997</v>
      </c>
      <c r="Q88" s="682">
        <f t="shared" ref="Q88" si="1345">Q87*Q$4/1000</f>
        <v>0.91800000000000004</v>
      </c>
      <c r="R88" s="682">
        <f t="shared" ref="R88" si="1346">R87*R$4/1000</f>
        <v>0.159</v>
      </c>
      <c r="S88" s="682">
        <f t="shared" ref="S88" si="1347">S87*S$4/1000</f>
        <v>0.12</v>
      </c>
      <c r="T88" s="682">
        <f t="shared" ref="T88" si="1348">T87*T$4/1000</f>
        <v>3.29</v>
      </c>
      <c r="U88" s="682">
        <f t="shared" ref="U88" si="1349">U87*U$4/1000</f>
        <v>3.4079999999999999</v>
      </c>
      <c r="V88" s="682">
        <f t="shared" ref="V88" si="1350">V87*V$4/1000</f>
        <v>0.93600000000000005</v>
      </c>
      <c r="W88" s="682">
        <f t="shared" ref="W88" si="1351">W87*W$4/1000</f>
        <v>1.425</v>
      </c>
      <c r="X88" s="682">
        <f t="shared" ref="X88" si="1352">X87*X$4/1000</f>
        <v>2.72</v>
      </c>
      <c r="Y88" s="682">
        <f t="shared" ref="Y88" si="1353">Y87*Y$4/1000</f>
        <v>2.1389999999999998</v>
      </c>
      <c r="Z88" s="682">
        <f t="shared" ref="Z88" si="1354">Z87*Z$4/1000</f>
        <v>0.188</v>
      </c>
      <c r="AA88" s="682">
        <f t="shared" ref="AA88" si="1355">AA87*AA$4/1000</f>
        <v>0.71399999999999997</v>
      </c>
      <c r="AB88" s="682">
        <f t="shared" ref="AB88" si="1356">AB87*AB$4/1000</f>
        <v>0</v>
      </c>
      <c r="AC88" s="682">
        <f t="shared" ref="AC88" si="1357">AC87*AC$4/1000</f>
        <v>0.45</v>
      </c>
      <c r="AD88" s="682">
        <f t="shared" ref="AD88" si="1358">AD87*AD$4/1000</f>
        <v>0</v>
      </c>
      <c r="AE88" s="682">
        <f t="shared" ref="AE88" si="1359">AE87*AE$4/1000</f>
        <v>0.16400000000000001</v>
      </c>
      <c r="AF88" s="678"/>
      <c r="AG88" s="682">
        <f t="shared" ref="AG88" si="1360">AG87*AG$4/1000</f>
        <v>10.6</v>
      </c>
      <c r="AH88" s="682">
        <f t="shared" ref="AH88" si="1361">AH87*AH$4/1000</f>
        <v>63.72</v>
      </c>
      <c r="AI88" s="682">
        <f t="shared" ref="AI88" si="1362">AI87*AI$4/1000</f>
        <v>38.19</v>
      </c>
      <c r="AJ88" s="682">
        <f t="shared" ref="AJ88" si="1363">AJ87*AJ$4/1000</f>
        <v>21.5</v>
      </c>
      <c r="AK88" s="682">
        <f t="shared" ref="AK88" si="1364">AK87*AK$4/1000</f>
        <v>0</v>
      </c>
      <c r="AL88" s="682">
        <f t="shared" ref="AL88" si="1365">AL87*AL$4/1000</f>
        <v>5.89</v>
      </c>
      <c r="AM88" s="682">
        <f t="shared" ref="AM88" si="1366">AM87*AM$4/1000</f>
        <v>0</v>
      </c>
    </row>
    <row r="89" spans="1:42">
      <c r="A89" s="890">
        <v>42552</v>
      </c>
      <c r="B89" s="676"/>
      <c r="C89" s="677">
        <f t="shared" si="1037"/>
        <v>4594</v>
      </c>
      <c r="D89" s="677">
        <v>4267</v>
      </c>
      <c r="E89" s="677">
        <v>0</v>
      </c>
      <c r="F89" s="677">
        <v>2157</v>
      </c>
      <c r="G89" s="677">
        <v>115</v>
      </c>
      <c r="H89" s="677">
        <v>30</v>
      </c>
      <c r="I89" s="677">
        <f>297-84</f>
        <v>213</v>
      </c>
      <c r="J89" s="677">
        <v>2</v>
      </c>
      <c r="K89" s="677">
        <v>67</v>
      </c>
      <c r="L89" s="677">
        <v>108</v>
      </c>
      <c r="M89" s="677">
        <v>98</v>
      </c>
      <c r="N89" s="678"/>
      <c r="O89" s="677">
        <v>29</v>
      </c>
      <c r="P89" s="677">
        <v>14</v>
      </c>
      <c r="Q89" s="677">
        <v>18</v>
      </c>
      <c r="R89" s="677">
        <v>3</v>
      </c>
      <c r="S89" s="677">
        <v>2</v>
      </c>
      <c r="T89" s="677">
        <v>47</v>
      </c>
      <c r="U89" s="677">
        <v>48</v>
      </c>
      <c r="V89" s="677">
        <v>13</v>
      </c>
      <c r="W89" s="677">
        <v>19</v>
      </c>
      <c r="X89" s="677">
        <v>34</v>
      </c>
      <c r="Y89" s="677">
        <v>23</v>
      </c>
      <c r="Z89" s="677">
        <v>2</v>
      </c>
      <c r="AA89" s="677">
        <v>7</v>
      </c>
      <c r="AB89" s="677"/>
      <c r="AC89" s="677">
        <v>3</v>
      </c>
      <c r="AD89" s="677"/>
      <c r="AE89" s="677">
        <v>1</v>
      </c>
      <c r="AF89" s="678"/>
      <c r="AG89" s="679">
        <v>515</v>
      </c>
      <c r="AH89" s="679">
        <f>AH91</f>
        <v>518</v>
      </c>
      <c r="AI89" s="679">
        <f>100</f>
        <v>100</v>
      </c>
      <c r="AJ89" s="679">
        <v>8</v>
      </c>
      <c r="AK89" s="679">
        <v>104</v>
      </c>
      <c r="AL89" s="679">
        <f>AL91</f>
        <v>296</v>
      </c>
      <c r="AO89">
        <f t="shared" si="1035"/>
        <v>1541</v>
      </c>
      <c r="AP89">
        <f t="shared" si="1036"/>
        <v>-317</v>
      </c>
    </row>
    <row r="90" spans="1:42">
      <c r="A90" s="891"/>
      <c r="B90" s="681"/>
      <c r="C90" s="682">
        <f t="shared" si="1037"/>
        <v>409.86400000000003</v>
      </c>
      <c r="D90" s="682">
        <v>357.83699999999999</v>
      </c>
      <c r="E90" s="682">
        <f>E89*E$4/1000</f>
        <v>0</v>
      </c>
      <c r="F90" s="682">
        <f t="shared" ref="F90" si="1367">F89*F$4/1000</f>
        <v>77.652000000000001</v>
      </c>
      <c r="G90" s="682">
        <f t="shared" ref="G90" si="1368">G89*G$4/1000</f>
        <v>5.8650000000000002</v>
      </c>
      <c r="H90" s="682">
        <f t="shared" ref="H90" si="1369">H89*H$4/1000</f>
        <v>1.56</v>
      </c>
      <c r="I90" s="682">
        <f t="shared" ref="I90" si="1370">I89*I$4/1000</f>
        <v>15.336</v>
      </c>
      <c r="J90" s="682">
        <f t="shared" ref="J90" si="1371">J89*J$4/1000</f>
        <v>0.15</v>
      </c>
      <c r="K90" s="682">
        <f t="shared" ref="K90" si="1372">K89*K$4/1000</f>
        <v>6.1639999999999997</v>
      </c>
      <c r="L90" s="682">
        <f t="shared" ref="L90" si="1373">L89*L$4/1000</f>
        <v>11.124000000000001</v>
      </c>
      <c r="M90" s="682">
        <f t="shared" ref="M90" si="1374">M89*M$4/1000</f>
        <v>14.013999999999999</v>
      </c>
      <c r="N90" s="682">
        <f t="shared" ref="N90" si="1375">N89*N$4/1000</f>
        <v>0</v>
      </c>
      <c r="O90" s="682">
        <f t="shared" ref="O90" si="1376">O89*O$4/1000</f>
        <v>0.87</v>
      </c>
      <c r="P90" s="682">
        <f t="shared" ref="P90" si="1377">P89*P$4/1000</f>
        <v>0.58799999999999997</v>
      </c>
      <c r="Q90" s="682">
        <f t="shared" ref="Q90" si="1378">Q89*Q$4/1000</f>
        <v>0.91800000000000004</v>
      </c>
      <c r="R90" s="682">
        <f t="shared" ref="R90" si="1379">R89*R$4/1000</f>
        <v>0.159</v>
      </c>
      <c r="S90" s="682">
        <f t="shared" ref="S90" si="1380">S89*S$4/1000</f>
        <v>0.12</v>
      </c>
      <c r="T90" s="682">
        <f t="shared" ref="T90" si="1381">T89*T$4/1000</f>
        <v>3.29</v>
      </c>
      <c r="U90" s="682">
        <f t="shared" ref="U90" si="1382">U89*U$4/1000</f>
        <v>3.4079999999999999</v>
      </c>
      <c r="V90" s="682">
        <f t="shared" ref="V90" si="1383">V89*V$4/1000</f>
        <v>0.93600000000000005</v>
      </c>
      <c r="W90" s="682">
        <f t="shared" ref="W90" si="1384">W89*W$4/1000</f>
        <v>1.425</v>
      </c>
      <c r="X90" s="682">
        <f t="shared" ref="X90" si="1385">X89*X$4/1000</f>
        <v>2.72</v>
      </c>
      <c r="Y90" s="682">
        <f t="shared" ref="Y90" si="1386">Y89*Y$4/1000</f>
        <v>2.1389999999999998</v>
      </c>
      <c r="Z90" s="682">
        <f t="shared" ref="Z90" si="1387">Z89*Z$4/1000</f>
        <v>0.188</v>
      </c>
      <c r="AA90" s="682">
        <f t="shared" ref="AA90" si="1388">AA89*AA$4/1000</f>
        <v>0.71399999999999997</v>
      </c>
      <c r="AB90" s="682">
        <f t="shared" ref="AB90" si="1389">AB89*AB$4/1000</f>
        <v>0</v>
      </c>
      <c r="AC90" s="682">
        <f t="shared" ref="AC90" si="1390">AC89*AC$4/1000</f>
        <v>0.45</v>
      </c>
      <c r="AD90" s="682">
        <f t="shared" ref="AD90" si="1391">AD89*AD$4/1000</f>
        <v>0</v>
      </c>
      <c r="AE90" s="682">
        <f t="shared" ref="AE90" si="1392">AE89*AE$4/1000</f>
        <v>0.16400000000000001</v>
      </c>
      <c r="AF90" s="678"/>
      <c r="AG90" s="682">
        <f t="shared" ref="AG90" si="1393">AG89*AG$4/1000</f>
        <v>51.5</v>
      </c>
      <c r="AH90" s="682">
        <f t="shared" ref="AH90" si="1394">AH89*AH$4/1000</f>
        <v>69.930000000000007</v>
      </c>
      <c r="AI90" s="682">
        <f t="shared" ref="AI90" si="1395">AI89*AI$4/1000</f>
        <v>19</v>
      </c>
      <c r="AJ90" s="682">
        <f t="shared" ref="AJ90" si="1396">AJ89*AJ$4/1000</f>
        <v>1.72</v>
      </c>
      <c r="AK90" s="682">
        <f t="shared" ref="AK90" si="1397">AK89*AK$4/1000</f>
        <v>26</v>
      </c>
      <c r="AL90" s="682">
        <f t="shared" ref="AL90" si="1398">AL89*AL$4/1000</f>
        <v>91.76</v>
      </c>
      <c r="AM90" s="682">
        <f t="shared" ref="AM90" si="1399">AM89*AM$4/1000</f>
        <v>0</v>
      </c>
    </row>
    <row r="91" spans="1:42">
      <c r="A91" s="890">
        <v>42522</v>
      </c>
      <c r="B91" s="676"/>
      <c r="C91" s="677">
        <f t="shared" si="1037"/>
        <v>4595</v>
      </c>
      <c r="D91" s="677">
        <v>4679</v>
      </c>
      <c r="E91" s="677">
        <v>0</v>
      </c>
      <c r="F91" s="677">
        <v>2113</v>
      </c>
      <c r="G91" s="677">
        <v>48</v>
      </c>
      <c r="H91" s="677">
        <v>30</v>
      </c>
      <c r="I91" s="677">
        <f>296-84</f>
        <v>212</v>
      </c>
      <c r="J91" s="677">
        <v>2</v>
      </c>
      <c r="K91" s="677">
        <v>66</v>
      </c>
      <c r="L91" s="677">
        <v>3</v>
      </c>
      <c r="M91" s="677">
        <v>0</v>
      </c>
      <c r="N91" s="678"/>
      <c r="O91" s="677">
        <v>29</v>
      </c>
      <c r="P91" s="677">
        <v>14</v>
      </c>
      <c r="Q91" s="677">
        <v>18</v>
      </c>
      <c r="R91" s="677">
        <v>3</v>
      </c>
      <c r="S91" s="677">
        <v>2</v>
      </c>
      <c r="T91" s="677">
        <v>47</v>
      </c>
      <c r="U91" s="677">
        <v>48</v>
      </c>
      <c r="V91" s="677">
        <v>13</v>
      </c>
      <c r="W91" s="677">
        <v>19</v>
      </c>
      <c r="X91" s="677">
        <v>34</v>
      </c>
      <c r="Y91" s="677">
        <v>23</v>
      </c>
      <c r="Z91" s="677">
        <v>2</v>
      </c>
      <c r="AA91" s="677">
        <v>7</v>
      </c>
      <c r="AB91" s="677"/>
      <c r="AC91" s="677">
        <v>3</v>
      </c>
      <c r="AD91" s="677"/>
      <c r="AE91" s="677">
        <v>1</v>
      </c>
      <c r="AF91" s="678"/>
      <c r="AG91" s="679">
        <v>477</v>
      </c>
      <c r="AH91" s="679">
        <v>518</v>
      </c>
      <c r="AI91" s="679">
        <v>459</v>
      </c>
      <c r="AJ91" s="679">
        <v>100</v>
      </c>
      <c r="AK91" s="679">
        <v>8</v>
      </c>
      <c r="AL91" s="679">
        <v>296</v>
      </c>
      <c r="AO91">
        <f t="shared" si="1035"/>
        <v>1858</v>
      </c>
      <c r="AP91">
        <f t="shared" si="1036"/>
        <v>-180</v>
      </c>
    </row>
    <row r="92" spans="1:42">
      <c r="A92" s="891"/>
      <c r="B92" s="681"/>
      <c r="C92" s="682">
        <f t="shared" si="1037"/>
        <v>440.06</v>
      </c>
      <c r="D92" s="682">
        <v>446.108</v>
      </c>
      <c r="E92" s="682">
        <f>E91*E$4/1000</f>
        <v>0</v>
      </c>
      <c r="F92" s="682">
        <f t="shared" ref="F92" si="1400">F91*F$4/1000</f>
        <v>76.067999999999998</v>
      </c>
      <c r="G92" s="682">
        <f t="shared" ref="G92" si="1401">G91*G$4/1000</f>
        <v>2.448</v>
      </c>
      <c r="H92" s="682">
        <f t="shared" ref="H92" si="1402">H91*H$4/1000</f>
        <v>1.56</v>
      </c>
      <c r="I92" s="682">
        <f t="shared" ref="I92" si="1403">I91*I$4/1000</f>
        <v>15.263999999999999</v>
      </c>
      <c r="J92" s="682">
        <f t="shared" ref="J92" si="1404">J91*J$4/1000</f>
        <v>0.15</v>
      </c>
      <c r="K92" s="682">
        <f t="shared" ref="K92" si="1405">K91*K$4/1000</f>
        <v>6.0720000000000001</v>
      </c>
      <c r="L92" s="682">
        <f t="shared" ref="L92" si="1406">L91*L$4/1000</f>
        <v>0.309</v>
      </c>
      <c r="M92" s="682">
        <f t="shared" ref="M92" si="1407">M91*M$4/1000</f>
        <v>0</v>
      </c>
      <c r="N92" s="682">
        <f t="shared" ref="N92" si="1408">N91*N$4/1000</f>
        <v>0</v>
      </c>
      <c r="O92" s="682">
        <f t="shared" ref="O92" si="1409">O91*O$4/1000</f>
        <v>0.87</v>
      </c>
      <c r="P92" s="682">
        <f t="shared" ref="P92" si="1410">P91*P$4/1000</f>
        <v>0.58799999999999997</v>
      </c>
      <c r="Q92" s="682">
        <f t="shared" ref="Q92" si="1411">Q91*Q$4/1000</f>
        <v>0.91800000000000004</v>
      </c>
      <c r="R92" s="682">
        <f t="shared" ref="R92" si="1412">R91*R$4/1000</f>
        <v>0.159</v>
      </c>
      <c r="S92" s="682">
        <f t="shared" ref="S92" si="1413">S91*S$4/1000</f>
        <v>0.12</v>
      </c>
      <c r="T92" s="682">
        <f t="shared" ref="T92" si="1414">T91*T$4/1000</f>
        <v>3.29</v>
      </c>
      <c r="U92" s="682">
        <f t="shared" ref="U92" si="1415">U91*U$4/1000</f>
        <v>3.4079999999999999</v>
      </c>
      <c r="V92" s="682">
        <f t="shared" ref="V92" si="1416">V91*V$4/1000</f>
        <v>0.93600000000000005</v>
      </c>
      <c r="W92" s="682">
        <f t="shared" ref="W92" si="1417">W91*W$4/1000</f>
        <v>1.425</v>
      </c>
      <c r="X92" s="682">
        <f t="shared" ref="X92" si="1418">X91*X$4/1000</f>
        <v>2.72</v>
      </c>
      <c r="Y92" s="682">
        <f t="shared" ref="Y92" si="1419">Y91*Y$4/1000</f>
        <v>2.1389999999999998</v>
      </c>
      <c r="Z92" s="682">
        <f t="shared" ref="Z92" si="1420">Z91*Z$4/1000</f>
        <v>0.188</v>
      </c>
      <c r="AA92" s="682">
        <f t="shared" ref="AA92" si="1421">AA91*AA$4/1000</f>
        <v>0.71399999999999997</v>
      </c>
      <c r="AB92" s="682">
        <f t="shared" ref="AB92" si="1422">AB91*AB$4/1000</f>
        <v>0</v>
      </c>
      <c r="AC92" s="682">
        <f t="shared" ref="AC92" si="1423">AC91*AC$4/1000</f>
        <v>0.45</v>
      </c>
      <c r="AD92" s="682">
        <f t="shared" ref="AD92" si="1424">AD91*AD$4/1000</f>
        <v>0</v>
      </c>
      <c r="AE92" s="682">
        <f t="shared" ref="AE92" si="1425">AE91*AE$4/1000</f>
        <v>0.16400000000000001</v>
      </c>
      <c r="AF92" s="678"/>
      <c r="AG92" s="682">
        <f t="shared" ref="AG92" si="1426">AG91*AG$4/1000</f>
        <v>47.7</v>
      </c>
      <c r="AH92" s="682">
        <f t="shared" ref="AH92" si="1427">AH91*AH$4/1000</f>
        <v>69.930000000000007</v>
      </c>
      <c r="AI92" s="682">
        <f t="shared" ref="AI92" si="1428">AI91*AI$4/1000</f>
        <v>87.21</v>
      </c>
      <c r="AJ92" s="682">
        <f t="shared" ref="AJ92" si="1429">AJ91*AJ$4/1000</f>
        <v>21.5</v>
      </c>
      <c r="AK92" s="682">
        <f t="shared" ref="AK92" si="1430">AK91*AK$4/1000</f>
        <v>2</v>
      </c>
      <c r="AL92" s="682">
        <f t="shared" ref="AL92" si="1431">AL91*AL$4/1000</f>
        <v>91.76</v>
      </c>
      <c r="AM92" s="682">
        <f t="shared" ref="AM92" si="1432">AM91*AM$4/1000</f>
        <v>0</v>
      </c>
    </row>
    <row r="93" spans="1:42">
      <c r="A93" s="890">
        <v>42491</v>
      </c>
      <c r="B93" s="676"/>
      <c r="C93" s="677">
        <f t="shared" si="1037"/>
        <v>4595</v>
      </c>
      <c r="D93" s="677">
        <v>4595</v>
      </c>
      <c r="E93" s="677"/>
      <c r="F93" s="677">
        <v>2102</v>
      </c>
      <c r="G93" s="677">
        <v>46</v>
      </c>
      <c r="H93" s="677"/>
      <c r="I93" s="677">
        <v>170</v>
      </c>
      <c r="J93" s="677">
        <v>31</v>
      </c>
      <c r="K93" s="677">
        <v>63</v>
      </c>
      <c r="L93" s="677"/>
      <c r="M93" s="677"/>
      <c r="N93" s="678"/>
      <c r="O93" s="677">
        <v>28</v>
      </c>
      <c r="P93" s="677"/>
      <c r="Q93" s="677"/>
      <c r="R93" s="677"/>
      <c r="S93" s="677">
        <v>2</v>
      </c>
      <c r="T93" s="677"/>
      <c r="U93" s="677">
        <v>54</v>
      </c>
      <c r="V93" s="677"/>
      <c r="W93" s="677"/>
      <c r="X93" s="677">
        <v>34</v>
      </c>
      <c r="Y93" s="677">
        <v>26</v>
      </c>
      <c r="Z93" s="677"/>
      <c r="AA93" s="677"/>
      <c r="AB93" s="677"/>
      <c r="AC93" s="677"/>
      <c r="AD93" s="677"/>
      <c r="AE93" s="677">
        <v>1</v>
      </c>
      <c r="AF93" s="678"/>
      <c r="AG93" s="679">
        <v>938</v>
      </c>
      <c r="AH93" s="679">
        <v>152</v>
      </c>
      <c r="AI93" s="679">
        <v>331</v>
      </c>
      <c r="AJ93" s="679"/>
      <c r="AK93" s="679"/>
      <c r="AL93" s="679">
        <v>617</v>
      </c>
      <c r="AO93">
        <f t="shared" si="1035"/>
        <v>2038</v>
      </c>
      <c r="AP93">
        <f t="shared" si="1036"/>
        <v>-298</v>
      </c>
    </row>
    <row r="94" spans="1:42">
      <c r="A94" s="891"/>
      <c r="B94" s="681"/>
      <c r="C94" s="682">
        <f t="shared" si="1037"/>
        <v>476.95500000000004</v>
      </c>
      <c r="D94" s="682">
        <v>476.97500000000002</v>
      </c>
      <c r="E94" s="682">
        <f>E93*E$4/1000</f>
        <v>0</v>
      </c>
      <c r="F94" s="682">
        <f t="shared" ref="F94" si="1433">F93*F$4/1000</f>
        <v>75.671999999999997</v>
      </c>
      <c r="G94" s="682">
        <f t="shared" ref="G94" si="1434">G93*G$4/1000</f>
        <v>2.3460000000000001</v>
      </c>
      <c r="H94" s="682">
        <f t="shared" ref="H94" si="1435">H93*H$4/1000</f>
        <v>0</v>
      </c>
      <c r="I94" s="682">
        <f t="shared" ref="I94" si="1436">I93*I$4/1000</f>
        <v>12.24</v>
      </c>
      <c r="J94" s="682">
        <f t="shared" ref="J94" si="1437">J93*J$4/1000</f>
        <v>2.3250000000000002</v>
      </c>
      <c r="K94" s="682">
        <f t="shared" ref="K94" si="1438">K93*K$4/1000</f>
        <v>5.7960000000000003</v>
      </c>
      <c r="L94" s="682">
        <f t="shared" ref="L94" si="1439">L93*L$4/1000</f>
        <v>0</v>
      </c>
      <c r="M94" s="682">
        <f t="shared" ref="M94" si="1440">M93*M$4/1000</f>
        <v>0</v>
      </c>
      <c r="N94" s="682">
        <f t="shared" ref="N94" si="1441">N93*N$4/1000</f>
        <v>0</v>
      </c>
      <c r="O94" s="682">
        <f t="shared" ref="O94" si="1442">O93*O$4/1000</f>
        <v>0.84</v>
      </c>
      <c r="P94" s="682">
        <f t="shared" ref="P94" si="1443">P93*P$4/1000</f>
        <v>0</v>
      </c>
      <c r="Q94" s="682">
        <f t="shared" ref="Q94" si="1444">Q93*Q$4/1000</f>
        <v>0</v>
      </c>
      <c r="R94" s="682">
        <f t="shared" ref="R94" si="1445">R93*R$4/1000</f>
        <v>0</v>
      </c>
      <c r="S94" s="682">
        <f t="shared" ref="S94" si="1446">S93*S$4/1000</f>
        <v>0.12</v>
      </c>
      <c r="T94" s="682">
        <f t="shared" ref="T94" si="1447">T93*T$4/1000</f>
        <v>0</v>
      </c>
      <c r="U94" s="682">
        <f t="shared" ref="U94" si="1448">U93*U$4/1000</f>
        <v>3.8340000000000001</v>
      </c>
      <c r="V94" s="682">
        <f t="shared" ref="V94" si="1449">V93*V$4/1000</f>
        <v>0</v>
      </c>
      <c r="W94" s="682">
        <f t="shared" ref="W94" si="1450">W93*W$4/1000</f>
        <v>0</v>
      </c>
      <c r="X94" s="682">
        <f t="shared" ref="X94" si="1451">X93*X$4/1000</f>
        <v>2.72</v>
      </c>
      <c r="Y94" s="682">
        <f t="shared" ref="Y94" si="1452">Y93*Y$4/1000</f>
        <v>2.4180000000000001</v>
      </c>
      <c r="Z94" s="682">
        <f t="shared" ref="Z94" si="1453">Z93*Z$4/1000</f>
        <v>0</v>
      </c>
      <c r="AA94" s="682">
        <f t="shared" ref="AA94" si="1454">AA93*AA$4/1000</f>
        <v>0</v>
      </c>
      <c r="AB94" s="682">
        <f t="shared" ref="AB94" si="1455">AB93*AB$4/1000</f>
        <v>0</v>
      </c>
      <c r="AC94" s="682">
        <f t="shared" ref="AC94" si="1456">AC93*AC$4/1000</f>
        <v>0</v>
      </c>
      <c r="AD94" s="682">
        <f t="shared" ref="AD94" si="1457">AD93*AD$4/1000</f>
        <v>0</v>
      </c>
      <c r="AE94" s="682">
        <f t="shared" ref="AE94" si="1458">AE93*AE$4/1000</f>
        <v>0.16400000000000001</v>
      </c>
      <c r="AF94" s="678"/>
      <c r="AG94" s="682">
        <f t="shared" ref="AG94" si="1459">AG93*AG$4/1000</f>
        <v>93.8</v>
      </c>
      <c r="AH94" s="682">
        <f t="shared" ref="AH94" si="1460">AH93*AH$4/1000</f>
        <v>20.52</v>
      </c>
      <c r="AI94" s="682">
        <f t="shared" ref="AI94" si="1461">AI93*AI$4/1000</f>
        <v>62.89</v>
      </c>
      <c r="AJ94" s="682">
        <f t="shared" ref="AJ94" si="1462">AJ93*AJ$4/1000</f>
        <v>0</v>
      </c>
      <c r="AK94" s="682">
        <f t="shared" ref="AK94" si="1463">AK93*AK$4/1000</f>
        <v>0</v>
      </c>
      <c r="AL94" s="682">
        <f t="shared" ref="AL94" si="1464">AL93*AL$4/1000</f>
        <v>191.27</v>
      </c>
      <c r="AM94" s="682">
        <f t="shared" ref="AM94" si="1465">AM93*AM$4/1000</f>
        <v>0</v>
      </c>
    </row>
    <row r="95" spans="1:42">
      <c r="A95" s="890">
        <v>42461</v>
      </c>
      <c r="B95" s="676"/>
      <c r="C95" s="677">
        <f t="shared" si="1037"/>
        <v>4595</v>
      </c>
      <c r="D95" s="677">
        <v>4595</v>
      </c>
      <c r="E95" s="677"/>
      <c r="F95" s="677">
        <v>1836</v>
      </c>
      <c r="G95" s="677">
        <v>14</v>
      </c>
      <c r="H95" s="677"/>
      <c r="I95" s="677">
        <v>170</v>
      </c>
      <c r="J95" s="677">
        <v>31</v>
      </c>
      <c r="K95" s="677">
        <v>63</v>
      </c>
      <c r="L95" s="677"/>
      <c r="M95" s="677"/>
      <c r="N95" s="678"/>
      <c r="O95" s="677">
        <v>28</v>
      </c>
      <c r="P95" s="677"/>
      <c r="Q95" s="677"/>
      <c r="R95" s="677"/>
      <c r="S95" s="677">
        <v>2</v>
      </c>
      <c r="T95" s="677"/>
      <c r="U95" s="677">
        <v>54</v>
      </c>
      <c r="V95" s="677"/>
      <c r="W95" s="677"/>
      <c r="X95" s="677">
        <v>34</v>
      </c>
      <c r="Y95" s="677">
        <v>26</v>
      </c>
      <c r="Z95" s="677"/>
      <c r="AA95" s="677"/>
      <c r="AB95" s="677"/>
      <c r="AC95" s="677"/>
      <c r="AD95" s="677"/>
      <c r="AE95" s="677">
        <v>1</v>
      </c>
      <c r="AF95" s="678"/>
      <c r="AG95" s="679">
        <v>1198</v>
      </c>
      <c r="AH95" s="679">
        <v>164</v>
      </c>
      <c r="AI95" s="679">
        <v>354</v>
      </c>
      <c r="AJ95" s="679"/>
      <c r="AK95" s="679"/>
      <c r="AL95" s="679">
        <v>620</v>
      </c>
      <c r="AO95">
        <f t="shared" si="1035"/>
        <v>2336</v>
      </c>
      <c r="AP95">
        <f t="shared" si="1036"/>
        <v>-446</v>
      </c>
    </row>
    <row r="96" spans="1:42">
      <c r="A96" s="891"/>
      <c r="B96" s="681"/>
      <c r="C96" s="682">
        <f t="shared" si="1037"/>
        <v>498.66699999999997</v>
      </c>
      <c r="D96" s="682">
        <v>498.68700000000001</v>
      </c>
      <c r="E96" s="682">
        <f>E95*E$4/1000</f>
        <v>0</v>
      </c>
      <c r="F96" s="682">
        <f t="shared" ref="F96" si="1466">F95*F$4/1000</f>
        <v>66.096000000000004</v>
      </c>
      <c r="G96" s="682">
        <f t="shared" ref="G96" si="1467">G95*G$4/1000</f>
        <v>0.71399999999999997</v>
      </c>
      <c r="H96" s="682">
        <f t="shared" ref="H96" si="1468">H95*H$4/1000</f>
        <v>0</v>
      </c>
      <c r="I96" s="682">
        <f t="shared" ref="I96" si="1469">I95*I$4/1000</f>
        <v>12.24</v>
      </c>
      <c r="J96" s="682">
        <f t="shared" ref="J96" si="1470">J95*J$4/1000</f>
        <v>2.3250000000000002</v>
      </c>
      <c r="K96" s="682">
        <f t="shared" ref="K96" si="1471">K95*K$4/1000</f>
        <v>5.7960000000000003</v>
      </c>
      <c r="L96" s="682">
        <f t="shared" ref="L96" si="1472">L95*L$4/1000</f>
        <v>0</v>
      </c>
      <c r="M96" s="682">
        <f t="shared" ref="M96" si="1473">M95*M$4/1000</f>
        <v>0</v>
      </c>
      <c r="N96" s="682">
        <f t="shared" ref="N96" si="1474">N95*N$4/1000</f>
        <v>0</v>
      </c>
      <c r="O96" s="682">
        <f t="shared" ref="O96" si="1475">O95*O$4/1000</f>
        <v>0.84</v>
      </c>
      <c r="P96" s="682">
        <f t="shared" ref="P96" si="1476">P95*P$4/1000</f>
        <v>0</v>
      </c>
      <c r="Q96" s="682">
        <f t="shared" ref="Q96" si="1477">Q95*Q$4/1000</f>
        <v>0</v>
      </c>
      <c r="R96" s="682">
        <f t="shared" ref="R96" si="1478">R95*R$4/1000</f>
        <v>0</v>
      </c>
      <c r="S96" s="682">
        <f t="shared" ref="S96" si="1479">S95*S$4/1000</f>
        <v>0.12</v>
      </c>
      <c r="T96" s="682">
        <f t="shared" ref="T96" si="1480">T95*T$4/1000</f>
        <v>0</v>
      </c>
      <c r="U96" s="682">
        <f t="shared" ref="U96" si="1481">U95*U$4/1000</f>
        <v>3.8340000000000001</v>
      </c>
      <c r="V96" s="682">
        <f t="shared" ref="V96" si="1482">V95*V$4/1000</f>
        <v>0</v>
      </c>
      <c r="W96" s="682">
        <f t="shared" ref="W96" si="1483">W95*W$4/1000</f>
        <v>0</v>
      </c>
      <c r="X96" s="682">
        <f t="shared" ref="X96" si="1484">X95*X$4/1000</f>
        <v>2.72</v>
      </c>
      <c r="Y96" s="682">
        <f t="shared" ref="Y96" si="1485">Y95*Y$4/1000</f>
        <v>2.4180000000000001</v>
      </c>
      <c r="Z96" s="682">
        <f t="shared" ref="Z96" si="1486">Z95*Z$4/1000</f>
        <v>0</v>
      </c>
      <c r="AA96" s="682">
        <f t="shared" ref="AA96" si="1487">AA95*AA$4/1000</f>
        <v>0</v>
      </c>
      <c r="AB96" s="682">
        <f t="shared" ref="AB96" si="1488">AB95*AB$4/1000</f>
        <v>0</v>
      </c>
      <c r="AC96" s="682">
        <f t="shared" ref="AC96" si="1489">AC95*AC$4/1000</f>
        <v>0</v>
      </c>
      <c r="AD96" s="682">
        <f t="shared" ref="AD96" si="1490">AD95*AD$4/1000</f>
        <v>0</v>
      </c>
      <c r="AE96" s="682">
        <f t="shared" ref="AE96" si="1491">AE95*AE$4/1000</f>
        <v>0.16400000000000001</v>
      </c>
      <c r="AF96" s="678"/>
      <c r="AG96" s="682">
        <f t="shared" ref="AG96" si="1492">AG95*AG$4/1000</f>
        <v>119.8</v>
      </c>
      <c r="AH96" s="682">
        <f t="shared" ref="AH96" si="1493">AH95*AH$4/1000</f>
        <v>22.14</v>
      </c>
      <c r="AI96" s="682">
        <f t="shared" ref="AI96" si="1494">AI95*AI$4/1000</f>
        <v>67.260000000000005</v>
      </c>
      <c r="AJ96" s="682">
        <f t="shared" ref="AJ96" si="1495">AJ95*AJ$4/1000</f>
        <v>0</v>
      </c>
      <c r="AK96" s="682">
        <f t="shared" ref="AK96" si="1496">AK95*AK$4/1000</f>
        <v>0</v>
      </c>
      <c r="AL96" s="682">
        <f t="shared" ref="AL96" si="1497">AL95*AL$4/1000</f>
        <v>192.2</v>
      </c>
      <c r="AM96" s="682">
        <f t="shared" ref="AM96" si="1498">AM95*AM$4/1000</f>
        <v>0</v>
      </c>
    </row>
    <row r="97" spans="1:42">
      <c r="A97" s="890">
        <v>42430</v>
      </c>
      <c r="B97" s="676"/>
      <c r="C97" s="677">
        <f t="shared" si="1037"/>
        <v>4595</v>
      </c>
      <c r="D97" s="677">
        <v>4595</v>
      </c>
      <c r="E97" s="677"/>
      <c r="F97" s="677">
        <v>1436</v>
      </c>
      <c r="G97" s="677">
        <v>14</v>
      </c>
      <c r="H97" s="677"/>
      <c r="I97" s="677">
        <v>136</v>
      </c>
      <c r="J97" s="677">
        <v>31</v>
      </c>
      <c r="K97" s="677">
        <v>51</v>
      </c>
      <c r="L97" s="677"/>
      <c r="M97" s="677"/>
      <c r="N97" s="678"/>
      <c r="O97" s="677">
        <v>28</v>
      </c>
      <c r="P97" s="677"/>
      <c r="Q97" s="677"/>
      <c r="R97" s="677"/>
      <c r="S97" s="677">
        <v>2</v>
      </c>
      <c r="T97" s="677"/>
      <c r="U97" s="677">
        <v>54</v>
      </c>
      <c r="V97" s="677"/>
      <c r="W97" s="677"/>
      <c r="X97" s="677">
        <v>34</v>
      </c>
      <c r="Y97" s="677">
        <v>26</v>
      </c>
      <c r="Z97" s="677"/>
      <c r="AA97" s="677"/>
      <c r="AB97" s="677"/>
      <c r="AC97" s="677"/>
      <c r="AD97" s="677"/>
      <c r="AE97" s="677">
        <v>1</v>
      </c>
      <c r="AF97" s="678"/>
      <c r="AG97" s="679">
        <v>1592</v>
      </c>
      <c r="AH97" s="679">
        <v>170</v>
      </c>
      <c r="AI97" s="679">
        <v>399</v>
      </c>
      <c r="AJ97" s="679"/>
      <c r="AK97" s="679"/>
      <c r="AL97" s="679">
        <v>621</v>
      </c>
      <c r="AO97">
        <f t="shared" si="1035"/>
        <v>2782</v>
      </c>
      <c r="AP97">
        <f t="shared" si="1036"/>
        <v>-245</v>
      </c>
    </row>
    <row r="98" spans="1:42">
      <c r="A98" s="891"/>
      <c r="B98" s="681"/>
      <c r="C98" s="682">
        <f t="shared" si="1037"/>
        <v>529.78499999999997</v>
      </c>
      <c r="D98" s="682">
        <v>529.80500000000006</v>
      </c>
      <c r="E98" s="682">
        <f>E97*E$4/1000</f>
        <v>0</v>
      </c>
      <c r="F98" s="682">
        <f t="shared" ref="F98" si="1499">F97*F$4/1000</f>
        <v>51.695999999999998</v>
      </c>
      <c r="G98" s="682">
        <f t="shared" ref="G98" si="1500">G97*G$4/1000</f>
        <v>0.71399999999999997</v>
      </c>
      <c r="H98" s="682">
        <f t="shared" ref="H98" si="1501">H97*H$4/1000</f>
        <v>0</v>
      </c>
      <c r="I98" s="682">
        <f t="shared" ref="I98" si="1502">I97*I$4/1000</f>
        <v>9.7919999999999998</v>
      </c>
      <c r="J98" s="682">
        <f t="shared" ref="J98" si="1503">J97*J$4/1000</f>
        <v>2.3250000000000002</v>
      </c>
      <c r="K98" s="682">
        <f t="shared" ref="K98" si="1504">K97*K$4/1000</f>
        <v>4.6920000000000002</v>
      </c>
      <c r="L98" s="682">
        <f t="shared" ref="L98" si="1505">L97*L$4/1000</f>
        <v>0</v>
      </c>
      <c r="M98" s="682">
        <f t="shared" ref="M98" si="1506">M97*M$4/1000</f>
        <v>0</v>
      </c>
      <c r="N98" s="682">
        <f t="shared" ref="N98" si="1507">N97*N$4/1000</f>
        <v>0</v>
      </c>
      <c r="O98" s="682">
        <f t="shared" ref="O98" si="1508">O97*O$4/1000</f>
        <v>0.84</v>
      </c>
      <c r="P98" s="682">
        <f t="shared" ref="P98" si="1509">P97*P$4/1000</f>
        <v>0</v>
      </c>
      <c r="Q98" s="682">
        <f t="shared" ref="Q98" si="1510">Q97*Q$4/1000</f>
        <v>0</v>
      </c>
      <c r="R98" s="682">
        <f t="shared" ref="R98" si="1511">R97*R$4/1000</f>
        <v>0</v>
      </c>
      <c r="S98" s="682">
        <f t="shared" ref="S98" si="1512">S97*S$4/1000</f>
        <v>0.12</v>
      </c>
      <c r="T98" s="682">
        <f t="shared" ref="T98" si="1513">T97*T$4/1000</f>
        <v>0</v>
      </c>
      <c r="U98" s="682">
        <f t="shared" ref="U98" si="1514">U97*U$4/1000</f>
        <v>3.8340000000000001</v>
      </c>
      <c r="V98" s="682">
        <f t="shared" ref="V98" si="1515">V97*V$4/1000</f>
        <v>0</v>
      </c>
      <c r="W98" s="682">
        <f t="shared" ref="W98" si="1516">W97*W$4/1000</f>
        <v>0</v>
      </c>
      <c r="X98" s="682">
        <f t="shared" ref="X98" si="1517">X97*X$4/1000</f>
        <v>2.72</v>
      </c>
      <c r="Y98" s="682">
        <f t="shared" ref="Y98" si="1518">Y97*Y$4/1000</f>
        <v>2.4180000000000001</v>
      </c>
      <c r="Z98" s="682">
        <f t="shared" ref="Z98" si="1519">Z97*Z$4/1000</f>
        <v>0</v>
      </c>
      <c r="AA98" s="682">
        <f t="shared" ref="AA98" si="1520">AA97*AA$4/1000</f>
        <v>0</v>
      </c>
      <c r="AB98" s="682">
        <f t="shared" ref="AB98" si="1521">AB97*AB$4/1000</f>
        <v>0</v>
      </c>
      <c r="AC98" s="682">
        <f t="shared" ref="AC98" si="1522">AC97*AC$4/1000</f>
        <v>0</v>
      </c>
      <c r="AD98" s="682">
        <f t="shared" ref="AD98" si="1523">AD97*AD$4/1000</f>
        <v>0</v>
      </c>
      <c r="AE98" s="682">
        <f t="shared" ref="AE98" si="1524">AE97*AE$4/1000</f>
        <v>0.16400000000000001</v>
      </c>
      <c r="AF98" s="678"/>
      <c r="AG98" s="682">
        <f t="shared" ref="AG98" si="1525">AG97*AG$4/1000</f>
        <v>159.19999999999999</v>
      </c>
      <c r="AH98" s="682">
        <f t="shared" ref="AH98" si="1526">AH97*AH$4/1000</f>
        <v>22.95</v>
      </c>
      <c r="AI98" s="682">
        <f t="shared" ref="AI98" si="1527">AI97*AI$4/1000</f>
        <v>75.81</v>
      </c>
      <c r="AJ98" s="682">
        <f t="shared" ref="AJ98" si="1528">AJ97*AJ$4/1000</f>
        <v>0</v>
      </c>
      <c r="AK98" s="682">
        <f t="shared" ref="AK98" si="1529">AK97*AK$4/1000</f>
        <v>0</v>
      </c>
      <c r="AL98" s="682">
        <f t="shared" ref="AL98" si="1530">AL97*AL$4/1000</f>
        <v>192.51</v>
      </c>
      <c r="AM98" s="682">
        <f t="shared" ref="AM98" si="1531">AM97*AM$4/1000</f>
        <v>0</v>
      </c>
    </row>
    <row r="99" spans="1:42">
      <c r="A99" s="890">
        <v>42401</v>
      </c>
      <c r="B99" s="676"/>
      <c r="C99" s="677">
        <f t="shared" si="1037"/>
        <v>4595</v>
      </c>
      <c r="D99" s="677">
        <v>4595</v>
      </c>
      <c r="E99" s="677"/>
      <c r="F99" s="677">
        <v>1217</v>
      </c>
      <c r="G99" s="677">
        <v>14</v>
      </c>
      <c r="H99" s="677"/>
      <c r="I99" s="677">
        <v>136</v>
      </c>
      <c r="J99" s="677">
        <v>31</v>
      </c>
      <c r="K99" s="677">
        <v>25</v>
      </c>
      <c r="L99" s="677"/>
      <c r="M99" s="677"/>
      <c r="N99" s="678"/>
      <c r="O99" s="677">
        <v>28</v>
      </c>
      <c r="P99" s="677"/>
      <c r="Q99" s="677"/>
      <c r="R99" s="677"/>
      <c r="S99" s="677">
        <v>2</v>
      </c>
      <c r="T99" s="677"/>
      <c r="U99" s="677">
        <v>54</v>
      </c>
      <c r="V99" s="677"/>
      <c r="W99" s="677"/>
      <c r="X99" s="677">
        <v>34</v>
      </c>
      <c r="Y99" s="677">
        <v>26</v>
      </c>
      <c r="Z99" s="677"/>
      <c r="AA99" s="677"/>
      <c r="AB99" s="677"/>
      <c r="AC99" s="677"/>
      <c r="AD99" s="677"/>
      <c r="AE99" s="677">
        <v>1</v>
      </c>
      <c r="AF99" s="678"/>
      <c r="AG99" s="679">
        <v>1811</v>
      </c>
      <c r="AH99" s="679">
        <v>170</v>
      </c>
      <c r="AI99" s="679">
        <v>425</v>
      </c>
      <c r="AJ99" s="679"/>
      <c r="AK99" s="679"/>
      <c r="AL99" s="679">
        <v>621</v>
      </c>
      <c r="AO99">
        <f t="shared" si="1035"/>
        <v>3027</v>
      </c>
      <c r="AP99">
        <f t="shared" si="1036"/>
        <v>-347</v>
      </c>
    </row>
    <row r="100" spans="1:42">
      <c r="A100" s="891"/>
      <c r="B100" s="681"/>
      <c r="C100" s="682">
        <f t="shared" si="1037"/>
        <v>546.34899999999993</v>
      </c>
      <c r="D100" s="682">
        <v>546.36900000000003</v>
      </c>
      <c r="E100" s="682">
        <f>E99*E$4/1000</f>
        <v>0</v>
      </c>
      <c r="F100" s="682">
        <f t="shared" ref="F100" si="1532">F99*F$4/1000</f>
        <v>43.811999999999998</v>
      </c>
      <c r="G100" s="682">
        <f t="shared" ref="G100" si="1533">G99*G$4/1000</f>
        <v>0.71399999999999997</v>
      </c>
      <c r="H100" s="682">
        <f t="shared" ref="H100" si="1534">H99*H$4/1000</f>
        <v>0</v>
      </c>
      <c r="I100" s="682">
        <f t="shared" ref="I100" si="1535">I99*I$4/1000</f>
        <v>9.7919999999999998</v>
      </c>
      <c r="J100" s="682">
        <f t="shared" ref="J100" si="1536">J99*J$4/1000</f>
        <v>2.3250000000000002</v>
      </c>
      <c r="K100" s="682">
        <f t="shared" ref="K100" si="1537">K99*K$4/1000</f>
        <v>2.2999999999999998</v>
      </c>
      <c r="L100" s="682">
        <f t="shared" ref="L100" si="1538">L99*L$4/1000</f>
        <v>0</v>
      </c>
      <c r="M100" s="682">
        <f t="shared" ref="M100" si="1539">M99*M$4/1000</f>
        <v>0</v>
      </c>
      <c r="N100" s="682">
        <f t="shared" ref="N100" si="1540">N99*N$4/1000</f>
        <v>0</v>
      </c>
      <c r="O100" s="682">
        <f t="shared" ref="O100" si="1541">O99*O$4/1000</f>
        <v>0.84</v>
      </c>
      <c r="P100" s="682">
        <f t="shared" ref="P100" si="1542">P99*P$4/1000</f>
        <v>0</v>
      </c>
      <c r="Q100" s="682">
        <f t="shared" ref="Q100" si="1543">Q99*Q$4/1000</f>
        <v>0</v>
      </c>
      <c r="R100" s="682">
        <f t="shared" ref="R100" si="1544">R99*R$4/1000</f>
        <v>0</v>
      </c>
      <c r="S100" s="682">
        <f t="shared" ref="S100" si="1545">S99*S$4/1000</f>
        <v>0.12</v>
      </c>
      <c r="T100" s="682">
        <f t="shared" ref="T100" si="1546">T99*T$4/1000</f>
        <v>0</v>
      </c>
      <c r="U100" s="682">
        <f t="shared" ref="U100" si="1547">U99*U$4/1000</f>
        <v>3.8340000000000001</v>
      </c>
      <c r="V100" s="682">
        <f t="shared" ref="V100" si="1548">V99*V$4/1000</f>
        <v>0</v>
      </c>
      <c r="W100" s="682">
        <f t="shared" ref="W100" si="1549">W99*W$4/1000</f>
        <v>0</v>
      </c>
      <c r="X100" s="682">
        <f t="shared" ref="X100" si="1550">X99*X$4/1000</f>
        <v>2.72</v>
      </c>
      <c r="Y100" s="682">
        <f t="shared" ref="Y100" si="1551">Y99*Y$4/1000</f>
        <v>2.4180000000000001</v>
      </c>
      <c r="Z100" s="682">
        <f t="shared" ref="Z100" si="1552">Z99*Z$4/1000</f>
        <v>0</v>
      </c>
      <c r="AA100" s="682">
        <f t="shared" ref="AA100" si="1553">AA99*AA$4/1000</f>
        <v>0</v>
      </c>
      <c r="AB100" s="682">
        <f t="shared" ref="AB100" si="1554">AB99*AB$4/1000</f>
        <v>0</v>
      </c>
      <c r="AC100" s="682">
        <f t="shared" ref="AC100" si="1555">AC99*AC$4/1000</f>
        <v>0</v>
      </c>
      <c r="AD100" s="682">
        <f t="shared" ref="AD100" si="1556">AD99*AD$4/1000</f>
        <v>0</v>
      </c>
      <c r="AE100" s="682">
        <f t="shared" ref="AE100" si="1557">AE99*AE$4/1000</f>
        <v>0.16400000000000001</v>
      </c>
      <c r="AF100" s="678"/>
      <c r="AG100" s="682">
        <f t="shared" ref="AG100" si="1558">AG99*AG$4/1000</f>
        <v>181.1</v>
      </c>
      <c r="AH100" s="682">
        <f t="shared" ref="AH100" si="1559">AH99*AH$4/1000</f>
        <v>22.95</v>
      </c>
      <c r="AI100" s="682">
        <f t="shared" ref="AI100" si="1560">AI99*AI$4/1000</f>
        <v>80.75</v>
      </c>
      <c r="AJ100" s="682">
        <f t="shared" ref="AJ100" si="1561">AJ99*AJ$4/1000</f>
        <v>0</v>
      </c>
      <c r="AK100" s="682">
        <f t="shared" ref="AK100" si="1562">AK99*AK$4/1000</f>
        <v>0</v>
      </c>
      <c r="AL100" s="682">
        <f t="shared" ref="AL100" si="1563">AL99*AL$4/1000</f>
        <v>192.51</v>
      </c>
      <c r="AM100" s="682">
        <f t="shared" ref="AM100" si="1564">AM99*AM$4/1000</f>
        <v>0</v>
      </c>
    </row>
    <row r="101" spans="1:42">
      <c r="A101" s="890">
        <v>42370</v>
      </c>
      <c r="B101" s="676"/>
      <c r="C101" s="677">
        <f t="shared" si="1037"/>
        <v>4595</v>
      </c>
      <c r="D101" s="677">
        <v>4595</v>
      </c>
      <c r="E101" s="677"/>
      <c r="F101" s="677">
        <v>1033</v>
      </c>
      <c r="G101" s="677"/>
      <c r="H101" s="677"/>
      <c r="I101" s="677">
        <v>12</v>
      </c>
      <c r="J101" s="677">
        <v>31</v>
      </c>
      <c r="K101" s="677"/>
      <c r="L101" s="677"/>
      <c r="M101" s="677"/>
      <c r="N101" s="678"/>
      <c r="O101" s="677">
        <v>28</v>
      </c>
      <c r="P101" s="677"/>
      <c r="Q101" s="677"/>
      <c r="R101" s="677"/>
      <c r="S101" s="677">
        <v>2</v>
      </c>
      <c r="T101" s="677"/>
      <c r="U101" s="677">
        <v>54</v>
      </c>
      <c r="V101" s="677"/>
      <c r="W101" s="677"/>
      <c r="X101" s="677">
        <v>34</v>
      </c>
      <c r="Y101" s="677">
        <v>26</v>
      </c>
      <c r="Z101" s="677"/>
      <c r="AA101" s="677"/>
      <c r="AB101" s="677"/>
      <c r="AC101" s="677"/>
      <c r="AD101" s="677"/>
      <c r="AE101" s="677">
        <v>1</v>
      </c>
      <c r="AF101" s="678"/>
      <c r="AG101" s="679">
        <v>1995</v>
      </c>
      <c r="AH101" s="679">
        <v>170</v>
      </c>
      <c r="AI101" s="679">
        <v>524</v>
      </c>
      <c r="AJ101" s="679"/>
      <c r="AK101" s="679"/>
      <c r="AL101" s="679">
        <v>685</v>
      </c>
      <c r="AO101">
        <f t="shared" si="1035"/>
        <v>3374</v>
      </c>
      <c r="AP101">
        <f t="shared" si="1036"/>
        <v>-480</v>
      </c>
    </row>
    <row r="102" spans="1:42">
      <c r="A102" s="891"/>
      <c r="B102" s="681"/>
      <c r="C102" s="682">
        <f t="shared" si="1037"/>
        <v>584.83299999999997</v>
      </c>
      <c r="D102" s="682">
        <v>584.85299999999995</v>
      </c>
      <c r="E102" s="682">
        <f>E101*E$4/1000</f>
        <v>0</v>
      </c>
      <c r="F102" s="682">
        <f t="shared" ref="F102" si="1565">F101*F$4/1000</f>
        <v>37.188000000000002</v>
      </c>
      <c r="G102" s="682">
        <f t="shared" ref="G102" si="1566">G101*G$4/1000</f>
        <v>0</v>
      </c>
      <c r="H102" s="682">
        <f t="shared" ref="H102" si="1567">H101*H$4/1000</f>
        <v>0</v>
      </c>
      <c r="I102" s="682">
        <f t="shared" ref="I102" si="1568">I101*I$4/1000</f>
        <v>0.86399999999999999</v>
      </c>
      <c r="J102" s="682">
        <f t="shared" ref="J102" si="1569">J101*J$4/1000</f>
        <v>2.3250000000000002</v>
      </c>
      <c r="K102" s="682">
        <f t="shared" ref="K102" si="1570">K101*K$4/1000</f>
        <v>0</v>
      </c>
      <c r="L102" s="682">
        <f t="shared" ref="L102" si="1571">L101*L$4/1000</f>
        <v>0</v>
      </c>
      <c r="M102" s="682">
        <f t="shared" ref="M102" si="1572">M101*M$4/1000</f>
        <v>0</v>
      </c>
      <c r="N102" s="682">
        <f t="shared" ref="N102" si="1573">N101*N$4/1000</f>
        <v>0</v>
      </c>
      <c r="O102" s="682">
        <f t="shared" ref="O102" si="1574">O101*O$4/1000</f>
        <v>0.84</v>
      </c>
      <c r="P102" s="682">
        <f t="shared" ref="P102" si="1575">P101*P$4/1000</f>
        <v>0</v>
      </c>
      <c r="Q102" s="682">
        <f t="shared" ref="Q102" si="1576">Q101*Q$4/1000</f>
        <v>0</v>
      </c>
      <c r="R102" s="682">
        <f t="shared" ref="R102" si="1577">R101*R$4/1000</f>
        <v>0</v>
      </c>
      <c r="S102" s="682">
        <f t="shared" ref="S102" si="1578">S101*S$4/1000</f>
        <v>0.12</v>
      </c>
      <c r="T102" s="682">
        <f t="shared" ref="T102" si="1579">T101*T$4/1000</f>
        <v>0</v>
      </c>
      <c r="U102" s="682">
        <f t="shared" ref="U102" si="1580">U101*U$4/1000</f>
        <v>3.8340000000000001</v>
      </c>
      <c r="V102" s="682">
        <f t="shared" ref="V102" si="1581">V101*V$4/1000</f>
        <v>0</v>
      </c>
      <c r="W102" s="682">
        <f t="shared" ref="W102" si="1582">W101*W$4/1000</f>
        <v>0</v>
      </c>
      <c r="X102" s="682">
        <f t="shared" ref="X102" si="1583">X101*X$4/1000</f>
        <v>2.72</v>
      </c>
      <c r="Y102" s="682">
        <f t="shared" ref="Y102" si="1584">Y101*Y$4/1000</f>
        <v>2.4180000000000001</v>
      </c>
      <c r="Z102" s="682">
        <f t="shared" ref="Z102" si="1585">Z101*Z$4/1000</f>
        <v>0</v>
      </c>
      <c r="AA102" s="682">
        <f t="shared" ref="AA102" si="1586">AA101*AA$4/1000</f>
        <v>0</v>
      </c>
      <c r="AB102" s="682">
        <f t="shared" ref="AB102" si="1587">AB101*AB$4/1000</f>
        <v>0</v>
      </c>
      <c r="AC102" s="682">
        <f t="shared" ref="AC102" si="1588">AC101*AC$4/1000</f>
        <v>0</v>
      </c>
      <c r="AD102" s="682">
        <f t="shared" ref="AD102" si="1589">AD101*AD$4/1000</f>
        <v>0</v>
      </c>
      <c r="AE102" s="682">
        <f t="shared" ref="AE102" si="1590">AE101*AE$4/1000</f>
        <v>0.16400000000000001</v>
      </c>
      <c r="AF102" s="678"/>
      <c r="AG102" s="682">
        <f t="shared" ref="AG102" si="1591">AG101*AG$4/1000</f>
        <v>199.5</v>
      </c>
      <c r="AH102" s="682">
        <f t="shared" ref="AH102" si="1592">AH101*AH$4/1000</f>
        <v>22.95</v>
      </c>
      <c r="AI102" s="682">
        <f t="shared" ref="AI102" si="1593">AI101*AI$4/1000</f>
        <v>99.56</v>
      </c>
      <c r="AJ102" s="682">
        <f t="shared" ref="AJ102" si="1594">AJ101*AJ$4/1000</f>
        <v>0</v>
      </c>
      <c r="AK102" s="682">
        <f t="shared" ref="AK102" si="1595">AK101*AK$4/1000</f>
        <v>0</v>
      </c>
      <c r="AL102" s="682">
        <f t="shared" ref="AL102" si="1596">AL101*AL$4/1000</f>
        <v>212.35</v>
      </c>
      <c r="AM102" s="682">
        <f t="shared" ref="AM102" si="1597">AM101*AM$4/1000</f>
        <v>0</v>
      </c>
    </row>
    <row r="103" spans="1:42">
      <c r="A103" s="890">
        <v>42339</v>
      </c>
      <c r="B103" s="676"/>
      <c r="C103" s="677">
        <f t="shared" si="1037"/>
        <v>4595</v>
      </c>
      <c r="D103" s="677">
        <v>4595</v>
      </c>
      <c r="E103" s="677"/>
      <c r="F103" s="677">
        <v>553</v>
      </c>
      <c r="G103" s="677"/>
      <c r="H103" s="677"/>
      <c r="I103" s="677">
        <v>12</v>
      </c>
      <c r="J103" s="677">
        <v>31</v>
      </c>
      <c r="K103" s="677"/>
      <c r="L103" s="677"/>
      <c r="M103" s="677"/>
      <c r="N103" s="678"/>
      <c r="O103" s="677">
        <v>28</v>
      </c>
      <c r="P103" s="677"/>
      <c r="Q103" s="677"/>
      <c r="R103" s="677"/>
      <c r="S103" s="677">
        <v>2</v>
      </c>
      <c r="T103" s="677"/>
      <c r="U103" s="677">
        <v>54</v>
      </c>
      <c r="V103" s="677"/>
      <c r="W103" s="677"/>
      <c r="X103" s="677">
        <v>34</v>
      </c>
      <c r="Y103" s="677">
        <v>26</v>
      </c>
      <c r="Z103" s="677"/>
      <c r="AA103" s="677"/>
      <c r="AB103" s="677"/>
      <c r="AC103" s="677"/>
      <c r="AD103" s="677"/>
      <c r="AE103" s="677">
        <v>1</v>
      </c>
      <c r="AF103" s="678"/>
      <c r="AG103" s="679">
        <v>2427</v>
      </c>
      <c r="AH103" s="679">
        <v>218</v>
      </c>
      <c r="AI103" s="679">
        <v>524</v>
      </c>
      <c r="AJ103" s="679"/>
      <c r="AK103" s="679"/>
      <c r="AL103" s="679">
        <v>685</v>
      </c>
      <c r="AO103">
        <f t="shared" si="1035"/>
        <v>3854</v>
      </c>
      <c r="AP103">
        <f t="shared" si="1036"/>
        <v>-87</v>
      </c>
    </row>
    <row r="104" spans="1:42">
      <c r="A104" s="891"/>
      <c r="B104" s="681"/>
      <c r="C104" s="682">
        <f t="shared" si="1037"/>
        <v>617.23299999999995</v>
      </c>
      <c r="D104" s="682">
        <v>617.25300000000004</v>
      </c>
      <c r="E104" s="682">
        <f>E103*E$4/1000</f>
        <v>0</v>
      </c>
      <c r="F104" s="682">
        <f t="shared" ref="F104" si="1598">F103*F$4/1000</f>
        <v>19.908000000000001</v>
      </c>
      <c r="G104" s="682">
        <f t="shared" ref="G104" si="1599">G103*G$4/1000</f>
        <v>0</v>
      </c>
      <c r="H104" s="682">
        <f t="shared" ref="H104" si="1600">H103*H$4/1000</f>
        <v>0</v>
      </c>
      <c r="I104" s="682">
        <f t="shared" ref="I104" si="1601">I103*I$4/1000</f>
        <v>0.86399999999999999</v>
      </c>
      <c r="J104" s="682">
        <f t="shared" ref="J104" si="1602">J103*J$4/1000</f>
        <v>2.3250000000000002</v>
      </c>
      <c r="K104" s="682">
        <f t="shared" ref="K104" si="1603">K103*K$4/1000</f>
        <v>0</v>
      </c>
      <c r="L104" s="682">
        <f t="shared" ref="L104" si="1604">L103*L$4/1000</f>
        <v>0</v>
      </c>
      <c r="M104" s="682">
        <f t="shared" ref="M104" si="1605">M103*M$4/1000</f>
        <v>0</v>
      </c>
      <c r="N104" s="682">
        <f t="shared" ref="N104" si="1606">N103*N$4/1000</f>
        <v>0</v>
      </c>
      <c r="O104" s="682">
        <f t="shared" ref="O104" si="1607">O103*O$4/1000</f>
        <v>0.84</v>
      </c>
      <c r="P104" s="682">
        <f t="shared" ref="P104" si="1608">P103*P$4/1000</f>
        <v>0</v>
      </c>
      <c r="Q104" s="682">
        <f t="shared" ref="Q104" si="1609">Q103*Q$4/1000</f>
        <v>0</v>
      </c>
      <c r="R104" s="682">
        <f t="shared" ref="R104" si="1610">R103*R$4/1000</f>
        <v>0</v>
      </c>
      <c r="S104" s="682">
        <f t="shared" ref="S104" si="1611">S103*S$4/1000</f>
        <v>0.12</v>
      </c>
      <c r="T104" s="682">
        <f t="shared" ref="T104" si="1612">T103*T$4/1000</f>
        <v>0</v>
      </c>
      <c r="U104" s="682">
        <f t="shared" ref="U104" si="1613">U103*U$4/1000</f>
        <v>3.8340000000000001</v>
      </c>
      <c r="V104" s="682">
        <f t="shared" ref="V104" si="1614">V103*V$4/1000</f>
        <v>0</v>
      </c>
      <c r="W104" s="682">
        <f t="shared" ref="W104" si="1615">W103*W$4/1000</f>
        <v>0</v>
      </c>
      <c r="X104" s="682">
        <f t="shared" ref="X104" si="1616">X103*X$4/1000</f>
        <v>2.72</v>
      </c>
      <c r="Y104" s="682">
        <f t="shared" ref="Y104" si="1617">Y103*Y$4/1000</f>
        <v>2.4180000000000001</v>
      </c>
      <c r="Z104" s="682">
        <f t="shared" ref="Z104" si="1618">Z103*Z$4/1000</f>
        <v>0</v>
      </c>
      <c r="AA104" s="682">
        <f t="shared" ref="AA104" si="1619">AA103*AA$4/1000</f>
        <v>0</v>
      </c>
      <c r="AB104" s="682">
        <f t="shared" ref="AB104" si="1620">AB103*AB$4/1000</f>
        <v>0</v>
      </c>
      <c r="AC104" s="682">
        <f t="shared" ref="AC104" si="1621">AC103*AC$4/1000</f>
        <v>0</v>
      </c>
      <c r="AD104" s="682">
        <f t="shared" ref="AD104" si="1622">AD103*AD$4/1000</f>
        <v>0</v>
      </c>
      <c r="AE104" s="682">
        <f t="shared" ref="AE104" si="1623">AE103*AE$4/1000</f>
        <v>0.16400000000000001</v>
      </c>
      <c r="AF104" s="678"/>
      <c r="AG104" s="682">
        <f t="shared" ref="AG104" si="1624">AG103*AG$4/1000</f>
        <v>242.7</v>
      </c>
      <c r="AH104" s="682">
        <f t="shared" ref="AH104" si="1625">AH103*AH$4/1000</f>
        <v>29.43</v>
      </c>
      <c r="AI104" s="682">
        <f t="shared" ref="AI104" si="1626">AI103*AI$4/1000</f>
        <v>99.56</v>
      </c>
      <c r="AJ104" s="682">
        <f t="shared" ref="AJ104" si="1627">AJ103*AJ$4/1000</f>
        <v>0</v>
      </c>
      <c r="AK104" s="682">
        <f t="shared" ref="AK104" si="1628">AK103*AK$4/1000</f>
        <v>0</v>
      </c>
      <c r="AL104" s="682">
        <f t="shared" ref="AL104" si="1629">AL103*AL$4/1000</f>
        <v>212.35</v>
      </c>
      <c r="AM104" s="682">
        <f t="shared" ref="AM104" si="1630">AM103*AM$4/1000</f>
        <v>0</v>
      </c>
    </row>
    <row r="105" spans="1:42">
      <c r="A105" s="890">
        <v>42309</v>
      </c>
      <c r="B105" s="676"/>
      <c r="C105" s="677">
        <f t="shared" si="1037"/>
        <v>4595</v>
      </c>
      <c r="D105" s="677">
        <v>4595</v>
      </c>
      <c r="E105" s="677"/>
      <c r="F105" s="677">
        <v>478</v>
      </c>
      <c r="G105" s="677"/>
      <c r="H105" s="677"/>
      <c r="I105" s="677"/>
      <c r="J105" s="677">
        <v>31</v>
      </c>
      <c r="K105" s="677"/>
      <c r="L105" s="677"/>
      <c r="M105" s="677"/>
      <c r="N105" s="678"/>
      <c r="O105" s="677">
        <v>28</v>
      </c>
      <c r="P105" s="677"/>
      <c r="Q105" s="677"/>
      <c r="R105" s="677"/>
      <c r="S105" s="677">
        <v>2</v>
      </c>
      <c r="T105" s="677"/>
      <c r="U105" s="677">
        <v>54</v>
      </c>
      <c r="V105" s="677"/>
      <c r="W105" s="677"/>
      <c r="X105" s="677">
        <v>34</v>
      </c>
      <c r="Y105" s="677">
        <v>26</v>
      </c>
      <c r="Z105" s="677"/>
      <c r="AA105" s="677"/>
      <c r="AB105" s="677"/>
      <c r="AC105" s="677"/>
      <c r="AD105" s="677"/>
      <c r="AE105" s="677">
        <v>1</v>
      </c>
      <c r="AF105" s="678"/>
      <c r="AG105" s="679">
        <v>2502</v>
      </c>
      <c r="AH105" s="679">
        <v>218</v>
      </c>
      <c r="AI105" s="679">
        <v>536</v>
      </c>
      <c r="AJ105" s="679"/>
      <c r="AK105" s="679"/>
      <c r="AL105" s="679">
        <v>685</v>
      </c>
      <c r="AO105">
        <f t="shared" si="1035"/>
        <v>3941</v>
      </c>
      <c r="AP105">
        <f t="shared" si="1036"/>
        <v>-415</v>
      </c>
    </row>
    <row r="106" spans="1:42">
      <c r="A106" s="891"/>
      <c r="B106" s="681"/>
      <c r="C106" s="682">
        <f t="shared" si="1037"/>
        <v>623.44900000000007</v>
      </c>
      <c r="D106" s="682">
        <v>623.46900000000005</v>
      </c>
      <c r="E106" s="682">
        <f>E105*E$4/1000</f>
        <v>0</v>
      </c>
      <c r="F106" s="682">
        <f t="shared" ref="F106" si="1631">F105*F$4/1000</f>
        <v>17.207999999999998</v>
      </c>
      <c r="G106" s="682">
        <f t="shared" ref="G106" si="1632">G105*G$4/1000</f>
        <v>0</v>
      </c>
      <c r="H106" s="682">
        <f t="shared" ref="H106" si="1633">H105*H$4/1000</f>
        <v>0</v>
      </c>
      <c r="I106" s="682">
        <f t="shared" ref="I106" si="1634">I105*I$4/1000</f>
        <v>0</v>
      </c>
      <c r="J106" s="682">
        <f t="shared" ref="J106" si="1635">J105*J$4/1000</f>
        <v>2.3250000000000002</v>
      </c>
      <c r="K106" s="682">
        <f t="shared" ref="K106" si="1636">K105*K$4/1000</f>
        <v>0</v>
      </c>
      <c r="L106" s="682">
        <f t="shared" ref="L106" si="1637">L105*L$4/1000</f>
        <v>0</v>
      </c>
      <c r="M106" s="682">
        <f t="shared" ref="M106" si="1638">M105*M$4/1000</f>
        <v>0</v>
      </c>
      <c r="N106" s="682">
        <f t="shared" ref="N106" si="1639">N105*N$4/1000</f>
        <v>0</v>
      </c>
      <c r="O106" s="682">
        <f t="shared" ref="O106" si="1640">O105*O$4/1000</f>
        <v>0.84</v>
      </c>
      <c r="P106" s="682">
        <f t="shared" ref="P106" si="1641">P105*P$4/1000</f>
        <v>0</v>
      </c>
      <c r="Q106" s="682">
        <f t="shared" ref="Q106" si="1642">Q105*Q$4/1000</f>
        <v>0</v>
      </c>
      <c r="R106" s="682">
        <f t="shared" ref="R106" si="1643">R105*R$4/1000</f>
        <v>0</v>
      </c>
      <c r="S106" s="682">
        <f t="shared" ref="S106" si="1644">S105*S$4/1000</f>
        <v>0.12</v>
      </c>
      <c r="T106" s="682">
        <f t="shared" ref="T106" si="1645">T105*T$4/1000</f>
        <v>0</v>
      </c>
      <c r="U106" s="682">
        <f t="shared" ref="U106" si="1646">U105*U$4/1000</f>
        <v>3.8340000000000001</v>
      </c>
      <c r="V106" s="682">
        <f t="shared" ref="V106" si="1647">V105*V$4/1000</f>
        <v>0</v>
      </c>
      <c r="W106" s="682">
        <f t="shared" ref="W106" si="1648">W105*W$4/1000</f>
        <v>0</v>
      </c>
      <c r="X106" s="682">
        <f t="shared" ref="X106" si="1649">X105*X$4/1000</f>
        <v>2.72</v>
      </c>
      <c r="Y106" s="682">
        <f t="shared" ref="Y106" si="1650">Y105*Y$4/1000</f>
        <v>2.4180000000000001</v>
      </c>
      <c r="Z106" s="682">
        <f t="shared" ref="Z106" si="1651">Z105*Z$4/1000</f>
        <v>0</v>
      </c>
      <c r="AA106" s="682">
        <f t="shared" ref="AA106" si="1652">AA105*AA$4/1000</f>
        <v>0</v>
      </c>
      <c r="AB106" s="682">
        <f t="shared" ref="AB106" si="1653">AB105*AB$4/1000</f>
        <v>0</v>
      </c>
      <c r="AC106" s="682">
        <f t="shared" ref="AC106" si="1654">AC105*AC$4/1000</f>
        <v>0</v>
      </c>
      <c r="AD106" s="682">
        <f t="shared" ref="AD106" si="1655">AD105*AD$4/1000</f>
        <v>0</v>
      </c>
      <c r="AE106" s="682">
        <f t="shared" ref="AE106" si="1656">AE105*AE$4/1000</f>
        <v>0.16400000000000001</v>
      </c>
      <c r="AF106" s="678"/>
      <c r="AG106" s="682">
        <f t="shared" ref="AG106" si="1657">AG105*AG$4/1000</f>
        <v>250.2</v>
      </c>
      <c r="AH106" s="682">
        <f t="shared" ref="AH106" si="1658">AH105*AH$4/1000</f>
        <v>29.43</v>
      </c>
      <c r="AI106" s="682">
        <f t="shared" ref="AI106" si="1659">AI105*AI$4/1000</f>
        <v>101.84</v>
      </c>
      <c r="AJ106" s="682">
        <f t="shared" ref="AJ106" si="1660">AJ105*AJ$4/1000</f>
        <v>0</v>
      </c>
      <c r="AK106" s="682">
        <f t="shared" ref="AK106" si="1661">AK105*AK$4/1000</f>
        <v>0</v>
      </c>
      <c r="AL106" s="682">
        <f t="shared" ref="AL106" si="1662">AL105*AL$4/1000</f>
        <v>212.35</v>
      </c>
      <c r="AM106" s="682">
        <f t="shared" ref="AM106" si="1663">AM105*AM$4/1000</f>
        <v>0</v>
      </c>
    </row>
    <row r="107" spans="1:42">
      <c r="A107" s="890">
        <v>42278</v>
      </c>
      <c r="B107" s="676"/>
      <c r="C107" s="677">
        <f t="shared" si="1037"/>
        <v>4595</v>
      </c>
      <c r="D107" s="677">
        <v>4595</v>
      </c>
      <c r="E107" s="677"/>
      <c r="F107" s="677">
        <v>63</v>
      </c>
      <c r="G107" s="677"/>
      <c r="H107" s="677"/>
      <c r="I107" s="677"/>
      <c r="J107" s="677">
        <v>31</v>
      </c>
      <c r="K107" s="677"/>
      <c r="L107" s="677"/>
      <c r="M107" s="677"/>
      <c r="N107" s="678"/>
      <c r="O107" s="677">
        <v>28</v>
      </c>
      <c r="P107" s="677"/>
      <c r="Q107" s="677"/>
      <c r="R107" s="677"/>
      <c r="S107" s="677">
        <v>2</v>
      </c>
      <c r="T107" s="677"/>
      <c r="U107" s="677">
        <v>54</v>
      </c>
      <c r="V107" s="677"/>
      <c r="W107" s="677"/>
      <c r="X107" s="677">
        <v>34</v>
      </c>
      <c r="Y107" s="677">
        <v>26</v>
      </c>
      <c r="Z107" s="677"/>
      <c r="AA107" s="677"/>
      <c r="AB107" s="677"/>
      <c r="AC107" s="677"/>
      <c r="AD107" s="677"/>
      <c r="AE107" s="677">
        <v>1</v>
      </c>
      <c r="AF107" s="678"/>
      <c r="AG107" s="679">
        <v>2909</v>
      </c>
      <c r="AH107" s="679">
        <v>225</v>
      </c>
      <c r="AI107" s="679">
        <v>537</v>
      </c>
      <c r="AJ107" s="679"/>
      <c r="AK107" s="679"/>
      <c r="AL107" s="679">
        <v>685</v>
      </c>
      <c r="AO107">
        <f>SUM(AG107:AL107)</f>
        <v>4356</v>
      </c>
      <c r="AP107">
        <f>AO107-AO109</f>
        <v>-63</v>
      </c>
    </row>
    <row r="108" spans="1:42">
      <c r="A108" s="891"/>
      <c r="B108" s="681"/>
      <c r="C108" s="682">
        <f t="shared" si="1037"/>
        <v>650.34400000000005</v>
      </c>
      <c r="D108" s="682">
        <v>650.36400000000003</v>
      </c>
      <c r="E108" s="682">
        <f>E107*E$4/1000</f>
        <v>0</v>
      </c>
      <c r="F108" s="682">
        <f t="shared" ref="F108" si="1664">F107*F$4/1000</f>
        <v>2.2679999999999998</v>
      </c>
      <c r="G108" s="682">
        <f t="shared" ref="G108" si="1665">G107*G$4/1000</f>
        <v>0</v>
      </c>
      <c r="H108" s="682">
        <f t="shared" ref="H108" si="1666">H107*H$4/1000</f>
        <v>0</v>
      </c>
      <c r="I108" s="682">
        <f t="shared" ref="I108" si="1667">I107*I$4/1000</f>
        <v>0</v>
      </c>
      <c r="J108" s="682">
        <f t="shared" ref="J108" si="1668">J107*J$4/1000</f>
        <v>2.3250000000000002</v>
      </c>
      <c r="K108" s="682">
        <f t="shared" ref="K108" si="1669">K107*K$4/1000</f>
        <v>0</v>
      </c>
      <c r="L108" s="682">
        <f t="shared" ref="L108" si="1670">L107*L$4/1000</f>
        <v>0</v>
      </c>
      <c r="M108" s="682">
        <f t="shared" ref="M108" si="1671">M107*M$4/1000</f>
        <v>0</v>
      </c>
      <c r="N108" s="682">
        <f t="shared" ref="N108" si="1672">N107*N$4/1000</f>
        <v>0</v>
      </c>
      <c r="O108" s="682">
        <f t="shared" ref="O108" si="1673">O107*O$4/1000</f>
        <v>0.84</v>
      </c>
      <c r="P108" s="682">
        <f t="shared" ref="P108" si="1674">P107*P$4/1000</f>
        <v>0</v>
      </c>
      <c r="Q108" s="682">
        <f t="shared" ref="Q108" si="1675">Q107*Q$4/1000</f>
        <v>0</v>
      </c>
      <c r="R108" s="682">
        <f t="shared" ref="R108" si="1676">R107*R$4/1000</f>
        <v>0</v>
      </c>
      <c r="S108" s="682">
        <f t="shared" ref="S108" si="1677">S107*S$4/1000</f>
        <v>0.12</v>
      </c>
      <c r="T108" s="682">
        <f t="shared" ref="T108" si="1678">T107*T$4/1000</f>
        <v>0</v>
      </c>
      <c r="U108" s="682">
        <f t="shared" ref="U108" si="1679">U107*U$4/1000</f>
        <v>3.8340000000000001</v>
      </c>
      <c r="V108" s="682">
        <f t="shared" ref="V108" si="1680">V107*V$4/1000</f>
        <v>0</v>
      </c>
      <c r="W108" s="682">
        <f t="shared" ref="W108" si="1681">W107*W$4/1000</f>
        <v>0</v>
      </c>
      <c r="X108" s="682">
        <f t="shared" ref="X108" si="1682">X107*X$4/1000</f>
        <v>2.72</v>
      </c>
      <c r="Y108" s="682">
        <f t="shared" ref="Y108" si="1683">Y107*Y$4/1000</f>
        <v>2.4180000000000001</v>
      </c>
      <c r="Z108" s="682">
        <f t="shared" ref="Z108" si="1684">Z107*Z$4/1000</f>
        <v>0</v>
      </c>
      <c r="AA108" s="682">
        <f t="shared" ref="AA108" si="1685">AA107*AA$4/1000</f>
        <v>0</v>
      </c>
      <c r="AB108" s="682">
        <f t="shared" ref="AB108" si="1686">AB107*AB$4/1000</f>
        <v>0</v>
      </c>
      <c r="AC108" s="682">
        <f t="shared" ref="AC108" si="1687">AC107*AC$4/1000</f>
        <v>0</v>
      </c>
      <c r="AD108" s="682">
        <f t="shared" ref="AD108" si="1688">AD107*AD$4/1000</f>
        <v>0</v>
      </c>
      <c r="AE108" s="682">
        <f t="shared" ref="AE108" si="1689">AE107*AE$4/1000</f>
        <v>0.16400000000000001</v>
      </c>
      <c r="AF108" s="678"/>
      <c r="AG108" s="682">
        <f t="shared" ref="AG108" si="1690">AG107*AG$4/1000</f>
        <v>290.89999999999998</v>
      </c>
      <c r="AH108" s="682">
        <f t="shared" ref="AH108" si="1691">AH107*AH$4/1000</f>
        <v>30.375</v>
      </c>
      <c r="AI108" s="682">
        <f t="shared" ref="AI108" si="1692">AI107*AI$4/1000</f>
        <v>102.03</v>
      </c>
      <c r="AJ108" s="682">
        <f t="shared" ref="AJ108" si="1693">AJ107*AJ$4/1000</f>
        <v>0</v>
      </c>
      <c r="AK108" s="682">
        <f t="shared" ref="AK108" si="1694">AK107*AK$4/1000</f>
        <v>0</v>
      </c>
      <c r="AL108" s="682">
        <f t="shared" ref="AL108" si="1695">AL107*AL$4/1000</f>
        <v>212.35</v>
      </c>
      <c r="AM108" s="682">
        <f t="shared" ref="AM108" si="1696">AM107*AM$4/1000</f>
        <v>0</v>
      </c>
    </row>
    <row r="109" spans="1:42">
      <c r="A109" s="890">
        <v>42248</v>
      </c>
      <c r="B109" s="676"/>
      <c r="C109" s="677">
        <f t="shared" si="1037"/>
        <v>4595</v>
      </c>
      <c r="D109" s="677">
        <v>4595</v>
      </c>
      <c r="E109" s="677"/>
      <c r="F109" s="677"/>
      <c r="G109" s="677"/>
      <c r="H109" s="677"/>
      <c r="I109" s="677"/>
      <c r="J109" s="677">
        <v>31</v>
      </c>
      <c r="K109" s="677"/>
      <c r="L109" s="677"/>
      <c r="M109" s="677"/>
      <c r="N109" s="678"/>
      <c r="O109" s="677">
        <v>28</v>
      </c>
      <c r="P109" s="677"/>
      <c r="Q109" s="677"/>
      <c r="R109" s="677"/>
      <c r="S109" s="677">
        <v>2</v>
      </c>
      <c r="T109" s="677"/>
      <c r="U109" s="677">
        <v>54</v>
      </c>
      <c r="V109" s="677"/>
      <c r="W109" s="677"/>
      <c r="X109" s="677">
        <v>34</v>
      </c>
      <c r="Y109" s="677">
        <v>26</v>
      </c>
      <c r="Z109" s="677"/>
      <c r="AA109" s="677"/>
      <c r="AB109" s="677"/>
      <c r="AC109" s="677"/>
      <c r="AD109" s="677"/>
      <c r="AE109" s="677">
        <v>1</v>
      </c>
      <c r="AF109" s="678"/>
      <c r="AG109" s="679">
        <v>2972</v>
      </c>
      <c r="AH109" s="679">
        <v>225</v>
      </c>
      <c r="AI109" s="679">
        <v>537</v>
      </c>
      <c r="AJ109" s="679"/>
      <c r="AK109" s="679"/>
      <c r="AL109" s="679">
        <v>685</v>
      </c>
      <c r="AO109">
        <f t="shared" si="1035"/>
        <v>4419</v>
      </c>
    </row>
    <row r="110" spans="1:42">
      <c r="A110" s="891"/>
      <c r="B110" s="681"/>
      <c r="C110" s="682">
        <f t="shared" si="1037"/>
        <v>654.37599999999998</v>
      </c>
      <c r="D110" s="682">
        <v>654.39599999999996</v>
      </c>
      <c r="E110" s="682">
        <f>E109*E$4/1000</f>
        <v>0</v>
      </c>
      <c r="F110" s="682">
        <f t="shared" ref="F110" si="1697">F109*F$4/1000</f>
        <v>0</v>
      </c>
      <c r="G110" s="682">
        <f t="shared" ref="G110" si="1698">G109*G$4/1000</f>
        <v>0</v>
      </c>
      <c r="H110" s="682">
        <f t="shared" ref="H110" si="1699">H109*H$4/1000</f>
        <v>0</v>
      </c>
      <c r="I110" s="682">
        <f t="shared" ref="I110" si="1700">I109*I$4/1000</f>
        <v>0</v>
      </c>
      <c r="J110" s="682">
        <f t="shared" ref="J110" si="1701">J109*J$4/1000</f>
        <v>2.3250000000000002</v>
      </c>
      <c r="K110" s="682">
        <f t="shared" ref="K110" si="1702">K109*K$4/1000</f>
        <v>0</v>
      </c>
      <c r="L110" s="682">
        <f t="shared" ref="L110" si="1703">L109*L$4/1000</f>
        <v>0</v>
      </c>
      <c r="M110" s="682">
        <f t="shared" ref="M110" si="1704">M109*M$4/1000</f>
        <v>0</v>
      </c>
      <c r="N110" s="682">
        <f t="shared" ref="N110" si="1705">N109*N$4/1000</f>
        <v>0</v>
      </c>
      <c r="O110" s="682">
        <f t="shared" ref="O110" si="1706">O109*O$4/1000</f>
        <v>0.84</v>
      </c>
      <c r="P110" s="682">
        <f t="shared" ref="P110" si="1707">P109*P$4/1000</f>
        <v>0</v>
      </c>
      <c r="Q110" s="682">
        <f t="shared" ref="Q110" si="1708">Q109*Q$4/1000</f>
        <v>0</v>
      </c>
      <c r="R110" s="682">
        <f t="shared" ref="R110" si="1709">R109*R$4/1000</f>
        <v>0</v>
      </c>
      <c r="S110" s="682">
        <f t="shared" ref="S110" si="1710">S109*S$4/1000</f>
        <v>0.12</v>
      </c>
      <c r="T110" s="682">
        <f t="shared" ref="T110" si="1711">T109*T$4/1000</f>
        <v>0</v>
      </c>
      <c r="U110" s="682">
        <f t="shared" ref="U110" si="1712">U109*U$4/1000</f>
        <v>3.8340000000000001</v>
      </c>
      <c r="V110" s="682">
        <f t="shared" ref="V110" si="1713">V109*V$4/1000</f>
        <v>0</v>
      </c>
      <c r="W110" s="682">
        <f t="shared" ref="W110" si="1714">W109*W$4/1000</f>
        <v>0</v>
      </c>
      <c r="X110" s="682">
        <f t="shared" ref="X110" si="1715">X109*X$4/1000</f>
        <v>2.72</v>
      </c>
      <c r="Y110" s="682">
        <f t="shared" ref="Y110" si="1716">Y109*Y$4/1000</f>
        <v>2.4180000000000001</v>
      </c>
      <c r="Z110" s="682">
        <f t="shared" ref="Z110" si="1717">Z109*Z$4/1000</f>
        <v>0</v>
      </c>
      <c r="AA110" s="682">
        <f t="shared" ref="AA110" si="1718">AA109*AA$4/1000</f>
        <v>0</v>
      </c>
      <c r="AB110" s="682">
        <f t="shared" ref="AB110" si="1719">AB109*AB$4/1000</f>
        <v>0</v>
      </c>
      <c r="AC110" s="682">
        <f t="shared" ref="AC110" si="1720">AC109*AC$4/1000</f>
        <v>0</v>
      </c>
      <c r="AD110" s="682">
        <f t="shared" ref="AD110" si="1721">AD109*AD$4/1000</f>
        <v>0</v>
      </c>
      <c r="AE110" s="682">
        <f t="shared" ref="AE110" si="1722">AE109*AE$4/1000</f>
        <v>0.16400000000000001</v>
      </c>
      <c r="AF110" s="678"/>
      <c r="AG110" s="682">
        <f t="shared" ref="AG110" si="1723">AG109*AG$4/1000</f>
        <v>297.2</v>
      </c>
      <c r="AH110" s="682">
        <f t="shared" ref="AH110" si="1724">AH109*AH$4/1000</f>
        <v>30.375</v>
      </c>
      <c r="AI110" s="682">
        <f t="shared" ref="AI110" si="1725">AI109*AI$4/1000</f>
        <v>102.03</v>
      </c>
      <c r="AJ110" s="682">
        <f t="shared" ref="AJ110" si="1726">AJ109*AJ$4/1000</f>
        <v>0</v>
      </c>
      <c r="AK110" s="682">
        <f t="shared" ref="AK110" si="1727">AK109*AK$4/1000</f>
        <v>0</v>
      </c>
      <c r="AL110" s="682">
        <f t="shared" ref="AL110" si="1728">AL109*AL$4/1000</f>
        <v>212.35</v>
      </c>
      <c r="AM110" s="682">
        <f t="shared" ref="AM110" si="1729">AM109*AM$4/1000</f>
        <v>0</v>
      </c>
    </row>
    <row r="111" spans="1:42">
      <c r="C111" t="s">
        <v>809</v>
      </c>
    </row>
    <row r="112" spans="1:42" ht="15.6">
      <c r="D112" s="683"/>
      <c r="E112" s="683"/>
      <c r="F112" s="683"/>
      <c r="G112" s="683"/>
      <c r="H112" s="683"/>
      <c r="I112" s="683"/>
      <c r="J112" s="683"/>
      <c r="K112" s="683"/>
      <c r="L112" s="683"/>
      <c r="M112" s="683"/>
      <c r="N112" s="683"/>
      <c r="O112" s="683"/>
      <c r="P112" s="683"/>
      <c r="Q112" s="683"/>
      <c r="R112" s="683"/>
      <c r="S112" s="683"/>
      <c r="T112" s="683"/>
      <c r="U112" s="683"/>
      <c r="V112" s="683"/>
      <c r="W112" s="683"/>
      <c r="X112" s="683"/>
    </row>
    <row r="113" spans="1:38" ht="15.6">
      <c r="D113" s="683"/>
      <c r="E113" s="683"/>
      <c r="F113" s="683"/>
      <c r="G113" s="683"/>
      <c r="H113" s="683"/>
      <c r="I113" s="683"/>
      <c r="J113" s="683"/>
      <c r="K113" s="683"/>
      <c r="L113" s="683"/>
      <c r="M113" s="683"/>
      <c r="O113" s="683"/>
      <c r="S113" s="683"/>
      <c r="U113" s="683"/>
      <c r="X113" s="683"/>
      <c r="Y113" s="683"/>
      <c r="AE113" s="683"/>
      <c r="AG113" s="683"/>
      <c r="AH113" s="683"/>
      <c r="AI113" s="683"/>
      <c r="AL113" s="683"/>
    </row>
    <row r="114" spans="1:38">
      <c r="A114" s="686"/>
    </row>
    <row r="115" spans="1:38">
      <c r="A115" s="686"/>
    </row>
    <row r="116" spans="1:38">
      <c r="A116" s="686"/>
    </row>
    <row r="117" spans="1:38">
      <c r="A117" s="686"/>
    </row>
    <row r="118" spans="1:38">
      <c r="A118" s="686"/>
    </row>
    <row r="119" spans="1:38">
      <c r="A119" s="686"/>
    </row>
    <row r="120" spans="1:38">
      <c r="A120" s="686"/>
    </row>
    <row r="121" spans="1:38">
      <c r="A121" s="686"/>
    </row>
    <row r="122" spans="1:38">
      <c r="A122" s="686"/>
    </row>
    <row r="123" spans="1:38">
      <c r="A123" s="686"/>
    </row>
    <row r="124" spans="1:38">
      <c r="A124" s="686"/>
    </row>
    <row r="125" spans="1:38">
      <c r="A125" s="686"/>
    </row>
    <row r="126" spans="1:38">
      <c r="A126" s="686"/>
    </row>
    <row r="127" spans="1:38">
      <c r="A127" s="686"/>
    </row>
    <row r="128" spans="1:38">
      <c r="A128" s="686"/>
    </row>
    <row r="129" spans="1:1">
      <c r="A129" s="686"/>
    </row>
    <row r="130" spans="1:1">
      <c r="A130" s="686"/>
    </row>
    <row r="131" spans="1:1">
      <c r="A131" s="686"/>
    </row>
    <row r="132" spans="1:1">
      <c r="A132" s="686"/>
    </row>
    <row r="133" spans="1:1">
      <c r="A133" s="686"/>
    </row>
    <row r="134" spans="1:1">
      <c r="A134" s="686"/>
    </row>
    <row r="135" spans="1:1">
      <c r="A135" s="686"/>
    </row>
    <row r="136" spans="1:1">
      <c r="A136" s="686"/>
    </row>
    <row r="137" spans="1:1">
      <c r="A137" s="686"/>
    </row>
    <row r="138" spans="1:1">
      <c r="A138" s="686"/>
    </row>
    <row r="139" spans="1:1">
      <c r="A139" s="686"/>
    </row>
    <row r="140" spans="1:1">
      <c r="A140" s="686"/>
    </row>
    <row r="141" spans="1:1">
      <c r="A141" s="686"/>
    </row>
    <row r="142" spans="1:1">
      <c r="A142" s="686"/>
    </row>
    <row r="143" spans="1:1">
      <c r="A143" s="686"/>
    </row>
    <row r="144" spans="1:1">
      <c r="A144" s="686"/>
    </row>
    <row r="145" spans="1:4">
      <c r="A145" s="686"/>
    </row>
    <row r="146" spans="1:4">
      <c r="A146" s="686"/>
    </row>
    <row r="147" spans="1:4">
      <c r="A147" s="686"/>
    </row>
    <row r="148" spans="1:4">
      <c r="A148" s="686"/>
    </row>
    <row r="149" spans="1:4">
      <c r="A149" s="686"/>
    </row>
    <row r="150" spans="1:4">
      <c r="A150" s="686"/>
    </row>
    <row r="151" spans="1:4">
      <c r="A151" s="686"/>
    </row>
    <row r="152" spans="1:4">
      <c r="A152" s="686"/>
    </row>
    <row r="153" spans="1:4">
      <c r="A153" s="686"/>
    </row>
    <row r="154" spans="1:4">
      <c r="A154" s="686"/>
    </row>
    <row r="155" spans="1:4">
      <c r="A155" s="686"/>
    </row>
    <row r="156" spans="1:4">
      <c r="A156" s="686"/>
    </row>
    <row r="157" spans="1:4">
      <c r="A157" s="686"/>
      <c r="D157" s="709"/>
    </row>
    <row r="158" spans="1:4">
      <c r="A158" s="686"/>
    </row>
    <row r="159" spans="1:4">
      <c r="A159" s="686"/>
    </row>
    <row r="160" spans="1:4">
      <c r="A160" s="686"/>
    </row>
    <row r="161" spans="1:2">
      <c r="A161" s="686"/>
    </row>
    <row r="162" spans="1:2">
      <c r="A162" s="686"/>
    </row>
    <row r="163" spans="1:2">
      <c r="A163" s="686"/>
    </row>
    <row r="164" spans="1:2">
      <c r="A164" s="686"/>
    </row>
    <row r="165" spans="1:2">
      <c r="A165" s="686"/>
    </row>
    <row r="166" spans="1:2">
      <c r="A166" s="686"/>
    </row>
    <row r="167" spans="1:2">
      <c r="B167" s="686"/>
    </row>
    <row r="168" spans="1:2">
      <c r="B168" s="686"/>
    </row>
    <row r="169" spans="1:2">
      <c r="B169" s="686"/>
    </row>
    <row r="170" spans="1:2">
      <c r="B170" s="686"/>
    </row>
    <row r="171" spans="1:2">
      <c r="B171" s="686"/>
    </row>
    <row r="172" spans="1:2">
      <c r="B172" s="686"/>
    </row>
    <row r="173" spans="1:2">
      <c r="B173" s="686"/>
    </row>
    <row r="174" spans="1:2">
      <c r="B174" s="686"/>
    </row>
    <row r="175" spans="1:2">
      <c r="B175" s="686"/>
    </row>
    <row r="176" spans="1:2">
      <c r="B176" s="686"/>
    </row>
    <row r="177" spans="2:2">
      <c r="B177" s="686"/>
    </row>
    <row r="178" spans="2:2">
      <c r="B178" s="686"/>
    </row>
    <row r="179" spans="2:2">
      <c r="B179" s="686"/>
    </row>
    <row r="180" spans="2:2">
      <c r="B180" s="686"/>
    </row>
    <row r="181" spans="2:2">
      <c r="B181" s="686"/>
    </row>
    <row r="182" spans="2:2">
      <c r="B182" s="686"/>
    </row>
    <row r="183" spans="2:2">
      <c r="B183" s="686"/>
    </row>
    <row r="184" spans="2:2">
      <c r="B184" s="686"/>
    </row>
    <row r="185" spans="2:2">
      <c r="B185" s="686"/>
    </row>
    <row r="186" spans="2:2">
      <c r="B186" s="686"/>
    </row>
    <row r="187" spans="2:2">
      <c r="B187" s="686"/>
    </row>
    <row r="188" spans="2:2">
      <c r="B188" s="686"/>
    </row>
    <row r="189" spans="2:2">
      <c r="B189" s="686"/>
    </row>
    <row r="190" spans="2:2">
      <c r="B190" s="686"/>
    </row>
    <row r="191" spans="2:2">
      <c r="B191" s="686"/>
    </row>
    <row r="192" spans="2:2">
      <c r="B192" s="686"/>
    </row>
    <row r="193" spans="2:2">
      <c r="B193" s="686"/>
    </row>
    <row r="194" spans="2:2">
      <c r="B194" s="686"/>
    </row>
    <row r="195" spans="2:2">
      <c r="B195" s="686"/>
    </row>
    <row r="196" spans="2:2">
      <c r="B196" s="686"/>
    </row>
    <row r="197" spans="2:2">
      <c r="B197" s="686"/>
    </row>
    <row r="198" spans="2:2">
      <c r="B198" s="686"/>
    </row>
    <row r="199" spans="2:2">
      <c r="B199" s="686"/>
    </row>
    <row r="200" spans="2:2">
      <c r="B200" s="686"/>
    </row>
    <row r="201" spans="2:2">
      <c r="B201" s="686"/>
    </row>
    <row r="202" spans="2:2">
      <c r="B202" s="686"/>
    </row>
    <row r="203" spans="2:2">
      <c r="B203" s="686"/>
    </row>
    <row r="204" spans="2:2">
      <c r="B204" s="686"/>
    </row>
    <row r="205" spans="2:2">
      <c r="B205" s="686"/>
    </row>
    <row r="206" spans="2:2">
      <c r="B206" s="686"/>
    </row>
    <row r="207" spans="2:2">
      <c r="B207" s="686"/>
    </row>
    <row r="208" spans="2:2">
      <c r="B208" s="686"/>
    </row>
    <row r="209" spans="2:2">
      <c r="B209" s="686"/>
    </row>
    <row r="210" spans="2:2">
      <c r="B210" s="686"/>
    </row>
    <row r="211" spans="2:2">
      <c r="B211" s="686"/>
    </row>
    <row r="212" spans="2:2">
      <c r="B212" s="686"/>
    </row>
    <row r="213" spans="2:2">
      <c r="B213" s="686"/>
    </row>
    <row r="214" spans="2:2">
      <c r="B214" s="686"/>
    </row>
    <row r="215" spans="2:2">
      <c r="B215" s="686"/>
    </row>
    <row r="216" spans="2:2">
      <c r="B216" s="686"/>
    </row>
    <row r="217" spans="2:2">
      <c r="B217" s="686"/>
    </row>
    <row r="218" spans="2:2">
      <c r="B218" s="686"/>
    </row>
    <row r="219" spans="2:2">
      <c r="B219" s="686"/>
    </row>
    <row r="220" spans="2:2">
      <c r="B220" s="686"/>
    </row>
  </sheetData>
  <mergeCells count="56">
    <mergeCell ref="A109:A110"/>
    <mergeCell ref="A97:A98"/>
    <mergeCell ref="A99:A100"/>
    <mergeCell ref="A101:A102"/>
    <mergeCell ref="A103:A104"/>
    <mergeCell ref="A105:A106"/>
    <mergeCell ref="A107:A108"/>
    <mergeCell ref="A93:A94"/>
    <mergeCell ref="A95:A96"/>
    <mergeCell ref="A83:A84"/>
    <mergeCell ref="A85:A86"/>
    <mergeCell ref="A87:A88"/>
    <mergeCell ref="A89:A90"/>
    <mergeCell ref="A91:A92"/>
    <mergeCell ref="A81:A82"/>
    <mergeCell ref="A59:A60"/>
    <mergeCell ref="A61:A62"/>
    <mergeCell ref="A63:A64"/>
    <mergeCell ref="A65:A66"/>
    <mergeCell ref="A67:A68"/>
    <mergeCell ref="A69:A70"/>
    <mergeCell ref="A71:A72"/>
    <mergeCell ref="A73:A74"/>
    <mergeCell ref="A75:A76"/>
    <mergeCell ref="A77:A78"/>
    <mergeCell ref="A79:A80"/>
    <mergeCell ref="A57:A58"/>
    <mergeCell ref="A35:A36"/>
    <mergeCell ref="A37:A38"/>
    <mergeCell ref="A39:A40"/>
    <mergeCell ref="A41:A42"/>
    <mergeCell ref="A43:A44"/>
    <mergeCell ref="A45:A46"/>
    <mergeCell ref="A47:A48"/>
    <mergeCell ref="A49:A50"/>
    <mergeCell ref="A51:A52"/>
    <mergeCell ref="A53:A54"/>
    <mergeCell ref="A55:A56"/>
    <mergeCell ref="A33:A34"/>
    <mergeCell ref="A11:A12"/>
    <mergeCell ref="A13:A14"/>
    <mergeCell ref="A15:A16"/>
    <mergeCell ref="A17:A18"/>
    <mergeCell ref="A19:A20"/>
    <mergeCell ref="A21:A22"/>
    <mergeCell ref="A23:A24"/>
    <mergeCell ref="A25:A26"/>
    <mergeCell ref="A27:A28"/>
    <mergeCell ref="A29:A30"/>
    <mergeCell ref="A31:A32"/>
    <mergeCell ref="A9:A10"/>
    <mergeCell ref="D1:F1"/>
    <mergeCell ref="E2:AE2"/>
    <mergeCell ref="AG2:AL2"/>
    <mergeCell ref="A5:A6"/>
    <mergeCell ref="A7:A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workbookViewId="0">
      <selection activeCell="D62" sqref="D62"/>
    </sheetView>
  </sheetViews>
  <sheetFormatPr defaultColWidth="9.109375" defaultRowHeight="14.4"/>
  <cols>
    <col min="1" max="1" width="4.33203125" style="733" customWidth="1"/>
    <col min="2" max="2" width="20" style="733" customWidth="1"/>
    <col min="3" max="3" width="21" style="733" customWidth="1"/>
    <col min="4" max="4" width="7" style="733" customWidth="1"/>
    <col min="5" max="5" width="47" style="733" customWidth="1"/>
    <col min="6" max="6" width="6" style="733" customWidth="1"/>
    <col min="7" max="7" width="20" style="733" customWidth="1"/>
    <col min="8" max="8" width="18" style="733" customWidth="1"/>
    <col min="9" max="9" width="23" style="733" customWidth="1"/>
    <col min="10" max="10" width="17" style="733" customWidth="1"/>
    <col min="11" max="11" width="73" style="733" customWidth="1"/>
    <col min="12" max="12" width="25" style="733" customWidth="1"/>
    <col min="13" max="13" width="39" style="733" customWidth="1"/>
    <col min="14" max="14" width="24" style="733" customWidth="1"/>
    <col min="15" max="15" width="18" style="733" customWidth="1"/>
    <col min="16" max="16" width="34" style="733" customWidth="1"/>
    <col min="17" max="17" width="29" style="733" customWidth="1"/>
    <col min="18" max="18" width="17" style="733" customWidth="1"/>
    <col min="19" max="19" width="16" style="733" customWidth="1"/>
    <col min="20" max="20" width="17" style="733" customWidth="1"/>
    <col min="21" max="21" width="4.33203125" style="733" customWidth="1"/>
    <col min="22" max="22" width="9.109375" style="733"/>
    <col min="23" max="23" width="35.6640625" style="733" customWidth="1"/>
    <col min="24" max="24" width="21.88671875" style="733" bestFit="1" customWidth="1"/>
    <col min="25" max="25" width="11.5546875" style="733" bestFit="1" customWidth="1"/>
    <col min="26" max="29" width="9.109375" style="733"/>
    <col min="30" max="30" width="12" style="733" bestFit="1" customWidth="1"/>
    <col min="31" max="34" width="9.109375" style="733"/>
    <col min="35" max="35" width="17.6640625" style="733" customWidth="1"/>
    <col min="36" max="36" width="11.5546875" style="733" bestFit="1" customWidth="1"/>
    <col min="37" max="38" width="9.109375" style="733"/>
    <col min="39" max="39" width="8" style="733" bestFit="1" customWidth="1"/>
    <col min="40" max="40" width="11.6640625" style="733" bestFit="1" customWidth="1"/>
    <col min="41" max="41" width="10.6640625" style="733" bestFit="1" customWidth="1"/>
    <col min="42" max="42" width="12.44140625" style="733" bestFit="1" customWidth="1"/>
    <col min="43" max="43" width="18.33203125" style="733" bestFit="1" customWidth="1"/>
    <col min="44" max="47" width="9.109375" style="733"/>
    <col min="48" max="48" width="12.6640625" style="733" customWidth="1"/>
    <col min="49" max="16384" width="9.109375" style="733"/>
  </cols>
  <sheetData>
    <row r="1" spans="1:50">
      <c r="A1" s="731"/>
      <c r="B1" s="731"/>
      <c r="C1" s="731"/>
      <c r="D1" s="731"/>
      <c r="E1" s="731"/>
      <c r="F1" s="731"/>
      <c r="G1" s="731"/>
      <c r="H1" s="731"/>
      <c r="I1" s="731"/>
      <c r="J1" s="731"/>
      <c r="K1" s="731"/>
      <c r="L1" s="731"/>
      <c r="M1" s="731"/>
      <c r="N1" s="731"/>
      <c r="O1" s="731"/>
      <c r="P1" s="731"/>
      <c r="Q1" s="731"/>
      <c r="R1" s="731"/>
      <c r="S1" s="731"/>
      <c r="T1" s="731"/>
      <c r="U1" s="732"/>
    </row>
    <row r="2" spans="1:50" ht="23.4">
      <c r="A2" s="731"/>
      <c r="B2" s="734" t="s">
        <v>882</v>
      </c>
      <c r="C2" s="734"/>
      <c r="D2" s="734"/>
      <c r="E2" s="734"/>
      <c r="F2" s="734"/>
      <c r="G2" s="734"/>
      <c r="H2" s="734"/>
      <c r="I2" s="734"/>
      <c r="J2" s="734"/>
      <c r="K2" s="734"/>
      <c r="L2" s="734"/>
      <c r="M2" s="734"/>
      <c r="N2" s="734"/>
      <c r="O2" s="734"/>
      <c r="P2" s="734"/>
      <c r="Q2" s="734"/>
      <c r="R2" s="734"/>
      <c r="S2" s="734"/>
      <c r="T2" s="734"/>
      <c r="U2" s="732"/>
    </row>
    <row r="3" spans="1:50" ht="18.600000000000001" thickBot="1">
      <c r="A3" s="731"/>
      <c r="B3" s="735" t="s">
        <v>883</v>
      </c>
      <c r="C3" s="735"/>
      <c r="D3" s="735"/>
      <c r="E3" s="735"/>
      <c r="F3" s="735"/>
      <c r="G3" s="735"/>
      <c r="H3" s="735"/>
      <c r="I3" s="735"/>
      <c r="J3" s="735"/>
      <c r="K3" s="735"/>
      <c r="L3" s="735"/>
      <c r="M3" s="735"/>
      <c r="N3" s="735"/>
      <c r="O3" s="735"/>
      <c r="P3" s="735"/>
      <c r="Q3" s="735"/>
      <c r="R3" s="735"/>
      <c r="S3" s="735"/>
      <c r="T3" s="735"/>
      <c r="U3" s="732"/>
      <c r="AA3" s="736">
        <v>2020</v>
      </c>
    </row>
    <row r="4" spans="1:50" ht="15.6">
      <c r="A4" s="731"/>
      <c r="B4" s="735" t="s">
        <v>884</v>
      </c>
      <c r="C4" s="735"/>
      <c r="D4" s="735"/>
      <c r="E4" s="735"/>
      <c r="F4" s="735"/>
      <c r="G4" s="735"/>
      <c r="H4" s="735"/>
      <c r="I4" s="735"/>
      <c r="J4" s="735"/>
      <c r="K4" s="735"/>
      <c r="L4" s="735"/>
      <c r="M4" s="735"/>
      <c r="N4" s="735"/>
      <c r="O4" s="735"/>
      <c r="P4" s="735"/>
      <c r="Q4" s="735"/>
      <c r="R4" s="735"/>
      <c r="S4" s="735"/>
      <c r="T4" s="735"/>
      <c r="U4" s="732"/>
      <c r="W4" s="737"/>
      <c r="X4" s="738"/>
      <c r="Y4" s="737"/>
      <c r="Z4" s="738"/>
      <c r="AA4" s="738"/>
      <c r="AB4" s="738"/>
      <c r="AC4" s="738"/>
      <c r="AD4" s="739"/>
      <c r="AE4" s="738"/>
      <c r="AF4" s="738"/>
      <c r="AG4" s="738"/>
      <c r="AH4" s="738"/>
      <c r="AI4" s="894" t="s">
        <v>885</v>
      </c>
      <c r="AJ4" s="894"/>
      <c r="AK4" s="739"/>
    </row>
    <row r="5" spans="1:50" ht="15.6">
      <c r="A5" s="731"/>
      <c r="B5" s="735"/>
      <c r="C5" s="735"/>
      <c r="D5" s="735"/>
      <c r="E5" s="735"/>
      <c r="F5" s="735"/>
      <c r="G5" s="735"/>
      <c r="H5" s="735"/>
      <c r="I5" s="735"/>
      <c r="J5" s="735"/>
      <c r="K5" s="735"/>
      <c r="L5" s="735"/>
      <c r="M5" s="735"/>
      <c r="N5" s="735"/>
      <c r="O5" s="735"/>
      <c r="P5" s="735"/>
      <c r="Q5" s="735"/>
      <c r="R5" s="735"/>
      <c r="S5" s="735"/>
      <c r="T5" s="735"/>
      <c r="U5" s="732"/>
      <c r="W5" s="740"/>
      <c r="Y5" s="740" t="s">
        <v>886</v>
      </c>
      <c r="AA5" s="733" t="s">
        <v>887</v>
      </c>
      <c r="AB5" s="733" t="s">
        <v>888</v>
      </c>
      <c r="AD5" s="741" t="s">
        <v>889</v>
      </c>
      <c r="AF5" s="733" t="s">
        <v>890</v>
      </c>
      <c r="AG5" s="733" t="s">
        <v>891</v>
      </c>
      <c r="AI5" s="742">
        <v>2020</v>
      </c>
      <c r="AJ5" s="742">
        <v>2021</v>
      </c>
      <c r="AK5" s="741"/>
    </row>
    <row r="6" spans="1:50">
      <c r="A6" s="743"/>
      <c r="B6" s="743"/>
      <c r="C6" s="743"/>
      <c r="D6" s="743"/>
      <c r="E6" s="743"/>
      <c r="F6" s="743"/>
      <c r="G6" s="743"/>
      <c r="H6" s="743"/>
      <c r="I6" s="743"/>
      <c r="J6" s="743"/>
      <c r="K6" s="743"/>
      <c r="L6" s="743"/>
      <c r="M6" s="743"/>
      <c r="N6" s="743"/>
      <c r="O6" s="743"/>
      <c r="P6" s="743"/>
      <c r="Q6" s="743"/>
      <c r="R6" s="743"/>
      <c r="S6" s="743"/>
      <c r="T6" s="743"/>
      <c r="U6" s="744"/>
      <c r="W6" s="740" t="s">
        <v>892</v>
      </c>
      <c r="X6" s="733" t="s">
        <v>893</v>
      </c>
      <c r="Y6" s="745">
        <f t="shared" ref="Y6:Y13" si="0">SUMIFS(P:P,B:B,2019,M:M,W6,N:N,X6)</f>
        <v>1016140.78</v>
      </c>
      <c r="AA6" s="746">
        <v>0.88400000000000001</v>
      </c>
      <c r="AB6" s="747">
        <v>1.016</v>
      </c>
      <c r="AD6" s="748">
        <f>Y6*AA6*AB6</f>
        <v>912640.74471232004</v>
      </c>
      <c r="AF6" s="746">
        <v>1</v>
      </c>
      <c r="AG6" s="746">
        <v>0.995</v>
      </c>
      <c r="AI6" s="749">
        <f>AD6*AF6</f>
        <v>912640.74471232004</v>
      </c>
      <c r="AJ6" s="749">
        <f>AD6*AG6</f>
        <v>908077.54098875844</v>
      </c>
      <c r="AK6" s="741"/>
      <c r="AM6" s="750"/>
      <c r="AN6" s="750"/>
      <c r="AO6" s="750"/>
      <c r="AP6" s="750"/>
      <c r="AQ6" s="750"/>
      <c r="AR6" s="750"/>
      <c r="AS6" s="751"/>
      <c r="AT6" s="751"/>
      <c r="AU6" s="751"/>
      <c r="AV6" s="751"/>
      <c r="AW6" s="751"/>
      <c r="AX6" s="752"/>
    </row>
    <row r="7" spans="1:50">
      <c r="A7" s="753"/>
      <c r="B7" s="753"/>
      <c r="C7" s="753"/>
      <c r="D7" s="753"/>
      <c r="E7" s="753"/>
      <c r="F7" s="753"/>
      <c r="G7" s="753"/>
      <c r="H7" s="753"/>
      <c r="I7" s="753"/>
      <c r="J7" s="753"/>
      <c r="K7" s="753"/>
      <c r="L7" s="753"/>
      <c r="M7" s="753"/>
      <c r="N7" s="753"/>
      <c r="O7" s="753"/>
      <c r="P7" s="753"/>
      <c r="Q7" s="753"/>
      <c r="R7" s="753"/>
      <c r="S7" s="753"/>
      <c r="T7" s="753"/>
      <c r="U7" s="754"/>
      <c r="W7" s="740" t="s">
        <v>892</v>
      </c>
      <c r="X7" s="733" t="s">
        <v>12</v>
      </c>
      <c r="Y7" s="745">
        <f t="shared" si="0"/>
        <v>15281.38</v>
      </c>
      <c r="AA7" s="746">
        <v>0.88400000000000001</v>
      </c>
      <c r="AB7" s="747">
        <f>AB6</f>
        <v>1.016</v>
      </c>
      <c r="AD7" s="748">
        <f t="shared" ref="AD7:AD9" si="1">Y7*AA7*AB7</f>
        <v>13724.879758720001</v>
      </c>
      <c r="AF7" s="746">
        <f>AF6</f>
        <v>1</v>
      </c>
      <c r="AG7" s="746">
        <f>AG6</f>
        <v>0.995</v>
      </c>
      <c r="AI7" s="749">
        <f t="shared" ref="AI7:AI13" si="2">AD7*AF7</f>
        <v>13724.879758720001</v>
      </c>
      <c r="AJ7" s="749">
        <f t="shared" ref="AJ7:AJ13" si="3">AD7*AG7</f>
        <v>13656.255359926401</v>
      </c>
      <c r="AK7" s="741"/>
      <c r="AM7" s="750"/>
      <c r="AN7" s="750"/>
      <c r="AO7" s="750"/>
      <c r="AP7" s="750"/>
      <c r="AQ7" s="750"/>
      <c r="AR7" s="750"/>
    </row>
    <row r="8" spans="1:50" ht="15.6">
      <c r="A8" s="753"/>
      <c r="B8" s="755" t="s">
        <v>894</v>
      </c>
      <c r="C8" s="755"/>
      <c r="D8" s="755"/>
      <c r="E8" s="755"/>
      <c r="F8" s="755"/>
      <c r="G8" s="755"/>
      <c r="H8" s="755"/>
      <c r="I8" s="755"/>
      <c r="J8" s="755"/>
      <c r="K8" s="755"/>
      <c r="L8" s="755"/>
      <c r="M8" s="755"/>
      <c r="N8" s="755"/>
      <c r="O8" s="755"/>
      <c r="P8" s="755"/>
      <c r="Q8" s="755"/>
      <c r="R8" s="755"/>
      <c r="S8" s="755"/>
      <c r="T8" s="755"/>
      <c r="U8" s="754"/>
      <c r="W8" s="740" t="s">
        <v>892</v>
      </c>
      <c r="X8" s="733" t="s">
        <v>895</v>
      </c>
      <c r="Y8" s="745">
        <f t="shared" si="0"/>
        <v>9150</v>
      </c>
      <c r="AA8" s="746">
        <v>0.88400000000000001</v>
      </c>
      <c r="AB8" s="747">
        <f>AB7</f>
        <v>1.016</v>
      </c>
      <c r="AD8" s="748">
        <f t="shared" si="1"/>
        <v>8218.017600000001</v>
      </c>
      <c r="AF8" s="746">
        <f t="shared" ref="AF8:AG9" si="4">AF7</f>
        <v>1</v>
      </c>
      <c r="AG8" s="746">
        <f t="shared" si="4"/>
        <v>0.995</v>
      </c>
      <c r="AI8" s="749">
        <f t="shared" si="2"/>
        <v>8218.017600000001</v>
      </c>
      <c r="AJ8" s="749">
        <f t="shared" si="3"/>
        <v>8176.9275120000011</v>
      </c>
      <c r="AK8" s="741"/>
      <c r="AM8" s="750"/>
      <c r="AN8" s="750"/>
      <c r="AO8" s="750"/>
      <c r="AP8" s="750"/>
      <c r="AQ8" s="750"/>
      <c r="AR8" s="750"/>
    </row>
    <row r="9" spans="1:50" ht="15.6">
      <c r="A9" s="753"/>
      <c r="B9" s="756" t="s">
        <v>896</v>
      </c>
      <c r="C9" s="756"/>
      <c r="D9" s="756"/>
      <c r="E9" s="756"/>
      <c r="F9" s="756"/>
      <c r="G9" s="756"/>
      <c r="H9" s="756"/>
      <c r="I9" s="756"/>
      <c r="J9" s="756"/>
      <c r="K9" s="756"/>
      <c r="L9" s="756"/>
      <c r="M9" s="756"/>
      <c r="N9" s="756"/>
      <c r="O9" s="756"/>
      <c r="P9" s="756"/>
      <c r="Q9" s="756"/>
      <c r="R9" s="756"/>
      <c r="S9" s="756"/>
      <c r="T9" s="756"/>
      <c r="U9" s="754"/>
      <c r="W9" s="740" t="s">
        <v>892</v>
      </c>
      <c r="X9" s="733" t="s">
        <v>757</v>
      </c>
      <c r="Y9" s="745">
        <f t="shared" si="0"/>
        <v>78208</v>
      </c>
      <c r="AA9" s="746">
        <v>0.88400000000000001</v>
      </c>
      <c r="AB9" s="747">
        <f>AB8</f>
        <v>1.016</v>
      </c>
      <c r="AD9" s="748">
        <f t="shared" si="1"/>
        <v>70242.045952</v>
      </c>
      <c r="AF9" s="746">
        <f t="shared" si="4"/>
        <v>1</v>
      </c>
      <c r="AG9" s="746">
        <f t="shared" si="4"/>
        <v>0.995</v>
      </c>
      <c r="AI9" s="749">
        <f t="shared" si="2"/>
        <v>70242.045952</v>
      </c>
      <c r="AJ9" s="749">
        <f t="shared" si="3"/>
        <v>69890.835722239994</v>
      </c>
      <c r="AK9" s="741"/>
      <c r="AM9" s="750"/>
      <c r="AN9" s="750"/>
      <c r="AO9" s="750"/>
      <c r="AP9" s="750"/>
      <c r="AQ9" s="750"/>
      <c r="AR9" s="750"/>
    </row>
    <row r="10" spans="1:50" ht="15.6">
      <c r="A10" s="753"/>
      <c r="B10" s="756" t="s">
        <v>897</v>
      </c>
      <c r="C10" s="756"/>
      <c r="D10" s="756"/>
      <c r="E10" s="756"/>
      <c r="F10" s="756"/>
      <c r="G10" s="756"/>
      <c r="H10" s="756"/>
      <c r="I10" s="756"/>
      <c r="J10" s="756"/>
      <c r="K10" s="756"/>
      <c r="L10" s="756"/>
      <c r="M10" s="756"/>
      <c r="N10" s="756"/>
      <c r="O10" s="756"/>
      <c r="P10" s="756"/>
      <c r="Q10" s="756"/>
      <c r="R10" s="756"/>
      <c r="S10" s="756"/>
      <c r="T10" s="756"/>
      <c r="U10" s="754"/>
      <c r="W10" s="740" t="s">
        <v>898</v>
      </c>
      <c r="X10" s="733" t="s">
        <v>899</v>
      </c>
      <c r="Y10" s="745">
        <f t="shared" si="0"/>
        <v>0</v>
      </c>
      <c r="AD10" s="741"/>
      <c r="AI10" s="749">
        <f t="shared" si="2"/>
        <v>0</v>
      </c>
      <c r="AJ10" s="749">
        <f t="shared" si="3"/>
        <v>0</v>
      </c>
      <c r="AK10" s="741"/>
      <c r="AM10" s="750"/>
      <c r="AN10" s="750"/>
      <c r="AO10" s="750"/>
      <c r="AP10" s="750"/>
      <c r="AQ10" s="750"/>
      <c r="AR10" s="750"/>
    </row>
    <row r="11" spans="1:50" ht="15.6">
      <c r="A11" s="753"/>
      <c r="B11" s="756" t="s">
        <v>900</v>
      </c>
      <c r="C11" s="756"/>
      <c r="D11" s="756"/>
      <c r="E11" s="756"/>
      <c r="F11" s="756"/>
      <c r="G11" s="756"/>
      <c r="H11" s="756"/>
      <c r="I11" s="756"/>
      <c r="J11" s="756"/>
      <c r="K11" s="756"/>
      <c r="L11" s="756"/>
      <c r="M11" s="756"/>
      <c r="N11" s="756"/>
      <c r="O11" s="756"/>
      <c r="P11" s="756"/>
      <c r="Q11" s="756"/>
      <c r="R11" s="756"/>
      <c r="S11" s="756"/>
      <c r="T11" s="756"/>
      <c r="U11" s="754"/>
      <c r="W11" s="740" t="s">
        <v>901</v>
      </c>
      <c r="X11" s="733" t="s">
        <v>902</v>
      </c>
      <c r="Y11" s="745">
        <f t="shared" si="0"/>
        <v>0</v>
      </c>
      <c r="AD11" s="741"/>
      <c r="AI11" s="749">
        <f t="shared" si="2"/>
        <v>0</v>
      </c>
      <c r="AJ11" s="749">
        <f t="shared" si="3"/>
        <v>0</v>
      </c>
      <c r="AK11" s="741"/>
      <c r="AM11" s="750"/>
      <c r="AN11" s="750"/>
      <c r="AO11" s="750"/>
      <c r="AP11" s="750"/>
      <c r="AQ11" s="750"/>
      <c r="AR11" s="750"/>
    </row>
    <row r="12" spans="1:50" ht="15.6">
      <c r="A12" s="753"/>
      <c r="B12" s="756" t="s">
        <v>903</v>
      </c>
      <c r="C12" s="756"/>
      <c r="D12" s="756"/>
      <c r="E12" s="756"/>
      <c r="F12" s="756"/>
      <c r="G12" s="756"/>
      <c r="H12" s="756"/>
      <c r="I12" s="756"/>
      <c r="J12" s="756"/>
      <c r="K12" s="756"/>
      <c r="L12" s="756"/>
      <c r="M12" s="756"/>
      <c r="N12" s="756"/>
      <c r="O12" s="756"/>
      <c r="P12" s="756"/>
      <c r="Q12" s="756"/>
      <c r="R12" s="756"/>
      <c r="S12" s="756"/>
      <c r="T12" s="756"/>
      <c r="U12" s="754"/>
      <c r="W12" s="740" t="s">
        <v>904</v>
      </c>
      <c r="X12" s="733" t="s">
        <v>905</v>
      </c>
      <c r="Y12" s="745">
        <f t="shared" si="0"/>
        <v>23162.400000000001</v>
      </c>
      <c r="AA12" s="746">
        <v>1</v>
      </c>
      <c r="AB12" s="746">
        <v>0.68899999999999995</v>
      </c>
      <c r="AD12" s="748">
        <f t="shared" ref="AD12:AD13" si="5">Y12*AA12*AB12</f>
        <v>15958.893599999999</v>
      </c>
      <c r="AF12" s="746">
        <f>AG12</f>
        <v>1</v>
      </c>
      <c r="AG12" s="757">
        <f>23162.38/23162.38</f>
        <v>1</v>
      </c>
      <c r="AI12" s="749">
        <f t="shared" si="2"/>
        <v>15958.893599999999</v>
      </c>
      <c r="AJ12" s="749">
        <f t="shared" si="3"/>
        <v>15958.893599999999</v>
      </c>
      <c r="AK12" s="741"/>
      <c r="AM12" s="750"/>
      <c r="AN12" s="750"/>
      <c r="AO12" s="750"/>
      <c r="AP12" s="750"/>
      <c r="AQ12" s="750"/>
      <c r="AR12" s="750"/>
    </row>
    <row r="13" spans="1:50" ht="15.6">
      <c r="A13" s="753"/>
      <c r="B13" s="756" t="s">
        <v>906</v>
      </c>
      <c r="C13" s="756"/>
      <c r="D13" s="756"/>
      <c r="E13" s="756"/>
      <c r="F13" s="756"/>
      <c r="G13" s="756"/>
      <c r="H13" s="756"/>
      <c r="I13" s="756"/>
      <c r="J13" s="756"/>
      <c r="K13" s="756"/>
      <c r="L13" s="756"/>
      <c r="M13" s="756"/>
      <c r="N13" s="756"/>
      <c r="O13" s="756"/>
      <c r="P13" s="756"/>
      <c r="Q13" s="756"/>
      <c r="R13" s="756"/>
      <c r="S13" s="756"/>
      <c r="T13" s="756"/>
      <c r="U13" s="754"/>
      <c r="W13" s="740" t="s">
        <v>907</v>
      </c>
      <c r="X13" s="733" t="s">
        <v>893</v>
      </c>
      <c r="Y13" s="745">
        <f t="shared" si="0"/>
        <v>11199</v>
      </c>
      <c r="AA13" s="746">
        <v>0.94299999999999995</v>
      </c>
      <c r="AB13" s="746">
        <v>0.86699999999999999</v>
      </c>
      <c r="AD13" s="748">
        <f t="shared" si="5"/>
        <v>9156.0896189999985</v>
      </c>
      <c r="AF13" s="746">
        <v>0.88100000000000001</v>
      </c>
      <c r="AG13" s="746">
        <v>0.64300000000000002</v>
      </c>
      <c r="AI13" s="749">
        <f t="shared" si="2"/>
        <v>8066.5149543389989</v>
      </c>
      <c r="AJ13" s="749">
        <f t="shared" si="3"/>
        <v>5887.3656250169988</v>
      </c>
      <c r="AK13" s="741"/>
      <c r="AM13" s="750"/>
      <c r="AN13" s="750"/>
      <c r="AO13" s="750"/>
      <c r="AP13" s="750"/>
      <c r="AQ13" s="750"/>
      <c r="AR13" s="750"/>
    </row>
    <row r="14" spans="1:50" ht="15.6">
      <c r="A14" s="753"/>
      <c r="B14" s="756" t="s">
        <v>908</v>
      </c>
      <c r="C14" s="756"/>
      <c r="D14" s="756"/>
      <c r="E14" s="756"/>
      <c r="F14" s="756"/>
      <c r="G14" s="756"/>
      <c r="H14" s="756"/>
      <c r="I14" s="756"/>
      <c r="J14" s="756"/>
      <c r="K14" s="756"/>
      <c r="L14" s="756"/>
      <c r="M14" s="756"/>
      <c r="N14" s="756"/>
      <c r="O14" s="756"/>
      <c r="P14" s="756"/>
      <c r="Q14" s="756"/>
      <c r="R14" s="756"/>
      <c r="S14" s="756"/>
      <c r="T14" s="756"/>
      <c r="U14" s="754"/>
      <c r="W14" s="740"/>
      <c r="Y14" s="745"/>
      <c r="AD14" s="741"/>
      <c r="AK14" s="741"/>
    </row>
    <row r="15" spans="1:50" ht="16.2" thickBot="1">
      <c r="A15" s="753"/>
      <c r="B15" s="756" t="s">
        <v>909</v>
      </c>
      <c r="C15" s="756"/>
      <c r="D15" s="756"/>
      <c r="E15" s="756"/>
      <c r="F15" s="756"/>
      <c r="G15" s="756"/>
      <c r="H15" s="756"/>
      <c r="I15" s="756"/>
      <c r="J15" s="756"/>
      <c r="K15" s="756"/>
      <c r="L15" s="756"/>
      <c r="M15" s="756"/>
      <c r="N15" s="756"/>
      <c r="O15" s="756"/>
      <c r="P15" s="756"/>
      <c r="Q15" s="756"/>
      <c r="R15" s="756"/>
      <c r="S15" s="756"/>
      <c r="T15" s="756"/>
      <c r="U15" s="754"/>
      <c r="W15" s="758" t="s">
        <v>26</v>
      </c>
      <c r="X15" s="759"/>
      <c r="Y15" s="760">
        <f>SUM(Y6:Y13)</f>
        <v>1153141.56</v>
      </c>
      <c r="Z15" s="759"/>
      <c r="AA15" s="759"/>
      <c r="AB15" s="759"/>
      <c r="AC15" s="759"/>
      <c r="AD15" s="761">
        <f>SUM(AD6:AD13)</f>
        <v>1029940.67124204</v>
      </c>
      <c r="AE15" s="759"/>
      <c r="AF15" s="759"/>
      <c r="AG15" s="759"/>
      <c r="AH15" s="759"/>
      <c r="AI15" s="762">
        <f>SUM(AI6:AI13)</f>
        <v>1028851.096577379</v>
      </c>
      <c r="AJ15" s="762">
        <f>SUM(AJ6:AJ13)</f>
        <v>1021647.8188079417</v>
      </c>
      <c r="AK15" s="763"/>
    </row>
    <row r="16" spans="1:50" ht="15.6">
      <c r="A16" s="753"/>
      <c r="B16" s="756" t="s">
        <v>910</v>
      </c>
      <c r="C16" s="756"/>
      <c r="D16" s="756"/>
      <c r="E16" s="756"/>
      <c r="F16" s="756"/>
      <c r="G16" s="756"/>
      <c r="H16" s="756"/>
      <c r="I16" s="756"/>
      <c r="J16" s="756"/>
      <c r="K16" s="756"/>
      <c r="L16" s="756"/>
      <c r="M16" s="756"/>
      <c r="N16" s="756"/>
      <c r="O16" s="756"/>
      <c r="P16" s="756"/>
      <c r="Q16" s="756"/>
      <c r="R16" s="756"/>
      <c r="S16" s="756"/>
      <c r="T16" s="756"/>
      <c r="U16" s="754"/>
      <c r="W16" s="740"/>
      <c r="AK16" s="741"/>
    </row>
    <row r="17" spans="1:44" ht="15.6">
      <c r="A17" s="753"/>
      <c r="B17" s="756" t="s">
        <v>911</v>
      </c>
      <c r="C17" s="756"/>
      <c r="D17" s="756"/>
      <c r="E17" s="756"/>
      <c r="F17" s="756"/>
      <c r="G17" s="756"/>
      <c r="H17" s="756"/>
      <c r="I17" s="756"/>
      <c r="J17" s="756"/>
      <c r="K17" s="756"/>
      <c r="L17" s="756"/>
      <c r="M17" s="756"/>
      <c r="N17" s="756"/>
      <c r="O17" s="756"/>
      <c r="P17" s="756"/>
      <c r="Q17" s="756"/>
      <c r="R17" s="756"/>
      <c r="S17" s="756"/>
      <c r="T17" s="756"/>
      <c r="U17" s="754"/>
      <c r="W17" s="740" t="s">
        <v>912</v>
      </c>
      <c r="AA17" s="742" t="s">
        <v>913</v>
      </c>
      <c r="AB17" s="742" t="s">
        <v>914</v>
      </c>
      <c r="AF17" s="733" t="s">
        <v>915</v>
      </c>
      <c r="AK17" s="741"/>
    </row>
    <row r="18" spans="1:44" ht="15.6">
      <c r="A18" s="753"/>
      <c r="B18" s="756" t="s">
        <v>916</v>
      </c>
      <c r="C18" s="756"/>
      <c r="D18" s="756"/>
      <c r="E18" s="756"/>
      <c r="F18" s="756"/>
      <c r="G18" s="756"/>
      <c r="H18" s="756"/>
      <c r="I18" s="756"/>
      <c r="J18" s="756"/>
      <c r="K18" s="756"/>
      <c r="L18" s="756"/>
      <c r="M18" s="756"/>
      <c r="N18" s="756"/>
      <c r="O18" s="756"/>
      <c r="P18" s="756"/>
      <c r="Q18" s="756"/>
      <c r="R18" s="756"/>
      <c r="S18" s="756"/>
      <c r="T18" s="756"/>
      <c r="U18" s="754"/>
      <c r="W18" s="740"/>
      <c r="AF18" s="733" t="s">
        <v>917</v>
      </c>
      <c r="AK18" s="741"/>
    </row>
    <row r="19" spans="1:44" ht="16.2" thickBot="1">
      <c r="A19" s="753"/>
      <c r="B19" s="756" t="s">
        <v>918</v>
      </c>
      <c r="C19" s="756"/>
      <c r="D19" s="756"/>
      <c r="E19" s="756"/>
      <c r="F19" s="756"/>
      <c r="G19" s="756"/>
      <c r="H19" s="756"/>
      <c r="I19" s="756"/>
      <c r="J19" s="756"/>
      <c r="K19" s="756"/>
      <c r="L19" s="756"/>
      <c r="M19" s="756"/>
      <c r="N19" s="756"/>
      <c r="O19" s="756"/>
      <c r="P19" s="756"/>
      <c r="Q19" s="756"/>
      <c r="R19" s="756"/>
      <c r="S19" s="756"/>
      <c r="T19" s="756"/>
      <c r="U19" s="754"/>
      <c r="W19" s="764"/>
      <c r="X19" s="759"/>
      <c r="Y19" s="759"/>
      <c r="Z19" s="759"/>
      <c r="AA19" s="759"/>
      <c r="AB19" s="759"/>
      <c r="AC19" s="759"/>
      <c r="AD19" s="759"/>
      <c r="AE19" s="759"/>
      <c r="AF19" s="759"/>
      <c r="AG19" s="759"/>
      <c r="AH19" s="759"/>
      <c r="AI19" s="759"/>
      <c r="AJ19" s="759"/>
      <c r="AK19" s="763"/>
    </row>
    <row r="20" spans="1:44" ht="15.6">
      <c r="A20" s="753"/>
      <c r="B20" s="756" t="s">
        <v>919</v>
      </c>
      <c r="C20" s="756"/>
      <c r="D20" s="756"/>
      <c r="E20" s="756"/>
      <c r="F20" s="756"/>
      <c r="G20" s="756"/>
      <c r="H20" s="756"/>
      <c r="I20" s="756"/>
      <c r="J20" s="756"/>
      <c r="K20" s="756"/>
      <c r="L20" s="756"/>
      <c r="M20" s="756"/>
      <c r="N20" s="756"/>
      <c r="O20" s="756"/>
      <c r="P20" s="756"/>
      <c r="Q20" s="756"/>
      <c r="R20" s="756"/>
      <c r="S20" s="756"/>
      <c r="T20" s="756"/>
      <c r="U20" s="754"/>
    </row>
    <row r="21" spans="1:44" ht="18.600000000000001" thickBot="1">
      <c r="A21" s="753"/>
      <c r="B21" s="756" t="s">
        <v>920</v>
      </c>
      <c r="C21" s="756"/>
      <c r="D21" s="756"/>
      <c r="E21" s="756"/>
      <c r="F21" s="756"/>
      <c r="G21" s="756"/>
      <c r="H21" s="756"/>
      <c r="I21" s="756"/>
      <c r="J21" s="756"/>
      <c r="K21" s="756"/>
      <c r="L21" s="756"/>
      <c r="M21" s="756"/>
      <c r="N21" s="756"/>
      <c r="O21" s="756"/>
      <c r="P21" s="756"/>
      <c r="Q21" s="756"/>
      <c r="R21" s="756"/>
      <c r="S21" s="756"/>
      <c r="T21" s="756"/>
      <c r="U21" s="754"/>
      <c r="AA21" s="736">
        <v>2021</v>
      </c>
    </row>
    <row r="22" spans="1:44" ht="15.6">
      <c r="A22" s="753"/>
      <c r="B22" s="756" t="s">
        <v>921</v>
      </c>
      <c r="C22" s="756"/>
      <c r="D22" s="756"/>
      <c r="E22" s="756"/>
      <c r="F22" s="756"/>
      <c r="G22" s="756"/>
      <c r="H22" s="756"/>
      <c r="I22" s="756"/>
      <c r="J22" s="756"/>
      <c r="K22" s="756"/>
      <c r="L22" s="756"/>
      <c r="M22" s="756"/>
      <c r="N22" s="756"/>
      <c r="O22" s="756"/>
      <c r="P22" s="756"/>
      <c r="Q22" s="756"/>
      <c r="R22" s="756"/>
      <c r="S22" s="756"/>
      <c r="T22" s="756"/>
      <c r="U22" s="754"/>
      <c r="W22" s="737"/>
      <c r="X22" s="738"/>
      <c r="Y22" s="737"/>
      <c r="Z22" s="738"/>
      <c r="AA22" s="738"/>
      <c r="AB22" s="738"/>
      <c r="AC22" s="738"/>
      <c r="AD22" s="739"/>
      <c r="AE22" s="738"/>
      <c r="AF22" s="738"/>
      <c r="AG22" s="738"/>
      <c r="AH22" s="738"/>
      <c r="AI22" s="894" t="s">
        <v>922</v>
      </c>
      <c r="AJ22" s="894"/>
      <c r="AK22" s="739"/>
    </row>
    <row r="23" spans="1:44" ht="15.6">
      <c r="A23" s="753"/>
      <c r="B23" s="756" t="s">
        <v>923</v>
      </c>
      <c r="C23" s="756"/>
      <c r="D23" s="756"/>
      <c r="E23" s="756"/>
      <c r="F23" s="756"/>
      <c r="G23" s="756"/>
      <c r="H23" s="756"/>
      <c r="I23" s="756"/>
      <c r="J23" s="756"/>
      <c r="K23" s="756"/>
      <c r="L23" s="756"/>
      <c r="M23" s="756"/>
      <c r="N23" s="756"/>
      <c r="O23" s="756"/>
      <c r="P23" s="756"/>
      <c r="Q23" s="756"/>
      <c r="R23" s="756"/>
      <c r="S23" s="756"/>
      <c r="T23" s="756"/>
      <c r="U23" s="754"/>
      <c r="W23" s="740"/>
      <c r="Y23" s="740" t="s">
        <v>886</v>
      </c>
      <c r="AA23" s="733" t="s">
        <v>887</v>
      </c>
      <c r="AB23" s="733" t="s">
        <v>888</v>
      </c>
      <c r="AD23" s="741" t="s">
        <v>889</v>
      </c>
      <c r="AF23" s="733" t="s">
        <v>890</v>
      </c>
      <c r="AG23" s="733" t="s">
        <v>891</v>
      </c>
      <c r="AI23" s="742">
        <v>2021</v>
      </c>
      <c r="AJ23" s="742">
        <v>2023</v>
      </c>
      <c r="AK23" s="741"/>
    </row>
    <row r="24" spans="1:44">
      <c r="A24" s="753"/>
      <c r="B24" s="753"/>
      <c r="C24" s="753"/>
      <c r="D24" s="753"/>
      <c r="E24" s="753"/>
      <c r="F24" s="753"/>
      <c r="G24" s="753"/>
      <c r="H24" s="753"/>
      <c r="I24" s="753"/>
      <c r="J24" s="753"/>
      <c r="K24" s="753"/>
      <c r="L24" s="753"/>
      <c r="M24" s="753"/>
      <c r="N24" s="753"/>
      <c r="O24" s="753"/>
      <c r="P24" s="753"/>
      <c r="Q24" s="753"/>
      <c r="R24" s="753"/>
      <c r="S24" s="753"/>
      <c r="T24" s="753"/>
      <c r="U24" s="754"/>
      <c r="W24" s="740" t="s">
        <v>892</v>
      </c>
      <c r="X24" s="733" t="s">
        <v>893</v>
      </c>
      <c r="Y24" s="745">
        <f t="shared" ref="Y24:Y31" si="6">SUMIFS(P:P,B:B,2020,M:M,W24,N:N,X24)</f>
        <v>192867.78099999999</v>
      </c>
      <c r="AA24" s="746">
        <v>0.88400000000000001</v>
      </c>
      <c r="AB24" s="747">
        <v>1.016</v>
      </c>
      <c r="AD24" s="748">
        <f>Y24*AA24*AB24</f>
        <v>173223.04029846398</v>
      </c>
      <c r="AF24" s="746">
        <v>1</v>
      </c>
      <c r="AG24" s="746">
        <v>0.995</v>
      </c>
      <c r="AI24" s="749">
        <f>AD24*AF24</f>
        <v>173223.04029846398</v>
      </c>
      <c r="AJ24" s="749">
        <f>AD24*AG24</f>
        <v>172356.92509697165</v>
      </c>
      <c r="AK24" s="741"/>
      <c r="AM24" s="750"/>
      <c r="AN24" s="750"/>
      <c r="AO24" s="750"/>
      <c r="AP24" s="750"/>
      <c r="AQ24" s="750"/>
      <c r="AR24" s="750"/>
    </row>
    <row r="25" spans="1:44" ht="15.6">
      <c r="A25" s="753"/>
      <c r="B25" s="765" t="s">
        <v>924</v>
      </c>
      <c r="C25" s="895" t="s">
        <v>925</v>
      </c>
      <c r="D25" s="895"/>
      <c r="E25" s="765" t="s">
        <v>926</v>
      </c>
      <c r="F25" s="765" t="s">
        <v>927</v>
      </c>
      <c r="G25" s="765" t="s">
        <v>928</v>
      </c>
      <c r="H25" s="765" t="s">
        <v>929</v>
      </c>
      <c r="I25" s="765" t="s">
        <v>930</v>
      </c>
      <c r="J25" s="765" t="s">
        <v>931</v>
      </c>
      <c r="K25" s="765" t="s">
        <v>932</v>
      </c>
      <c r="L25" s="765" t="s">
        <v>933</v>
      </c>
      <c r="M25" s="765" t="s">
        <v>934</v>
      </c>
      <c r="N25" s="765" t="s">
        <v>935</v>
      </c>
      <c r="O25" s="765" t="s">
        <v>936</v>
      </c>
      <c r="P25" s="765" t="s">
        <v>937</v>
      </c>
      <c r="Q25" s="765" t="s">
        <v>938</v>
      </c>
      <c r="R25" s="765" t="s">
        <v>939</v>
      </c>
      <c r="S25" s="765" t="s">
        <v>940</v>
      </c>
      <c r="T25" s="765" t="s">
        <v>941</v>
      </c>
      <c r="U25" s="754"/>
      <c r="W25" s="740" t="s">
        <v>892</v>
      </c>
      <c r="X25" s="733" t="s">
        <v>12</v>
      </c>
      <c r="Y25" s="745">
        <f t="shared" si="6"/>
        <v>0</v>
      </c>
      <c r="AA25" s="746">
        <v>0.88400000000000001</v>
      </c>
      <c r="AB25" s="747">
        <f>AB24</f>
        <v>1.016</v>
      </c>
      <c r="AD25" s="748">
        <f t="shared" ref="AD25:AD27" si="7">Y25*AA25*AB25</f>
        <v>0</v>
      </c>
      <c r="AF25" s="746">
        <f>AF24</f>
        <v>1</v>
      </c>
      <c r="AG25" s="746">
        <f>AG24</f>
        <v>0.995</v>
      </c>
      <c r="AI25" s="749">
        <f t="shared" ref="AI25:AI31" si="8">AD25*AF25</f>
        <v>0</v>
      </c>
      <c r="AJ25" s="749">
        <f t="shared" ref="AJ25:AJ31" si="9">AD25*AG25</f>
        <v>0</v>
      </c>
      <c r="AK25" s="741"/>
      <c r="AM25" s="750"/>
      <c r="AN25" s="750"/>
      <c r="AO25" s="750"/>
      <c r="AP25" s="750"/>
      <c r="AQ25" s="750"/>
      <c r="AR25" s="750"/>
    </row>
    <row r="26" spans="1:44" ht="15.6">
      <c r="A26" s="753"/>
      <c r="B26" s="766" t="s">
        <v>942</v>
      </c>
      <c r="C26" s="767"/>
      <c r="D26" s="768" t="s">
        <v>805</v>
      </c>
      <c r="E26" s="769"/>
      <c r="F26" s="769"/>
      <c r="G26" s="769"/>
      <c r="H26" s="769"/>
      <c r="I26" s="769"/>
      <c r="J26" s="769"/>
      <c r="K26" s="769"/>
      <c r="L26" s="769"/>
      <c r="M26" s="769"/>
      <c r="N26" s="769"/>
      <c r="O26" s="769"/>
      <c r="P26" s="769"/>
      <c r="Q26" s="769"/>
      <c r="R26" s="769">
        <v>2322301</v>
      </c>
      <c r="S26" s="769">
        <v>643</v>
      </c>
      <c r="T26" s="769">
        <v>5661.28</v>
      </c>
      <c r="U26" s="754"/>
      <c r="W26" s="740" t="s">
        <v>892</v>
      </c>
      <c r="X26" s="733" t="s">
        <v>895</v>
      </c>
      <c r="Y26" s="745">
        <f t="shared" si="6"/>
        <v>0</v>
      </c>
      <c r="AA26" s="746">
        <v>0.88400000000000001</v>
      </c>
      <c r="AB26" s="747">
        <f>AB25</f>
        <v>1.016</v>
      </c>
      <c r="AD26" s="748">
        <f t="shared" si="7"/>
        <v>0</v>
      </c>
      <c r="AF26" s="746">
        <f t="shared" ref="AF26:AG27" si="10">AF25</f>
        <v>1</v>
      </c>
      <c r="AG26" s="746">
        <f t="shared" si="10"/>
        <v>0.995</v>
      </c>
      <c r="AI26" s="749">
        <f t="shared" si="8"/>
        <v>0</v>
      </c>
      <c r="AJ26" s="749">
        <f t="shared" si="9"/>
        <v>0</v>
      </c>
      <c r="AK26" s="741"/>
      <c r="AM26" s="750"/>
      <c r="AN26" s="750"/>
      <c r="AO26" s="750"/>
      <c r="AP26" s="750"/>
      <c r="AQ26" s="750"/>
      <c r="AR26" s="750"/>
    </row>
    <row r="27" spans="1:44" ht="15.6">
      <c r="A27" s="753"/>
      <c r="B27" s="770" t="s">
        <v>943</v>
      </c>
      <c r="C27" s="892" t="s">
        <v>790</v>
      </c>
      <c r="D27" s="892"/>
      <c r="E27" s="771"/>
      <c r="F27" s="771" t="s">
        <v>365</v>
      </c>
      <c r="G27" s="771"/>
      <c r="H27" s="771" t="s">
        <v>944</v>
      </c>
      <c r="I27" s="771" t="s">
        <v>945</v>
      </c>
      <c r="J27" s="771" t="s">
        <v>946</v>
      </c>
      <c r="K27" s="771"/>
      <c r="L27" s="771" t="s">
        <v>947</v>
      </c>
      <c r="M27" s="771" t="s">
        <v>892</v>
      </c>
      <c r="N27" s="771" t="s">
        <v>893</v>
      </c>
      <c r="O27" s="771" t="s">
        <v>753</v>
      </c>
      <c r="P27" s="772">
        <v>20447.89</v>
      </c>
      <c r="Q27" s="773">
        <v>4.45</v>
      </c>
      <c r="R27" s="774"/>
      <c r="S27" s="774"/>
      <c r="T27" s="774"/>
      <c r="U27" s="754"/>
      <c r="W27" s="740" t="s">
        <v>892</v>
      </c>
      <c r="X27" s="733" t="s">
        <v>757</v>
      </c>
      <c r="Y27" s="745">
        <f t="shared" si="6"/>
        <v>0</v>
      </c>
      <c r="AA27" s="746">
        <v>0.88400000000000001</v>
      </c>
      <c r="AB27" s="747">
        <f>AB26</f>
        <v>1.016</v>
      </c>
      <c r="AD27" s="748">
        <f t="shared" si="7"/>
        <v>0</v>
      </c>
      <c r="AF27" s="746">
        <f t="shared" si="10"/>
        <v>1</v>
      </c>
      <c r="AG27" s="746">
        <f t="shared" si="10"/>
        <v>0.995</v>
      </c>
      <c r="AI27" s="749">
        <f t="shared" si="8"/>
        <v>0</v>
      </c>
      <c r="AJ27" s="749">
        <f t="shared" si="9"/>
        <v>0</v>
      </c>
      <c r="AK27" s="741"/>
      <c r="AM27" s="750"/>
      <c r="AN27" s="750"/>
      <c r="AO27" s="750"/>
      <c r="AP27" s="750"/>
      <c r="AQ27" s="750"/>
      <c r="AR27" s="750"/>
    </row>
    <row r="28" spans="1:44" ht="15.6">
      <c r="A28" s="753"/>
      <c r="B28" s="775" t="str">
        <f>B27</f>
        <v>2019</v>
      </c>
      <c r="C28" s="893" t="str">
        <f>C27</f>
        <v>GS&lt;50</v>
      </c>
      <c r="D28" s="893"/>
      <c r="E28" s="771"/>
      <c r="F28" s="771" t="s">
        <v>365</v>
      </c>
      <c r="G28" s="771"/>
      <c r="H28" s="771" t="s">
        <v>944</v>
      </c>
      <c r="I28" s="771" t="s">
        <v>948</v>
      </c>
      <c r="J28" s="771" t="s">
        <v>949</v>
      </c>
      <c r="K28" s="771"/>
      <c r="L28" s="771" t="s">
        <v>950</v>
      </c>
      <c r="M28" s="771" t="s">
        <v>892</v>
      </c>
      <c r="N28" s="771" t="s">
        <v>893</v>
      </c>
      <c r="O28" s="771" t="s">
        <v>753</v>
      </c>
      <c r="P28" s="772">
        <v>1555.64</v>
      </c>
      <c r="Q28" s="773">
        <v>0.4</v>
      </c>
      <c r="R28" s="774"/>
      <c r="S28" s="774"/>
      <c r="T28" s="774"/>
      <c r="U28" s="754"/>
      <c r="W28" s="740" t="s">
        <v>898</v>
      </c>
      <c r="X28" s="733" t="s">
        <v>899</v>
      </c>
      <c r="Y28" s="745">
        <f t="shared" si="6"/>
        <v>0</v>
      </c>
      <c r="AD28" s="741"/>
      <c r="AI28" s="749">
        <f t="shared" si="8"/>
        <v>0</v>
      </c>
      <c r="AJ28" s="749">
        <f t="shared" si="9"/>
        <v>0</v>
      </c>
      <c r="AK28" s="741"/>
      <c r="AM28" s="750"/>
      <c r="AN28" s="750"/>
      <c r="AO28" s="750"/>
      <c r="AP28" s="750"/>
      <c r="AQ28" s="750"/>
      <c r="AR28" s="750"/>
    </row>
    <row r="29" spans="1:44" ht="15.6">
      <c r="A29" s="753"/>
      <c r="B29" s="775" t="str">
        <f t="shared" ref="B29:B48" si="11">B28</f>
        <v>2019</v>
      </c>
      <c r="C29" s="893" t="str">
        <f>C28</f>
        <v>GS&lt;50</v>
      </c>
      <c r="D29" s="893"/>
      <c r="E29" s="771"/>
      <c r="F29" s="771" t="s">
        <v>365</v>
      </c>
      <c r="G29" s="771"/>
      <c r="H29" s="771" t="s">
        <v>944</v>
      </c>
      <c r="I29" s="771" t="s">
        <v>951</v>
      </c>
      <c r="J29" s="771" t="s">
        <v>952</v>
      </c>
      <c r="K29" s="771"/>
      <c r="L29" s="771" t="s">
        <v>953</v>
      </c>
      <c r="M29" s="771" t="s">
        <v>892</v>
      </c>
      <c r="N29" s="771" t="s">
        <v>893</v>
      </c>
      <c r="O29" s="771" t="s">
        <v>753</v>
      </c>
      <c r="P29" s="772">
        <v>16860.439999999999</v>
      </c>
      <c r="Q29" s="773">
        <v>4.3099999999999996</v>
      </c>
      <c r="R29" s="774"/>
      <c r="S29" s="774"/>
      <c r="T29" s="774"/>
      <c r="U29" s="754"/>
      <c r="W29" s="740" t="s">
        <v>901</v>
      </c>
      <c r="X29" s="733" t="s">
        <v>902</v>
      </c>
      <c r="Y29" s="745">
        <f t="shared" si="6"/>
        <v>0</v>
      </c>
      <c r="AD29" s="741"/>
      <c r="AI29" s="749">
        <f t="shared" si="8"/>
        <v>0</v>
      </c>
      <c r="AJ29" s="749">
        <f t="shared" si="9"/>
        <v>0</v>
      </c>
      <c r="AK29" s="741"/>
      <c r="AM29" s="750"/>
      <c r="AN29" s="750"/>
      <c r="AO29" s="750"/>
      <c r="AP29" s="750"/>
      <c r="AQ29" s="750"/>
      <c r="AR29" s="750"/>
    </row>
    <row r="30" spans="1:44" ht="15.6">
      <c r="A30" s="753"/>
      <c r="B30" s="775" t="str">
        <f t="shared" si="11"/>
        <v>2019</v>
      </c>
      <c r="C30" s="893" t="str">
        <f>C29</f>
        <v>GS&lt;50</v>
      </c>
      <c r="D30" s="893"/>
      <c r="E30" s="771"/>
      <c r="F30" s="771" t="s">
        <v>365</v>
      </c>
      <c r="G30" s="771"/>
      <c r="H30" s="771" t="s">
        <v>944</v>
      </c>
      <c r="I30" s="771" t="s">
        <v>954</v>
      </c>
      <c r="J30" s="771" t="s">
        <v>955</v>
      </c>
      <c r="K30" s="771"/>
      <c r="L30" s="771" t="s">
        <v>953</v>
      </c>
      <c r="M30" s="771" t="s">
        <v>892</v>
      </c>
      <c r="N30" s="771" t="s">
        <v>893</v>
      </c>
      <c r="O30" s="771" t="s">
        <v>753</v>
      </c>
      <c r="P30" s="772">
        <v>18600.189999999999</v>
      </c>
      <c r="Q30" s="773">
        <v>4.05</v>
      </c>
      <c r="R30" s="774"/>
      <c r="S30" s="774"/>
      <c r="T30" s="774"/>
      <c r="U30" s="754"/>
      <c r="W30" s="740" t="s">
        <v>904</v>
      </c>
      <c r="X30" s="733" t="s">
        <v>905</v>
      </c>
      <c r="Y30" s="745">
        <f t="shared" si="6"/>
        <v>0</v>
      </c>
      <c r="AA30" s="746">
        <v>1</v>
      </c>
      <c r="AB30" s="746">
        <v>0.68899999999999995</v>
      </c>
      <c r="AD30" s="748">
        <f t="shared" ref="AD30:AD31" si="12">Y30*AA30*AB30</f>
        <v>0</v>
      </c>
      <c r="AF30" s="746">
        <f>AG30</f>
        <v>1</v>
      </c>
      <c r="AG30" s="757">
        <f>23162.38/23162.38</f>
        <v>1</v>
      </c>
      <c r="AI30" s="749">
        <f t="shared" si="8"/>
        <v>0</v>
      </c>
      <c r="AJ30" s="749">
        <f t="shared" si="9"/>
        <v>0</v>
      </c>
      <c r="AK30" s="741"/>
      <c r="AM30" s="750"/>
      <c r="AN30" s="750"/>
      <c r="AO30" s="750"/>
      <c r="AP30" s="750"/>
      <c r="AQ30" s="750"/>
      <c r="AR30" s="750"/>
    </row>
    <row r="31" spans="1:44" ht="15.6">
      <c r="A31" s="753"/>
      <c r="B31" s="775" t="str">
        <f t="shared" si="11"/>
        <v>2019</v>
      </c>
      <c r="C31" s="893" t="str">
        <f>C30</f>
        <v>GS&lt;50</v>
      </c>
      <c r="D31" s="893"/>
      <c r="E31" s="771"/>
      <c r="F31" s="771" t="s">
        <v>365</v>
      </c>
      <c r="G31" s="771"/>
      <c r="H31" s="771" t="s">
        <v>944</v>
      </c>
      <c r="I31" s="771" t="s">
        <v>956</v>
      </c>
      <c r="J31" s="771" t="s">
        <v>957</v>
      </c>
      <c r="K31" s="771"/>
      <c r="L31" s="771" t="s">
        <v>953</v>
      </c>
      <c r="M31" s="771" t="s">
        <v>892</v>
      </c>
      <c r="N31" s="771" t="s">
        <v>893</v>
      </c>
      <c r="O31" s="771" t="s">
        <v>753</v>
      </c>
      <c r="P31" s="772">
        <v>36630</v>
      </c>
      <c r="Q31" s="773">
        <v>9.4</v>
      </c>
      <c r="R31" s="774"/>
      <c r="S31" s="774"/>
      <c r="T31" s="774"/>
      <c r="U31" s="754"/>
      <c r="W31" s="740" t="s">
        <v>907</v>
      </c>
      <c r="X31" s="733" t="s">
        <v>893</v>
      </c>
      <c r="Y31" s="745">
        <f t="shared" si="6"/>
        <v>0</v>
      </c>
      <c r="AA31" s="746">
        <v>0.94299999999999995</v>
      </c>
      <c r="AB31" s="746">
        <v>0.86699999999999999</v>
      </c>
      <c r="AD31" s="748">
        <f t="shared" si="12"/>
        <v>0</v>
      </c>
      <c r="AF31" s="746">
        <v>0.88100000000000001</v>
      </c>
      <c r="AG31" s="746">
        <v>0.64300000000000002</v>
      </c>
      <c r="AI31" s="749">
        <f t="shared" si="8"/>
        <v>0</v>
      </c>
      <c r="AJ31" s="749">
        <f t="shared" si="9"/>
        <v>0</v>
      </c>
      <c r="AK31" s="741"/>
      <c r="AM31" s="750"/>
      <c r="AN31" s="750"/>
      <c r="AO31" s="750"/>
      <c r="AP31" s="750"/>
      <c r="AQ31" s="750"/>
      <c r="AR31" s="750"/>
    </row>
    <row r="32" spans="1:44" ht="15.6">
      <c r="A32" s="753"/>
      <c r="B32" s="775"/>
      <c r="C32" s="766" t="s">
        <v>942</v>
      </c>
      <c r="D32" s="768" t="s">
        <v>805</v>
      </c>
      <c r="E32" s="769"/>
      <c r="F32" s="769"/>
      <c r="G32" s="769"/>
      <c r="H32" s="769"/>
      <c r="I32" s="769"/>
      <c r="J32" s="769"/>
      <c r="K32" s="769"/>
      <c r="L32" s="769"/>
      <c r="M32" s="769"/>
      <c r="N32" s="769"/>
      <c r="O32" s="769"/>
      <c r="P32" s="776"/>
      <c r="Q32" s="769"/>
      <c r="R32" s="769">
        <v>94094</v>
      </c>
      <c r="S32" s="769">
        <v>25</v>
      </c>
      <c r="T32" s="769">
        <v>4161.62</v>
      </c>
      <c r="U32" s="754"/>
      <c r="W32" s="740"/>
      <c r="Y32" s="745"/>
      <c r="AD32" s="741"/>
      <c r="AK32" s="741"/>
    </row>
    <row r="33" spans="1:37" ht="16.2" thickBot="1">
      <c r="A33" s="753"/>
      <c r="B33" s="775">
        <v>2019</v>
      </c>
      <c r="C33" s="892" t="s">
        <v>958</v>
      </c>
      <c r="D33" s="892"/>
      <c r="E33" s="771"/>
      <c r="F33" s="771" t="s">
        <v>959</v>
      </c>
      <c r="G33" s="771"/>
      <c r="H33" s="771" t="s">
        <v>944</v>
      </c>
      <c r="I33" s="771" t="s">
        <v>960</v>
      </c>
      <c r="J33" s="771" t="s">
        <v>961</v>
      </c>
      <c r="K33" s="771"/>
      <c r="L33" s="771" t="s">
        <v>953</v>
      </c>
      <c r="M33" s="771" t="s">
        <v>892</v>
      </c>
      <c r="N33" s="771" t="s">
        <v>893</v>
      </c>
      <c r="O33" s="771" t="s">
        <v>753</v>
      </c>
      <c r="P33" s="772">
        <v>45028</v>
      </c>
      <c r="Q33" s="773">
        <v>12.5</v>
      </c>
      <c r="R33" s="774"/>
      <c r="S33" s="774"/>
      <c r="T33" s="774"/>
      <c r="U33" s="754"/>
      <c r="W33" s="758" t="s">
        <v>26</v>
      </c>
      <c r="X33" s="759"/>
      <c r="Y33" s="760">
        <f>SUM(Y24:Y31)</f>
        <v>192867.78099999999</v>
      </c>
      <c r="Z33" s="759"/>
      <c r="AA33" s="759"/>
      <c r="AB33" s="759"/>
      <c r="AC33" s="759"/>
      <c r="AD33" s="761">
        <f>SUM(AD24:AD31)</f>
        <v>173223.04029846398</v>
      </c>
      <c r="AE33" s="759"/>
      <c r="AF33" s="759"/>
      <c r="AG33" s="759"/>
      <c r="AH33" s="759"/>
      <c r="AI33" s="762">
        <f>SUM(AI24:AI31)</f>
        <v>173223.04029846398</v>
      </c>
      <c r="AJ33" s="762">
        <f>SUM(AJ24:AJ31)</f>
        <v>172356.92509697165</v>
      </c>
      <c r="AK33" s="763"/>
    </row>
    <row r="34" spans="1:37" ht="15.6">
      <c r="A34" s="753"/>
      <c r="B34" s="775">
        <f t="shared" si="11"/>
        <v>2019</v>
      </c>
      <c r="C34" s="893" t="str">
        <f>C33</f>
        <v>GS&gt;50 &lt;1000</v>
      </c>
      <c r="D34" s="893"/>
      <c r="E34" s="771"/>
      <c r="F34" s="771" t="s">
        <v>959</v>
      </c>
      <c r="G34" s="771"/>
      <c r="H34" s="771" t="s">
        <v>944</v>
      </c>
      <c r="I34" s="771" t="s">
        <v>962</v>
      </c>
      <c r="J34" s="771" t="s">
        <v>963</v>
      </c>
      <c r="K34" s="771"/>
      <c r="L34" s="771" t="s">
        <v>950</v>
      </c>
      <c r="M34" s="771" t="s">
        <v>892</v>
      </c>
      <c r="N34" s="771" t="s">
        <v>893</v>
      </c>
      <c r="O34" s="771" t="s">
        <v>753</v>
      </c>
      <c r="P34" s="772">
        <v>137824</v>
      </c>
      <c r="Q34" s="773">
        <v>0</v>
      </c>
      <c r="R34" s="774"/>
      <c r="S34" s="774"/>
      <c r="T34" s="774"/>
      <c r="U34" s="754"/>
      <c r="W34" s="740"/>
      <c r="AK34" s="741"/>
    </row>
    <row r="35" spans="1:37" ht="15.6">
      <c r="A35" s="753"/>
      <c r="B35" s="775">
        <f t="shared" si="11"/>
        <v>2019</v>
      </c>
      <c r="C35" s="893" t="str">
        <f>C34</f>
        <v>GS&gt;50 &lt;1000</v>
      </c>
      <c r="D35" s="893"/>
      <c r="E35" s="771"/>
      <c r="F35" s="771" t="s">
        <v>959</v>
      </c>
      <c r="G35" s="771"/>
      <c r="H35" s="771" t="s">
        <v>944</v>
      </c>
      <c r="I35" s="771" t="s">
        <v>964</v>
      </c>
      <c r="J35" s="771" t="s">
        <v>965</v>
      </c>
      <c r="K35" s="771"/>
      <c r="L35" s="771" t="s">
        <v>953</v>
      </c>
      <c r="M35" s="771" t="s">
        <v>892</v>
      </c>
      <c r="N35" s="771" t="s">
        <v>12</v>
      </c>
      <c r="O35" s="771" t="s">
        <v>753</v>
      </c>
      <c r="P35" s="772">
        <v>15281.38</v>
      </c>
      <c r="Q35" s="773">
        <v>0</v>
      </c>
      <c r="R35" s="774"/>
      <c r="S35" s="774"/>
      <c r="T35" s="774"/>
      <c r="U35" s="754"/>
      <c r="W35" s="740" t="s">
        <v>912</v>
      </c>
      <c r="AA35" s="742" t="s">
        <v>913</v>
      </c>
      <c r="AB35" s="742" t="s">
        <v>914</v>
      </c>
      <c r="AF35" s="733" t="s">
        <v>915</v>
      </c>
      <c r="AK35" s="741"/>
    </row>
    <row r="36" spans="1:37" ht="15.6">
      <c r="A36" s="753"/>
      <c r="B36" s="775"/>
      <c r="C36" s="766" t="s">
        <v>942</v>
      </c>
      <c r="D36" s="768" t="s">
        <v>805</v>
      </c>
      <c r="E36" s="769"/>
      <c r="F36" s="769"/>
      <c r="G36" s="769"/>
      <c r="H36" s="769"/>
      <c r="I36" s="769"/>
      <c r="J36" s="769"/>
      <c r="K36" s="769"/>
      <c r="L36" s="769"/>
      <c r="M36" s="769"/>
      <c r="N36" s="769"/>
      <c r="O36" s="769"/>
      <c r="P36" s="776"/>
      <c r="Q36" s="769"/>
      <c r="R36" s="769">
        <v>198133</v>
      </c>
      <c r="S36" s="769">
        <v>18</v>
      </c>
      <c r="T36" s="769">
        <v>15850.67</v>
      </c>
      <c r="U36" s="754"/>
      <c r="W36" s="740"/>
      <c r="AF36" s="733" t="s">
        <v>917</v>
      </c>
      <c r="AK36" s="741"/>
    </row>
    <row r="37" spans="1:37" ht="16.2" thickBot="1">
      <c r="A37" s="753"/>
      <c r="B37" s="775">
        <v>2019</v>
      </c>
      <c r="C37" s="892" t="s">
        <v>966</v>
      </c>
      <c r="D37" s="892"/>
      <c r="E37" s="771"/>
      <c r="F37" s="771" t="s">
        <v>967</v>
      </c>
      <c r="G37" s="771"/>
      <c r="H37" s="771" t="s">
        <v>944</v>
      </c>
      <c r="I37" s="771" t="s">
        <v>968</v>
      </c>
      <c r="J37" s="771" t="s">
        <v>969</v>
      </c>
      <c r="K37" s="771"/>
      <c r="L37" s="771" t="s">
        <v>953</v>
      </c>
      <c r="M37" s="771" t="s">
        <v>892</v>
      </c>
      <c r="N37" s="771" t="s">
        <v>893</v>
      </c>
      <c r="O37" s="771" t="s">
        <v>753</v>
      </c>
      <c r="P37" s="772">
        <v>35465.22</v>
      </c>
      <c r="Q37" s="773">
        <v>8.69</v>
      </c>
      <c r="R37" s="774"/>
      <c r="S37" s="774"/>
      <c r="T37" s="774"/>
      <c r="U37" s="754"/>
      <c r="W37" s="764"/>
      <c r="X37" s="759"/>
      <c r="Y37" s="759"/>
      <c r="Z37" s="759"/>
      <c r="AA37" s="759"/>
      <c r="AB37" s="759"/>
      <c r="AC37" s="759"/>
      <c r="AD37" s="759"/>
      <c r="AE37" s="759"/>
      <c r="AF37" s="759"/>
      <c r="AG37" s="759"/>
      <c r="AH37" s="759"/>
      <c r="AI37" s="759"/>
      <c r="AJ37" s="759"/>
      <c r="AK37" s="763"/>
    </row>
    <row r="38" spans="1:37" ht="15.6">
      <c r="A38" s="753"/>
      <c r="B38" s="775"/>
      <c r="C38" s="766" t="s">
        <v>942</v>
      </c>
      <c r="D38" s="768" t="s">
        <v>805</v>
      </c>
      <c r="E38" s="769"/>
      <c r="F38" s="769"/>
      <c r="G38" s="769"/>
      <c r="H38" s="769"/>
      <c r="I38" s="769"/>
      <c r="J38" s="769"/>
      <c r="K38" s="769"/>
      <c r="L38" s="769"/>
      <c r="M38" s="769"/>
      <c r="N38" s="769"/>
      <c r="O38" s="769"/>
      <c r="P38" s="776"/>
      <c r="Q38" s="769"/>
      <c r="R38" s="769">
        <v>35465</v>
      </c>
      <c r="S38" s="769">
        <v>9</v>
      </c>
      <c r="T38" s="769">
        <v>4081.15</v>
      </c>
      <c r="U38" s="754"/>
    </row>
    <row r="39" spans="1:37" ht="15.6">
      <c r="A39" s="753"/>
      <c r="B39" s="775">
        <v>2019</v>
      </c>
      <c r="C39" s="892" t="s">
        <v>970</v>
      </c>
      <c r="D39" s="892"/>
      <c r="E39" s="771"/>
      <c r="F39" s="771" t="s">
        <v>971</v>
      </c>
      <c r="G39" s="771"/>
      <c r="H39" s="771" t="s">
        <v>944</v>
      </c>
      <c r="I39" s="771" t="s">
        <v>972</v>
      </c>
      <c r="J39" s="771" t="s">
        <v>973</v>
      </c>
      <c r="K39" s="771"/>
      <c r="L39" s="771" t="s">
        <v>953</v>
      </c>
      <c r="M39" s="771" t="s">
        <v>892</v>
      </c>
      <c r="N39" s="771" t="s">
        <v>893</v>
      </c>
      <c r="O39" s="771" t="s">
        <v>753</v>
      </c>
      <c r="P39" s="772">
        <v>96238</v>
      </c>
      <c r="Q39" s="773">
        <v>22.5</v>
      </c>
      <c r="R39" s="774"/>
      <c r="S39" s="774"/>
      <c r="T39" s="774"/>
      <c r="U39" s="754"/>
    </row>
    <row r="40" spans="1:37" ht="15.6">
      <c r="A40" s="753"/>
      <c r="B40" s="775">
        <f t="shared" si="11"/>
        <v>2019</v>
      </c>
      <c r="C40" s="893" t="str">
        <f>C39</f>
        <v>GS&gt;50 &lt;999</v>
      </c>
      <c r="D40" s="893"/>
      <c r="E40" s="771"/>
      <c r="F40" s="771" t="s">
        <v>971</v>
      </c>
      <c r="G40" s="771"/>
      <c r="H40" s="771" t="s">
        <v>944</v>
      </c>
      <c r="I40" s="771" t="s">
        <v>974</v>
      </c>
      <c r="J40" s="771" t="s">
        <v>955</v>
      </c>
      <c r="K40" s="771"/>
      <c r="L40" s="771" t="s">
        <v>953</v>
      </c>
      <c r="M40" s="771" t="s">
        <v>892</v>
      </c>
      <c r="N40" s="771" t="s">
        <v>895</v>
      </c>
      <c r="O40" s="771" t="s">
        <v>753</v>
      </c>
      <c r="P40" s="772">
        <v>9150</v>
      </c>
      <c r="Q40" s="773">
        <v>0</v>
      </c>
      <c r="R40" s="774"/>
      <c r="S40" s="774"/>
      <c r="T40" s="774"/>
      <c r="U40" s="754"/>
    </row>
    <row r="41" spans="1:37" ht="15.6">
      <c r="A41" s="753"/>
      <c r="B41" s="775">
        <f t="shared" si="11"/>
        <v>2019</v>
      </c>
      <c r="C41" s="893" t="str">
        <f>C40</f>
        <v>GS&gt;50 &lt;999</v>
      </c>
      <c r="D41" s="893"/>
      <c r="E41" s="771"/>
      <c r="F41" s="771" t="s">
        <v>971</v>
      </c>
      <c r="G41" s="771"/>
      <c r="H41" s="771" t="s">
        <v>944</v>
      </c>
      <c r="I41" s="771" t="s">
        <v>975</v>
      </c>
      <c r="J41" s="771" t="s">
        <v>976</v>
      </c>
      <c r="K41" s="771"/>
      <c r="L41" s="771" t="s">
        <v>953</v>
      </c>
      <c r="M41" s="771" t="s">
        <v>892</v>
      </c>
      <c r="N41" s="771" t="s">
        <v>893</v>
      </c>
      <c r="O41" s="771" t="s">
        <v>753</v>
      </c>
      <c r="P41" s="772">
        <v>607491.4</v>
      </c>
      <c r="Q41" s="773">
        <v>99.1</v>
      </c>
      <c r="R41" s="774"/>
      <c r="S41" s="774"/>
      <c r="T41" s="774"/>
      <c r="U41" s="754"/>
    </row>
    <row r="42" spans="1:37" ht="15.6">
      <c r="A42" s="753"/>
      <c r="B42" s="775">
        <f t="shared" si="11"/>
        <v>2019</v>
      </c>
      <c r="C42" s="893" t="str">
        <f>C41</f>
        <v>GS&gt;50 &lt;999</v>
      </c>
      <c r="D42" s="893"/>
      <c r="E42" s="771"/>
      <c r="F42" s="771" t="s">
        <v>971</v>
      </c>
      <c r="G42" s="771"/>
      <c r="H42" s="771" t="s">
        <v>944</v>
      </c>
      <c r="I42" s="771" t="s">
        <v>977</v>
      </c>
      <c r="J42" s="771" t="s">
        <v>978</v>
      </c>
      <c r="K42" s="771"/>
      <c r="L42" s="771" t="s">
        <v>953</v>
      </c>
      <c r="M42" s="771" t="s">
        <v>892</v>
      </c>
      <c r="N42" s="771" t="s">
        <v>757</v>
      </c>
      <c r="O42" s="771" t="s">
        <v>753</v>
      </c>
      <c r="P42" s="772">
        <v>78208</v>
      </c>
      <c r="Q42" s="773">
        <v>0</v>
      </c>
      <c r="R42" s="774"/>
      <c r="S42" s="774"/>
      <c r="T42" s="774"/>
      <c r="U42" s="754"/>
    </row>
    <row r="43" spans="1:37" ht="15.6">
      <c r="A43" s="753"/>
      <c r="B43" s="775">
        <f t="shared" si="11"/>
        <v>2019</v>
      </c>
      <c r="C43" s="893" t="str">
        <f>C42</f>
        <v>GS&gt;50 &lt;999</v>
      </c>
      <c r="D43" s="893"/>
      <c r="E43" s="771"/>
      <c r="F43" s="771" t="s">
        <v>971</v>
      </c>
      <c r="G43" s="771"/>
      <c r="H43" s="771" t="s">
        <v>944</v>
      </c>
      <c r="I43" s="771" t="s">
        <v>979</v>
      </c>
      <c r="J43" s="771" t="s">
        <v>980</v>
      </c>
      <c r="K43" s="771"/>
      <c r="L43" s="771" t="s">
        <v>953</v>
      </c>
      <c r="M43" s="771" t="s">
        <v>898</v>
      </c>
      <c r="N43" s="771" t="s">
        <v>899</v>
      </c>
      <c r="O43" s="771" t="s">
        <v>753</v>
      </c>
      <c r="P43" s="772">
        <v>0</v>
      </c>
      <c r="Q43" s="773">
        <v>0</v>
      </c>
      <c r="R43" s="774"/>
      <c r="S43" s="774"/>
      <c r="T43" s="774"/>
      <c r="U43" s="754"/>
    </row>
    <row r="44" spans="1:37" ht="15.6">
      <c r="A44" s="753"/>
      <c r="B44" s="775"/>
      <c r="C44" s="766" t="s">
        <v>942</v>
      </c>
      <c r="D44" s="768" t="s">
        <v>805</v>
      </c>
      <c r="E44" s="769"/>
      <c r="F44" s="769"/>
      <c r="G44" s="769"/>
      <c r="H44" s="769"/>
      <c r="I44" s="769"/>
      <c r="J44" s="769"/>
      <c r="K44" s="769"/>
      <c r="L44" s="769"/>
      <c r="M44" s="769"/>
      <c r="N44" s="769"/>
      <c r="O44" s="769"/>
      <c r="P44" s="776"/>
      <c r="Q44" s="769"/>
      <c r="R44" s="769">
        <v>791087</v>
      </c>
      <c r="S44" s="769">
        <v>124</v>
      </c>
      <c r="T44" s="769">
        <v>6505.65</v>
      </c>
      <c r="U44" s="754"/>
    </row>
    <row r="45" spans="1:37" ht="15.6">
      <c r="A45" s="753"/>
      <c r="B45" s="775">
        <v>2019</v>
      </c>
      <c r="C45" s="892" t="s">
        <v>981</v>
      </c>
      <c r="D45" s="892"/>
      <c r="E45" s="771"/>
      <c r="F45" s="771" t="s">
        <v>982</v>
      </c>
      <c r="G45" s="771"/>
      <c r="H45" s="771" t="s">
        <v>944</v>
      </c>
      <c r="I45" s="771" t="s">
        <v>983</v>
      </c>
      <c r="J45" s="771" t="s">
        <v>984</v>
      </c>
      <c r="K45" s="771"/>
      <c r="L45" s="771" t="s">
        <v>953</v>
      </c>
      <c r="M45" s="771" t="s">
        <v>901</v>
      </c>
      <c r="N45" s="771" t="s">
        <v>902</v>
      </c>
      <c r="O45" s="771" t="s">
        <v>753</v>
      </c>
      <c r="P45" s="772">
        <v>0</v>
      </c>
      <c r="Q45" s="773">
        <v>0</v>
      </c>
      <c r="R45" s="774"/>
      <c r="S45" s="774"/>
      <c r="T45" s="774"/>
      <c r="U45" s="754"/>
    </row>
    <row r="46" spans="1:37" ht="15.6">
      <c r="A46" s="753"/>
      <c r="B46" s="775"/>
      <c r="C46" s="766" t="s">
        <v>942</v>
      </c>
      <c r="D46" s="768" t="s">
        <v>805</v>
      </c>
      <c r="E46" s="769"/>
      <c r="F46" s="769"/>
      <c r="G46" s="769"/>
      <c r="H46" s="769"/>
      <c r="I46" s="769"/>
      <c r="J46" s="769"/>
      <c r="K46" s="769"/>
      <c r="L46" s="769"/>
      <c r="M46" s="769"/>
      <c r="N46" s="769"/>
      <c r="O46" s="769"/>
      <c r="P46" s="776"/>
      <c r="Q46" s="769"/>
      <c r="R46" s="769">
        <v>0</v>
      </c>
      <c r="S46" s="769">
        <v>0</v>
      </c>
      <c r="T46" s="769"/>
      <c r="U46" s="754"/>
    </row>
    <row r="47" spans="1:37" ht="15.6">
      <c r="A47" s="753"/>
      <c r="B47" s="775">
        <v>2019</v>
      </c>
      <c r="C47" s="892" t="s">
        <v>985</v>
      </c>
      <c r="D47" s="892"/>
      <c r="E47" s="771"/>
      <c r="F47" s="771" t="s">
        <v>986</v>
      </c>
      <c r="G47" s="771"/>
      <c r="H47" s="771" t="s">
        <v>944</v>
      </c>
      <c r="I47" s="771" t="s">
        <v>987</v>
      </c>
      <c r="J47" s="771" t="s">
        <v>987</v>
      </c>
      <c r="K47" s="771"/>
      <c r="L47" s="771" t="s">
        <v>947</v>
      </c>
      <c r="M47" s="771" t="s">
        <v>904</v>
      </c>
      <c r="N47" s="771" t="s">
        <v>905</v>
      </c>
      <c r="O47" s="771" t="s">
        <v>985</v>
      </c>
      <c r="P47" s="772">
        <v>23162.400000000001</v>
      </c>
      <c r="Q47" s="773">
        <v>0</v>
      </c>
      <c r="R47" s="774"/>
      <c r="S47" s="774"/>
      <c r="T47" s="774"/>
      <c r="U47" s="754"/>
    </row>
    <row r="48" spans="1:37" ht="15.6">
      <c r="A48" s="753"/>
      <c r="B48" s="775">
        <f t="shared" si="11"/>
        <v>2019</v>
      </c>
      <c r="C48" s="893" t="str">
        <f>C47</f>
        <v>NONE</v>
      </c>
      <c r="D48" s="893"/>
      <c r="E48" s="771"/>
      <c r="F48" s="771" t="s">
        <v>986</v>
      </c>
      <c r="G48" s="771"/>
      <c r="H48" s="771" t="s">
        <v>944</v>
      </c>
      <c r="I48" s="771" t="s">
        <v>987</v>
      </c>
      <c r="J48" s="771" t="s">
        <v>987</v>
      </c>
      <c r="K48" s="771"/>
      <c r="L48" s="771" t="s">
        <v>947</v>
      </c>
      <c r="M48" s="771" t="s">
        <v>907</v>
      </c>
      <c r="N48" s="771" t="s">
        <v>893</v>
      </c>
      <c r="O48" s="771" t="s">
        <v>985</v>
      </c>
      <c r="P48" s="772">
        <v>11199</v>
      </c>
      <c r="Q48" s="773">
        <v>0</v>
      </c>
      <c r="R48" s="774"/>
      <c r="S48" s="774"/>
      <c r="T48" s="774"/>
      <c r="U48" s="754"/>
    </row>
    <row r="49" spans="1:21" ht="15.6">
      <c r="A49" s="753"/>
      <c r="B49" s="775"/>
      <c r="C49" s="766" t="s">
        <v>942</v>
      </c>
      <c r="D49" s="768" t="s">
        <v>805</v>
      </c>
      <c r="E49" s="769"/>
      <c r="F49" s="769"/>
      <c r="G49" s="769"/>
      <c r="H49" s="769"/>
      <c r="I49" s="769"/>
      <c r="J49" s="769"/>
      <c r="K49" s="769"/>
      <c r="L49" s="769"/>
      <c r="M49" s="769"/>
      <c r="N49" s="769"/>
      <c r="O49" s="769"/>
      <c r="P49" s="776"/>
      <c r="Q49" s="769"/>
      <c r="R49" s="769">
        <v>34361</v>
      </c>
      <c r="S49" s="769">
        <v>0</v>
      </c>
      <c r="T49" s="769"/>
      <c r="U49" s="754"/>
    </row>
    <row r="50" spans="1:21" ht="15.6">
      <c r="A50" s="753"/>
      <c r="B50" s="766" t="s">
        <v>942</v>
      </c>
      <c r="C50" s="767"/>
      <c r="D50" s="768" t="s">
        <v>805</v>
      </c>
      <c r="E50" s="769"/>
      <c r="F50" s="769"/>
      <c r="G50" s="769"/>
      <c r="H50" s="769"/>
      <c r="I50" s="769"/>
      <c r="J50" s="769"/>
      <c r="K50" s="769"/>
      <c r="L50" s="769"/>
      <c r="M50" s="769"/>
      <c r="N50" s="769"/>
      <c r="O50" s="769"/>
      <c r="P50" s="776"/>
      <c r="Q50" s="769"/>
      <c r="R50" s="769">
        <v>1153142</v>
      </c>
      <c r="S50" s="769">
        <v>175</v>
      </c>
      <c r="T50" s="769">
        <v>6971.84</v>
      </c>
      <c r="U50" s="754"/>
    </row>
    <row r="51" spans="1:21" ht="15.6">
      <c r="A51" s="753"/>
      <c r="B51" s="770" t="s">
        <v>988</v>
      </c>
      <c r="C51" s="892" t="s">
        <v>970</v>
      </c>
      <c r="D51" s="892"/>
      <c r="E51" s="771"/>
      <c r="F51" s="771" t="s">
        <v>971</v>
      </c>
      <c r="G51" s="771"/>
      <c r="H51" s="771" t="s">
        <v>944</v>
      </c>
      <c r="I51" s="771" t="s">
        <v>989</v>
      </c>
      <c r="J51" s="771" t="s">
        <v>990</v>
      </c>
      <c r="K51" s="771"/>
      <c r="L51" s="771" t="s">
        <v>953</v>
      </c>
      <c r="M51" s="771" t="s">
        <v>892</v>
      </c>
      <c r="N51" s="771" t="s">
        <v>893</v>
      </c>
      <c r="O51" s="771" t="s">
        <v>753</v>
      </c>
      <c r="P51" s="772">
        <v>192867.78099999999</v>
      </c>
      <c r="Q51" s="773">
        <v>22.28</v>
      </c>
      <c r="R51" s="774"/>
      <c r="S51" s="774"/>
      <c r="T51" s="774"/>
      <c r="U51" s="754"/>
    </row>
    <row r="52" spans="1:21" ht="15.6">
      <c r="A52" s="753"/>
      <c r="B52" s="777"/>
      <c r="C52" s="766" t="s">
        <v>942</v>
      </c>
      <c r="D52" s="768" t="s">
        <v>805</v>
      </c>
      <c r="E52" s="769"/>
      <c r="F52" s="769"/>
      <c r="G52" s="769"/>
      <c r="H52" s="769"/>
      <c r="I52" s="769"/>
      <c r="J52" s="769"/>
      <c r="K52" s="769"/>
      <c r="L52" s="769"/>
      <c r="M52" s="769"/>
      <c r="N52" s="769"/>
      <c r="O52" s="769"/>
      <c r="P52" s="769"/>
      <c r="Q52" s="769"/>
      <c r="R52" s="769">
        <v>192868</v>
      </c>
      <c r="S52" s="769">
        <v>22</v>
      </c>
      <c r="T52" s="769">
        <v>8656.5400000000009</v>
      </c>
      <c r="U52" s="754"/>
    </row>
    <row r="53" spans="1:21" ht="15.6">
      <c r="A53" s="753"/>
      <c r="B53" s="766" t="s">
        <v>942</v>
      </c>
      <c r="C53" s="767"/>
      <c r="D53" s="768" t="s">
        <v>805</v>
      </c>
      <c r="E53" s="769"/>
      <c r="F53" s="769"/>
      <c r="G53" s="769"/>
      <c r="H53" s="769"/>
      <c r="I53" s="769"/>
      <c r="J53" s="769"/>
      <c r="K53" s="769"/>
      <c r="L53" s="769"/>
      <c r="M53" s="769"/>
      <c r="N53" s="769"/>
      <c r="O53" s="769"/>
      <c r="P53" s="769"/>
      <c r="Q53" s="769"/>
      <c r="R53" s="769">
        <v>192868</v>
      </c>
      <c r="S53" s="769">
        <v>22</v>
      </c>
      <c r="T53" s="769">
        <v>8656.5400000000009</v>
      </c>
      <c r="U53" s="754"/>
    </row>
    <row r="54" spans="1:21" ht="15.6">
      <c r="A54" s="753"/>
      <c r="B54" s="778" t="s">
        <v>26</v>
      </c>
      <c r="C54" s="779"/>
      <c r="D54" s="780" t="s">
        <v>805</v>
      </c>
      <c r="E54" s="781"/>
      <c r="F54" s="781"/>
      <c r="G54" s="781"/>
      <c r="H54" s="781"/>
      <c r="I54" s="781"/>
      <c r="J54" s="781"/>
      <c r="K54" s="781"/>
      <c r="L54" s="781"/>
      <c r="M54" s="781"/>
      <c r="N54" s="781"/>
      <c r="O54" s="781"/>
      <c r="P54" s="781"/>
      <c r="Q54" s="781"/>
      <c r="R54" s="781"/>
      <c r="S54" s="781"/>
      <c r="T54" s="781"/>
      <c r="U54" s="754"/>
    </row>
    <row r="55" spans="1:21" ht="15.6">
      <c r="A55" s="782"/>
      <c r="B55" s="782"/>
      <c r="C55" s="782"/>
      <c r="D55" s="782"/>
      <c r="E55" s="782"/>
      <c r="F55" s="782"/>
      <c r="G55" s="782"/>
      <c r="H55" s="782"/>
      <c r="I55" s="782"/>
      <c r="J55" s="782"/>
      <c r="K55" s="782"/>
      <c r="L55" s="782"/>
      <c r="M55" s="782"/>
      <c r="N55" s="782"/>
      <c r="O55" s="782"/>
      <c r="P55" s="782"/>
      <c r="Q55" s="782"/>
      <c r="R55" s="782"/>
      <c r="S55" s="782"/>
      <c r="T55" s="782"/>
      <c r="U55" s="783"/>
    </row>
    <row r="56" spans="1:21" ht="15.6">
      <c r="A56" s="782"/>
      <c r="B56" s="782"/>
      <c r="C56" s="782"/>
      <c r="D56" s="782"/>
      <c r="E56" s="782"/>
      <c r="F56" s="782"/>
      <c r="G56" s="782"/>
      <c r="H56" s="782"/>
      <c r="I56" s="782"/>
      <c r="J56" s="782"/>
      <c r="K56" s="782"/>
      <c r="L56" s="782"/>
      <c r="M56" s="782"/>
      <c r="N56" s="782"/>
      <c r="O56" s="782"/>
      <c r="P56" s="782"/>
      <c r="Q56" s="782"/>
      <c r="R56" s="782"/>
      <c r="S56" s="782"/>
      <c r="T56" s="782"/>
      <c r="U56" s="783"/>
    </row>
    <row r="57" spans="1:21" ht="15.6">
      <c r="A57" s="782"/>
      <c r="B57" s="782" t="s">
        <v>991</v>
      </c>
      <c r="C57" s="782"/>
      <c r="D57" s="782"/>
      <c r="E57" s="782"/>
      <c r="F57" s="782"/>
      <c r="G57" s="782"/>
      <c r="H57" s="782"/>
      <c r="I57" s="782"/>
      <c r="J57" s="782"/>
      <c r="K57" s="782"/>
      <c r="L57" s="782"/>
      <c r="M57" s="782"/>
      <c r="N57" s="782"/>
      <c r="O57" s="782"/>
      <c r="P57" s="782"/>
      <c r="Q57" s="782"/>
      <c r="R57" s="782"/>
      <c r="S57" s="782"/>
      <c r="T57" s="782"/>
      <c r="U57" s="783"/>
    </row>
    <row r="58" spans="1:21" ht="15.6">
      <c r="A58" s="784"/>
      <c r="B58" s="784" t="s">
        <v>992</v>
      </c>
      <c r="C58" s="784"/>
      <c r="D58" s="784"/>
      <c r="E58" s="784"/>
      <c r="F58" s="784"/>
      <c r="G58" s="784"/>
      <c r="H58" s="784"/>
      <c r="I58" s="784"/>
      <c r="J58" s="784"/>
      <c r="K58" s="784"/>
      <c r="L58" s="784"/>
      <c r="M58" s="784"/>
      <c r="N58" s="784"/>
      <c r="O58" s="784"/>
      <c r="P58" s="784"/>
      <c r="Q58" s="784"/>
      <c r="R58" s="784"/>
      <c r="S58" s="784"/>
      <c r="T58" s="784"/>
      <c r="U58" s="785"/>
    </row>
  </sheetData>
  <mergeCells count="21">
    <mergeCell ref="C37:D37"/>
    <mergeCell ref="AI4:AJ4"/>
    <mergeCell ref="AI22:AJ22"/>
    <mergeCell ref="C25:D25"/>
    <mergeCell ref="C27:D27"/>
    <mergeCell ref="C28:D28"/>
    <mergeCell ref="C29:D29"/>
    <mergeCell ref="C30:D30"/>
    <mergeCell ref="C31:D31"/>
    <mergeCell ref="C33:D33"/>
    <mergeCell ref="C34:D34"/>
    <mergeCell ref="C35:D35"/>
    <mergeCell ref="C47:D47"/>
    <mergeCell ref="C48:D48"/>
    <mergeCell ref="C51:D51"/>
    <mergeCell ref="C39:D39"/>
    <mergeCell ref="C40:D40"/>
    <mergeCell ref="C41:D41"/>
    <mergeCell ref="C42:D42"/>
    <mergeCell ref="C43:D43"/>
    <mergeCell ref="C45:D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2015-2021 LRAM</vt:lpstr>
      <vt:lpstr>6.  Carrying Charges</vt:lpstr>
      <vt:lpstr>7.  Persistence Report</vt:lpstr>
      <vt:lpstr>8.  Streetlighting</vt:lpstr>
      <vt:lpstr>Streetlight Details</vt:lpstr>
      <vt:lpstr>2019-20 Retrofit</vt:lpstr>
      <vt:lpstr>'1.  LRAMVA Summary'!Print_Area</vt:lpstr>
      <vt:lpstr>'2. LRAMVA Threshold'!Print_Area</vt:lpstr>
      <vt:lpstr>'3.  Distribution Rates'!Print_Area</vt:lpstr>
      <vt:lpstr>'4.  2011-2014 LRAM'!Print_Area</vt:lpstr>
      <vt:lpstr>'5.  2015-2021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Tracy Rehberg-Rawlingson</cp:lastModifiedBy>
  <cp:lastPrinted>2017-05-24T00:43:43Z</cp:lastPrinted>
  <dcterms:created xsi:type="dcterms:W3CDTF">2012-03-05T18:56:04Z</dcterms:created>
  <dcterms:modified xsi:type="dcterms:W3CDTF">2022-11-11T03:45:25Z</dcterms:modified>
</cp:coreProperties>
</file>