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rild\Documents\2022 HOL-HONI SAA\IRR Submission Nov11\"/>
    </mc:Choice>
  </mc:AlternateContent>
  <bookViews>
    <workbookView xWindow="0" yWindow="0" windowWidth="28800" windowHeight="12612"/>
  </bookViews>
  <sheets>
    <sheet name="Rates" sheetId="4" r:id="rId1"/>
    <sheet name="&gt;50(1300) WO rate riders" sheetId="5" r:id="rId2"/>
    <sheet name="&gt;50(1300) With rate riders" sheetId="1" r:id="rId3"/>
    <sheet name="&gt;50(1300) Original Evidance" sheetId="6" r:id="rId4"/>
  </sheets>
  <calcPr calcId="152511"/>
  <extLst>
    <ext uri="GoogleSheetsCustomDataVersion1">
      <go:sheetsCustomData xmlns:go="http://customooxmlschemas.google.com/" r:id="rId8" roundtripDataSignature="AMtx7mhl4XEb8DkgZnjhJR4aGWT6/v6n1Q=="/>
    </ext>
  </extLst>
</workbook>
</file>

<file path=xl/calcChain.xml><?xml version="1.0" encoding="utf-8"?>
<calcChain xmlns="http://schemas.openxmlformats.org/spreadsheetml/2006/main">
  <c r="F24" i="6" l="1"/>
  <c r="F23" i="6"/>
  <c r="F18" i="6"/>
  <c r="B5" i="6" l="1"/>
  <c r="B4" i="6"/>
  <c r="B3" i="6"/>
  <c r="B5" i="1"/>
  <c r="B4" i="1"/>
  <c r="B3" i="1"/>
  <c r="B5" i="5"/>
  <c r="B4" i="5"/>
  <c r="B3" i="5"/>
  <c r="E10" i="6"/>
  <c r="F27" i="6"/>
  <c r="E27" i="6"/>
  <c r="E25" i="6"/>
  <c r="G25" i="6" s="1"/>
  <c r="E24" i="6"/>
  <c r="E23" i="6"/>
  <c r="F21" i="6"/>
  <c r="G21" i="6" s="1"/>
  <c r="E21" i="6"/>
  <c r="F20" i="6"/>
  <c r="E20" i="6"/>
  <c r="E18" i="6"/>
  <c r="F17" i="6"/>
  <c r="E17" i="6"/>
  <c r="F16" i="6"/>
  <c r="G16" i="6" s="1"/>
  <c r="F15" i="6"/>
  <c r="G15" i="6" s="1"/>
  <c r="F14" i="6"/>
  <c r="G14" i="6" s="1"/>
  <c r="F12" i="6"/>
  <c r="G12" i="6" s="1"/>
  <c r="F11" i="6"/>
  <c r="G11" i="6" s="1"/>
  <c r="F10" i="6"/>
  <c r="F9" i="6"/>
  <c r="E9" i="6"/>
  <c r="E10" i="5"/>
  <c r="F27" i="5"/>
  <c r="E27" i="5"/>
  <c r="E25" i="5"/>
  <c r="G25" i="5" s="1"/>
  <c r="F24" i="5"/>
  <c r="G24" i="5" s="1"/>
  <c r="E24" i="5"/>
  <c r="E23" i="5"/>
  <c r="F21" i="5"/>
  <c r="E21" i="5"/>
  <c r="F20" i="5"/>
  <c r="E20" i="5"/>
  <c r="G20" i="5" s="1"/>
  <c r="F18" i="5"/>
  <c r="E18" i="5"/>
  <c r="F17" i="5"/>
  <c r="E17" i="5"/>
  <c r="G17" i="5" s="1"/>
  <c r="F16" i="5"/>
  <c r="G16" i="5" s="1"/>
  <c r="F15" i="5"/>
  <c r="G15" i="5"/>
  <c r="F14" i="5"/>
  <c r="G14" i="5" s="1"/>
  <c r="F12" i="5"/>
  <c r="G12" i="5" s="1"/>
  <c r="G11" i="5"/>
  <c r="F11" i="5"/>
  <c r="F10" i="5"/>
  <c r="F9" i="5"/>
  <c r="E9" i="5"/>
  <c r="G20" i="6" l="1"/>
  <c r="G17" i="6"/>
  <c r="G10" i="6"/>
  <c r="G18" i="6"/>
  <c r="G24" i="6"/>
  <c r="G9" i="5"/>
  <c r="G10" i="5"/>
  <c r="G21" i="5"/>
  <c r="G9" i="6"/>
  <c r="G13" i="6" s="1"/>
  <c r="G27" i="6"/>
  <c r="G23" i="6"/>
  <c r="G26" i="6" s="1"/>
  <c r="G18" i="5"/>
  <c r="G27" i="5"/>
  <c r="G13" i="5"/>
  <c r="F23" i="5"/>
  <c r="G23" i="5" s="1"/>
  <c r="G26" i="5" s="1"/>
  <c r="G19" i="6" l="1"/>
  <c r="G22" i="6" s="1"/>
  <c r="G32" i="6"/>
  <c r="G33" i="6" s="1"/>
  <c r="G34" i="6" s="1"/>
  <c r="G36" i="6" s="1"/>
  <c r="G19" i="5"/>
  <c r="G22" i="5" s="1"/>
  <c r="G32" i="5" s="1"/>
  <c r="G33" i="5" s="1"/>
  <c r="G34" i="5" s="1"/>
  <c r="G36" i="5" s="1"/>
  <c r="C8" i="4" l="1"/>
  <c r="E16" i="1"/>
  <c r="F16" i="1"/>
  <c r="F27" i="1"/>
  <c r="E27" i="1"/>
  <c r="E25" i="1"/>
  <c r="G25" i="1" s="1"/>
  <c r="E24" i="1"/>
  <c r="E23" i="1"/>
  <c r="F21" i="1"/>
  <c r="E21" i="1"/>
  <c r="F20" i="1"/>
  <c r="E20" i="1"/>
  <c r="F18" i="1"/>
  <c r="F24" i="1" s="1"/>
  <c r="E18" i="1"/>
  <c r="F17" i="1"/>
  <c r="E17" i="1"/>
  <c r="F15" i="1"/>
  <c r="E15" i="1"/>
  <c r="F14" i="1"/>
  <c r="F12" i="1"/>
  <c r="E12" i="1"/>
  <c r="F11" i="1"/>
  <c r="E11" i="1"/>
  <c r="F10" i="1"/>
  <c r="E10" i="1"/>
  <c r="F9" i="1"/>
  <c r="E9" i="1"/>
  <c r="G16" i="1" l="1"/>
  <c r="G24" i="1"/>
  <c r="G20" i="1"/>
  <c r="G15" i="1"/>
  <c r="G17" i="1"/>
  <c r="G27" i="1"/>
  <c r="E14" i="1"/>
  <c r="G14" i="1" s="1"/>
  <c r="G18" i="1"/>
  <c r="G21" i="1"/>
  <c r="G11" i="1"/>
  <c r="G12" i="1"/>
  <c r="G10" i="1"/>
  <c r="G9" i="1"/>
  <c r="F23" i="1"/>
  <c r="G23" i="1" s="1"/>
  <c r="G13" i="1" l="1"/>
  <c r="G26" i="1"/>
  <c r="G19" i="1" l="1"/>
  <c r="G22" i="1" s="1"/>
  <c r="G32" i="1" s="1"/>
  <c r="G33" i="1" l="1"/>
  <c r="G34" i="1" s="1"/>
  <c r="G36" i="1" l="1"/>
</calcChain>
</file>

<file path=xl/sharedStrings.xml><?xml version="1.0" encoding="utf-8"?>
<sst xmlns="http://schemas.openxmlformats.org/spreadsheetml/2006/main" count="202" uniqueCount="76">
  <si>
    <t xml:space="preserve"> kWh</t>
  </si>
  <si>
    <t>Demand</t>
  </si>
  <si>
    <t>kW</t>
  </si>
  <si>
    <t>Units</t>
  </si>
  <si>
    <t>Charge Unit</t>
  </si>
  <si>
    <t>Rate</t>
  </si>
  <si>
    <t>Volume</t>
  </si>
  <si>
    <t>Charge</t>
  </si>
  <si>
    <t>($)</t>
  </si>
  <si>
    <t>Monthly Service Charge</t>
  </si>
  <si>
    <t>Monthly</t>
  </si>
  <si>
    <t>Distribution Volumetric Rate</t>
  </si>
  <si>
    <t>per kW</t>
  </si>
  <si>
    <t>LRAM Rate Rider</t>
  </si>
  <si>
    <t>Deferral/Variance Account Disposition Rate Rider Class 2</t>
  </si>
  <si>
    <t>Sub-Total A (excluding pass through)</t>
  </si>
  <si>
    <t>Deferral/Variance Account Disposition Rate Rider Class 1</t>
  </si>
  <si>
    <t>Global Adjustment Rate Rider</t>
  </si>
  <si>
    <t>per kWh</t>
  </si>
  <si>
    <t>Low Voltage Service Charge</t>
  </si>
  <si>
    <t>Line Losses on Cost of Power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</si>
  <si>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</si>
  <si>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</si>
  <si>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</si>
  <si>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</si>
  <si>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</si>
  <si>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</si>
  <si>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</si>
  <si>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Regulatory Charges</t>
  </si>
  <si>
    <t>Average IESO Wholesale Market</t>
  </si>
  <si>
    <t>Total Bill - Non-RPP (before Taxes)</t>
  </si>
  <si>
    <t>HST</t>
  </si>
  <si>
    <t>Total Bill (including HST)</t>
  </si>
  <si>
    <t>Provincial Rebate</t>
  </si>
  <si>
    <t>Total Bill (incl Prov. Rebate)</t>
  </si>
  <si>
    <t>2022 OEB-Approved</t>
  </si>
  <si>
    <t>Distribution</t>
  </si>
  <si>
    <t>Service Charge</t>
  </si>
  <si>
    <t>$</t>
  </si>
  <si>
    <t>$/kW</t>
  </si>
  <si>
    <t>Low Voltage</t>
  </si>
  <si>
    <t>Rate Rider for Group 2</t>
  </si>
  <si>
    <t>Rate Rider for LRAM</t>
  </si>
  <si>
    <t>$/kWh</t>
  </si>
  <si>
    <t>RTSR - Network Service Rate</t>
  </si>
  <si>
    <t>RTSR - Line &amp; Transformation Connection Service Rate</t>
  </si>
  <si>
    <t>Regulatory</t>
  </si>
  <si>
    <t>Wholesale Market Service Charge (WMS)</t>
  </si>
  <si>
    <t>Standard Supply Service - Administrative Charge</t>
  </si>
  <si>
    <t>Commodity</t>
  </si>
  <si>
    <t>Average IESO Wholesale Market Price</t>
  </si>
  <si>
    <t>General Service 50-1499 kW Service Classification</t>
  </si>
  <si>
    <t xml:space="preserve">Rate Rider for DVA </t>
  </si>
  <si>
    <t>Global Adjustment Rate Rider - Available Only for Non-RPP Customers</t>
  </si>
  <si>
    <t>Deferral / Variance Accounts Balances (excluding Global Adj.) - NON-WMP</t>
  </si>
  <si>
    <t>Rate Rider for DVA - Applicable only for Non-Wholesale Market Participants</t>
  </si>
  <si>
    <t>Attachment OEB-2(A)  Customer Monthly 2022 Bill</t>
  </si>
  <si>
    <t>Attachment OEB-2(A): Customer Monthly 2022 Bill</t>
  </si>
  <si>
    <t>2022 rate used in OEB Bill Impact Model</t>
  </si>
  <si>
    <t>Loss Factor - Approved Secondary Metered Customer &lt; 5,000 kW</t>
  </si>
  <si>
    <t>Demand - Customer Provided</t>
  </si>
  <si>
    <t>Consumption - Based on Typical Bill Impacts</t>
  </si>
  <si>
    <t>Units - Customer Provided</t>
  </si>
  <si>
    <t>Per Original Evidence</t>
  </si>
  <si>
    <t>2022 Approved - Without Rate Riders</t>
  </si>
  <si>
    <t>2022 Approved - With Rate Riders</t>
  </si>
  <si>
    <t>Consumption</t>
  </si>
  <si>
    <t>Based on Typical Bill Impacts</t>
  </si>
  <si>
    <t>Customer Provided</t>
  </si>
  <si>
    <t>Hydro Ottawa Limited
EB-2022-0234
Interrogatory Response
IRR OEB Staff-2
ATTACHMENT A
Page 2 of  4</t>
  </si>
  <si>
    <t>Hydro Ottawa Limited
EB-2022-0234
Interrogatory Response
IRR OEB Staff-2
ATTACHMENT A
Page 3 of 4</t>
  </si>
  <si>
    <t>Hydro Ottawa Limited
EB-2022-0234
Interrogatory Response
IRR OEB Staff-2
ATTACHMENT A
Page 4 of 4</t>
  </si>
  <si>
    <t>Billing Determinates</t>
  </si>
  <si>
    <t>Rural and Remote Rate Protection Charge (RRRP)</t>
  </si>
  <si>
    <t>2022 Proposed</t>
  </si>
  <si>
    <t>Hydro Ottawa Limited
EB-2022-0234
Interrogatory Response
IRR OEB Staff-2
ATTACHMENT A
Page 1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</si>
</sst>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"/>
    <numFmt numFmtId="165" formatCode="_-* #,##0.00_-;\-* #,##0.00_-;_-* &quot;-&quot;??_-;_-@"/>
    <numFmt numFmtId="166" formatCode="_-&quot;$&quot;* #,##0.00_-;\-&quot;$&quot;* #,##0.00_-;_-&quot;$&quot;* &quot;-&quot;??_-;_-@"/>
    <numFmt numFmtId="167" formatCode="_-&quot;$&quot;* #,##0.0000_-;\-&quot;$&quot;* #,##0.0000_-;_-&quot;$&quot;* &quot;-&quot;??_-;_-@"/>
    <numFmt numFmtId="168" formatCode="_-&quot;$&quot;* #,##0.00000_-;\-&quot;$&quot;* #,##0.00000_-;_-&quot;$&quot;* &quot;-&quot;??_-;_-@"/>
    <numFmt numFmtId="169" formatCode="0.0%"/>
    <numFmt numFmtId="170" formatCode="0.0000%"/>
    <numFmt numFmtId="171" formatCode="_-* #,##0_-;\-* #,##0_-;_-* &quot;-&quot;??_-;_-@_-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C2D69B"/>
        <bgColor rgb="FFC2D69B"/>
      </patternFill>
    </fill>
    <fill>
      <patternFill patternType="solid">
        <fgColor rgb="FFFDE9D9"/>
        <bgColor rgb="FFFDE9D9"/>
      </patternFill>
    </fill>
    <fill>
      <patternFill patternType="solid">
        <fgColor rgb="FF005B9B"/>
        <bgColor rgb="FF005B9B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2" borderId="1" xfId="0" applyNumberFormat="1" applyFont="1" applyFill="1" applyBorder="1" applyAlignment="1">
      <alignment horizontal="right"/>
    </xf>
    <xf numFmtId="0" fontId="3" fillId="0" borderId="0" xfId="0" applyFont="1"/>
    <xf numFmtId="0" fontId="3" fillId="2" borderId="1" xfId="0" applyFont="1" applyFill="1" applyBorder="1"/>
    <xf numFmtId="0" fontId="1" fillId="0" borderId="0" xfId="0" applyFont="1" applyAlignment="1">
      <alignment horizontal="center" wrapText="1"/>
    </xf>
    <xf numFmtId="0" fontId="3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1" fillId="0" borderId="8" xfId="0" quotePrefix="1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3" borderId="10" xfId="0" applyFont="1" applyFill="1" applyBorder="1" applyAlignment="1">
      <alignment vertical="top"/>
    </xf>
    <xf numFmtId="165" fontId="3" fillId="2" borderId="11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7" fontId="3" fillId="2" borderId="13" xfId="0" applyNumberFormat="1" applyFont="1" applyFill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1" fillId="4" borderId="14" xfId="0" applyFont="1" applyFill="1" applyBorder="1" applyAlignment="1">
      <alignment vertical="top"/>
    </xf>
    <xf numFmtId="0" fontId="3" fillId="4" borderId="15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  <xf numFmtId="167" fontId="3" fillId="4" borderId="1" xfId="0" applyNumberFormat="1" applyFont="1" applyFill="1" applyBorder="1"/>
    <xf numFmtId="0" fontId="3" fillId="4" borderId="16" xfId="0" applyFont="1" applyFill="1" applyBorder="1"/>
    <xf numFmtId="166" fontId="1" fillId="4" borderId="1" xfId="0" applyNumberFormat="1" applyFont="1" applyFill="1" applyBorder="1" applyAlignment="1">
      <alignment horizontal="right"/>
    </xf>
    <xf numFmtId="0" fontId="5" fillId="0" borderId="0" xfId="0" applyFont="1"/>
    <xf numFmtId="165" fontId="3" fillId="0" borderId="5" xfId="0" applyNumberFormat="1" applyFont="1" applyBorder="1" applyAlignment="1">
      <alignment horizontal="right"/>
    </xf>
    <xf numFmtId="168" fontId="3" fillId="2" borderId="13" xfId="0" applyNumberFormat="1" applyFont="1" applyFill="1" applyBorder="1" applyAlignment="1">
      <alignment horizontal="right"/>
    </xf>
    <xf numFmtId="167" fontId="3" fillId="5" borderId="13" xfId="0" applyNumberFormat="1" applyFont="1" applyFill="1" applyBorder="1" applyAlignment="1">
      <alignment horizontal="right"/>
    </xf>
    <xf numFmtId="165" fontId="3" fillId="6" borderId="17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vertical="top" wrapText="1"/>
    </xf>
    <xf numFmtId="0" fontId="3" fillId="4" borderId="15" xfId="0" applyFont="1" applyFill="1" applyBorder="1"/>
    <xf numFmtId="0" fontId="1" fillId="4" borderId="15" xfId="0" applyFont="1" applyFill="1" applyBorder="1"/>
    <xf numFmtId="0" fontId="3" fillId="4" borderId="1" xfId="0" applyFont="1" applyFill="1" applyBorder="1"/>
    <xf numFmtId="0" fontId="1" fillId="3" borderId="10" xfId="0" applyFont="1" applyFill="1" applyBorder="1"/>
    <xf numFmtId="165" fontId="3" fillId="7" borderId="17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167" fontId="3" fillId="2" borderId="13" xfId="0" applyNumberFormat="1" applyFont="1" applyFill="1" applyBorder="1" applyAlignment="1">
      <alignment horizontal="right" vertical="top"/>
    </xf>
    <xf numFmtId="164" fontId="3" fillId="6" borderId="17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3" borderId="10" xfId="0" applyFont="1" applyFill="1" applyBorder="1" applyAlignment="1">
      <alignment vertical="top"/>
    </xf>
    <xf numFmtId="1" fontId="3" fillId="5" borderId="17" xfId="0" applyNumberFormat="1" applyFont="1" applyFill="1" applyBorder="1" applyAlignment="1">
      <alignment horizontal="right"/>
    </xf>
    <xf numFmtId="167" fontId="3" fillId="2" borderId="19" xfId="0" applyNumberFormat="1" applyFont="1" applyFill="1" applyBorder="1" applyAlignment="1">
      <alignment horizontal="right" vertical="top"/>
    </xf>
    <xf numFmtId="1" fontId="3" fillId="5" borderId="20" xfId="0" applyNumberFormat="1" applyFont="1" applyFill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0" fontId="3" fillId="8" borderId="14" xfId="0" applyFont="1" applyFill="1" applyBorder="1"/>
    <xf numFmtId="0" fontId="3" fillId="8" borderId="15" xfId="0" applyFont="1" applyFill="1" applyBorder="1" applyAlignment="1">
      <alignment vertical="top"/>
    </xf>
    <xf numFmtId="167" fontId="3" fillId="8" borderId="20" xfId="0" applyNumberFormat="1" applyFont="1" applyFill="1" applyBorder="1" applyAlignment="1">
      <alignment vertical="top"/>
    </xf>
    <xf numFmtId="0" fontId="3" fillId="8" borderId="20" xfId="0" applyFont="1" applyFill="1" applyBorder="1"/>
    <xf numFmtId="166" fontId="3" fillId="8" borderId="19" xfId="0" applyNumberFormat="1" applyFont="1" applyFill="1" applyBorder="1"/>
    <xf numFmtId="0" fontId="1" fillId="0" borderId="21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9" fontId="3" fillId="0" borderId="7" xfId="0" applyNumberFormat="1" applyFont="1" applyBorder="1"/>
    <xf numFmtId="9" fontId="3" fillId="0" borderId="12" xfId="0" applyNumberFormat="1" applyFont="1" applyBorder="1"/>
    <xf numFmtId="166" fontId="1" fillId="0" borderId="7" xfId="0" applyNumberFormat="1" applyFont="1" applyBorder="1" applyAlignment="1">
      <alignment horizontal="right"/>
    </xf>
    <xf numFmtId="0" fontId="3" fillId="0" borderId="2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9" fontId="3" fillId="0" borderId="6" xfId="0" applyNumberFormat="1" applyFont="1" applyBorder="1" applyAlignment="1">
      <alignment horizontal="right"/>
    </xf>
    <xf numFmtId="0" fontId="1" fillId="0" borderId="22" xfId="0" applyFont="1" applyBorder="1" applyAlignment="1">
      <alignment vertical="top" wrapText="1"/>
    </xf>
    <xf numFmtId="0" fontId="3" fillId="0" borderId="6" xfId="0" applyFont="1" applyBorder="1"/>
    <xf numFmtId="0" fontId="6" fillId="0" borderId="2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69" fontId="3" fillId="0" borderId="6" xfId="0" applyNumberFormat="1" applyFont="1" applyBorder="1" applyAlignment="1">
      <alignment horizontal="right"/>
    </xf>
    <xf numFmtId="166" fontId="3" fillId="9" borderId="13" xfId="0" applyNumberFormat="1" applyFont="1" applyFill="1" applyBorder="1"/>
    <xf numFmtId="0" fontId="1" fillId="10" borderId="23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vertical="top" wrapText="1"/>
    </xf>
    <xf numFmtId="0" fontId="3" fillId="10" borderId="20" xfId="0" applyFont="1" applyFill="1" applyBorder="1" applyAlignment="1">
      <alignment vertical="top"/>
    </xf>
    <xf numFmtId="0" fontId="3" fillId="10" borderId="19" xfId="0" applyFont="1" applyFill="1" applyBorder="1"/>
    <xf numFmtId="0" fontId="3" fillId="10" borderId="20" xfId="0" applyFont="1" applyFill="1" applyBorder="1"/>
    <xf numFmtId="166" fontId="1" fillId="10" borderId="19" xfId="0" applyNumberFormat="1" applyFont="1" applyFill="1" applyBorder="1" applyAlignment="1">
      <alignment horizontal="right"/>
    </xf>
    <xf numFmtId="170" fontId="3" fillId="2" borderId="1" xfId="0" applyNumberFormat="1" applyFont="1" applyFill="1" applyBorder="1"/>
    <xf numFmtId="0" fontId="7" fillId="11" borderId="10" xfId="0" applyFont="1" applyFill="1" applyBorder="1"/>
    <xf numFmtId="0" fontId="3" fillId="11" borderId="10" xfId="0" applyFont="1" applyFill="1" applyBorder="1"/>
    <xf numFmtId="0" fontId="3" fillId="0" borderId="0" xfId="0" applyFont="1" applyAlignment="1">
      <alignment horizontal="right"/>
    </xf>
    <xf numFmtId="0" fontId="7" fillId="11" borderId="10" xfId="0" applyFont="1" applyFill="1" applyBorder="1" applyAlignment="1"/>
    <xf numFmtId="0" fontId="8" fillId="0" borderId="0" xfId="0" applyFont="1"/>
    <xf numFmtId="164" fontId="3" fillId="0" borderId="17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  <xf numFmtId="0" fontId="3" fillId="0" borderId="0" xfId="0" applyFont="1" applyFill="1" applyAlignment="1">
      <alignment horizontal="right"/>
    </xf>
    <xf numFmtId="0" fontId="0" fillId="0" borderId="0" xfId="0" applyFont="1" applyAlignment="1"/>
    <xf numFmtId="0" fontId="7" fillId="11" borderId="10" xfId="0" applyFont="1" applyFill="1" applyBorder="1" applyAlignment="1">
      <alignment wrapText="1"/>
    </xf>
    <xf numFmtId="44" fontId="0" fillId="0" borderId="0" xfId="0" applyNumberFormat="1" applyFont="1" applyAlignment="1"/>
    <xf numFmtId="171" fontId="0" fillId="0" borderId="0" xfId="1" applyNumberFormat="1" applyFont="1" applyAlignment="1"/>
    <xf numFmtId="0" fontId="13" fillId="0" borderId="0" xfId="0" applyFont="1"/>
    <xf numFmtId="0" fontId="14" fillId="11" borderId="10" xfId="0" applyFont="1" applyFill="1" applyBorder="1" applyAlignment="1"/>
    <xf numFmtId="0" fontId="14" fillId="11" borderId="10" xfId="0" applyFont="1" applyFill="1" applyBorder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1"/>
  <sheetViews>
    <sheetView tabSelected="1" workbookViewId="0">
      <selection activeCell="F24" sqref="F24"/>
    </sheetView>
  </sheetViews>
  <sheetFormatPr defaultColWidth="12.6640625" defaultRowHeight="15" customHeight="1" x14ac:dyDescent="0.25"/>
  <cols>
    <col min="1" max="1" width="52.6640625" customWidth="1"/>
    <col min="2" max="2" width="12.6640625" customWidth="1"/>
    <col min="3" max="3" width="19" customWidth="1"/>
    <col min="4" max="4" width="15.109375" customWidth="1"/>
    <col min="5" max="6" width="12.6640625" customWidth="1"/>
    <col min="9" max="9" width="7" customWidth="1"/>
    <col min="10" max="10" width="6.6640625" customWidth="1"/>
    <col min="11" max="11" width="17.6640625" customWidth="1"/>
  </cols>
  <sheetData>
    <row r="1" spans="1:11" ht="30.75" customHeight="1" x14ac:dyDescent="0.25">
      <c r="A1" s="91" t="s">
        <v>56</v>
      </c>
      <c r="B1" s="92"/>
      <c r="C1" s="92"/>
      <c r="D1" s="92"/>
      <c r="E1" s="92"/>
      <c r="F1" s="92"/>
      <c r="G1" s="92"/>
      <c r="H1" s="92"/>
      <c r="I1" s="92"/>
      <c r="J1" s="1"/>
      <c r="K1" s="93" t="s">
        <v>75</v>
      </c>
    </row>
    <row r="2" spans="1:11" ht="15.75" customHeight="1" x14ac:dyDescent="0.25">
      <c r="A2" t="s">
        <v>51</v>
      </c>
      <c r="K2" s="92"/>
    </row>
    <row r="3" spans="1:11" ht="15.75" customHeight="1" x14ac:dyDescent="0.25">
      <c r="A3" s="76" t="s">
        <v>36</v>
      </c>
      <c r="B3" s="77"/>
      <c r="C3" s="76" t="s">
        <v>35</v>
      </c>
      <c r="D3" s="90" t="s">
        <v>74</v>
      </c>
      <c r="K3" s="92"/>
    </row>
    <row r="4" spans="1:11" ht="15.75" customHeight="1" x14ac:dyDescent="0.25">
      <c r="A4" s="4" t="s">
        <v>37</v>
      </c>
      <c r="B4" s="4" t="s">
        <v>38</v>
      </c>
      <c r="C4" s="78">
        <v>200</v>
      </c>
      <c r="K4" s="92"/>
    </row>
    <row r="5" spans="1:11" ht="15.75" customHeight="1" x14ac:dyDescent="0.25">
      <c r="A5" s="4" t="s">
        <v>11</v>
      </c>
      <c r="B5" s="4" t="s">
        <v>39</v>
      </c>
      <c r="C5" s="4">
        <v>5.6422999999999996</v>
      </c>
      <c r="D5">
        <v>5.6064999999999996</v>
      </c>
    </row>
    <row r="6" spans="1:11" ht="15.75" customHeight="1" x14ac:dyDescent="0.25">
      <c r="C6" s="4"/>
    </row>
    <row r="7" spans="1:11" ht="15.75" customHeight="1" x14ac:dyDescent="0.25">
      <c r="A7" s="4" t="s">
        <v>40</v>
      </c>
      <c r="B7" s="4" t="s">
        <v>39</v>
      </c>
      <c r="C7" s="78">
        <v>1.9890000000000001E-2</v>
      </c>
    </row>
    <row r="8" spans="1:11" ht="15.75" customHeight="1" x14ac:dyDescent="0.25">
      <c r="A8" s="4" t="s">
        <v>52</v>
      </c>
      <c r="B8" s="4" t="s">
        <v>39</v>
      </c>
      <c r="C8" s="83">
        <f>(-0.1802)+(-0.2545)</f>
        <v>-0.43469999999999998</v>
      </c>
    </row>
    <row r="9" spans="1:11" ht="15.75" customHeight="1" x14ac:dyDescent="0.25">
      <c r="A9" s="4" t="s">
        <v>41</v>
      </c>
      <c r="B9" s="4" t="s">
        <v>39</v>
      </c>
      <c r="C9" s="83">
        <v>-0.19639999999999999</v>
      </c>
    </row>
    <row r="10" spans="1:11" ht="15.75" customHeight="1" x14ac:dyDescent="0.25">
      <c r="A10" s="4" t="s">
        <v>42</v>
      </c>
      <c r="B10" s="4" t="s">
        <v>39</v>
      </c>
      <c r="C10" s="83">
        <v>-1.44E-2</v>
      </c>
    </row>
    <row r="11" spans="1:11" ht="15.75" customHeight="1" x14ac:dyDescent="0.25">
      <c r="A11" s="4" t="s">
        <v>53</v>
      </c>
      <c r="B11" s="4" t="s">
        <v>43</v>
      </c>
      <c r="C11" s="83">
        <v>5.9999999999999995E-4</v>
      </c>
    </row>
    <row r="12" spans="1:11" ht="15.75" customHeight="1" x14ac:dyDescent="0.25">
      <c r="A12" s="4" t="s">
        <v>55</v>
      </c>
      <c r="B12" s="4" t="s">
        <v>39</v>
      </c>
      <c r="C12" s="83">
        <v>-0.2069</v>
      </c>
    </row>
    <row r="13" spans="1:11" ht="15.75" customHeight="1" x14ac:dyDescent="0.25">
      <c r="A13" s="4" t="s">
        <v>44</v>
      </c>
      <c r="B13" s="4" t="s">
        <v>39</v>
      </c>
      <c r="C13" s="83">
        <v>3.5954999999999999</v>
      </c>
    </row>
    <row r="14" spans="1:11" ht="15.75" customHeight="1" x14ac:dyDescent="0.25">
      <c r="A14" s="4" t="s">
        <v>45</v>
      </c>
      <c r="B14" s="4" t="s">
        <v>39</v>
      </c>
      <c r="C14" s="83">
        <v>2.1118000000000001</v>
      </c>
    </row>
    <row r="15" spans="1:11" ht="15.75" customHeight="1" x14ac:dyDescent="0.25">
      <c r="C15" s="4"/>
    </row>
    <row r="16" spans="1:11" ht="15.75" customHeight="1" x14ac:dyDescent="0.25">
      <c r="A16" s="76" t="s">
        <v>46</v>
      </c>
      <c r="B16" s="77"/>
      <c r="C16" s="76" t="s">
        <v>35</v>
      </c>
    </row>
    <row r="17" spans="1:5" ht="15.75" customHeight="1" x14ac:dyDescent="0.25">
      <c r="A17" s="4" t="s">
        <v>47</v>
      </c>
      <c r="B17" s="4" t="s">
        <v>43</v>
      </c>
      <c r="C17" s="4">
        <v>3.3999999999999998E-3</v>
      </c>
    </row>
    <row r="18" spans="1:5" ht="15.75" customHeight="1" x14ac:dyDescent="0.25">
      <c r="A18" s="88" t="s">
        <v>73</v>
      </c>
      <c r="B18" s="4" t="s">
        <v>43</v>
      </c>
      <c r="C18" s="78">
        <v>5.0000000000000001E-4</v>
      </c>
    </row>
    <row r="19" spans="1:5" ht="15.75" customHeight="1" x14ac:dyDescent="0.25">
      <c r="A19" s="4" t="s">
        <v>48</v>
      </c>
      <c r="B19" s="4" t="s">
        <v>38</v>
      </c>
      <c r="C19" s="4">
        <v>0.25</v>
      </c>
    </row>
    <row r="20" spans="1:5" ht="15.75" customHeight="1" x14ac:dyDescent="0.25">
      <c r="C20" s="4"/>
    </row>
    <row r="21" spans="1:5" ht="39.6" x14ac:dyDescent="0.25">
      <c r="A21" s="79" t="s">
        <v>49</v>
      </c>
      <c r="B21" s="77"/>
      <c r="C21" s="85" t="s">
        <v>58</v>
      </c>
    </row>
    <row r="22" spans="1:5" ht="15.75" customHeight="1" x14ac:dyDescent="0.25">
      <c r="A22" s="4" t="s">
        <v>50</v>
      </c>
      <c r="B22" s="4" t="s">
        <v>43</v>
      </c>
      <c r="C22" s="4">
        <v>0.1036</v>
      </c>
    </row>
    <row r="23" spans="1:5" ht="15.75" customHeight="1" x14ac:dyDescent="0.25">
      <c r="C23" s="4"/>
      <c r="D23" s="4"/>
      <c r="E23" s="80"/>
    </row>
    <row r="24" spans="1:5" s="84" customFormat="1" ht="15.75" customHeight="1" x14ac:dyDescent="0.25">
      <c r="A24" s="89" t="s">
        <v>72</v>
      </c>
      <c r="B24" s="77"/>
      <c r="C24" s="85" t="s">
        <v>58</v>
      </c>
      <c r="D24" s="4"/>
      <c r="E24" s="80"/>
    </row>
    <row r="25" spans="1:5" ht="15.75" customHeight="1" x14ac:dyDescent="0.25">
      <c r="A25" s="88" t="s">
        <v>67</v>
      </c>
      <c r="B25" s="2" t="s">
        <v>66</v>
      </c>
      <c r="C25" s="87">
        <v>255500</v>
      </c>
    </row>
    <row r="26" spans="1:5" ht="15.75" customHeight="1" x14ac:dyDescent="0.25">
      <c r="A26" s="88" t="s">
        <v>68</v>
      </c>
      <c r="B26" s="2" t="s">
        <v>1</v>
      </c>
      <c r="C26" s="87">
        <v>1300</v>
      </c>
    </row>
    <row r="27" spans="1:5" ht="15.75" customHeight="1" x14ac:dyDescent="0.25">
      <c r="A27" s="88" t="s">
        <v>68</v>
      </c>
      <c r="B27" s="2" t="s">
        <v>3</v>
      </c>
      <c r="C27">
        <v>1</v>
      </c>
    </row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A1:I1"/>
    <mergeCell ref="K1:K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0"/>
  <sheetViews>
    <sheetView workbookViewId="0">
      <pane ySplit="8" topLeftCell="A9" activePane="bottomLeft" state="frozen"/>
      <selection pane="bottomLeft" activeCell="M14" sqref="M14"/>
    </sheetView>
  </sheetViews>
  <sheetFormatPr defaultColWidth="12.6640625" defaultRowHeight="15" customHeight="1" x14ac:dyDescent="0.25"/>
  <cols>
    <col min="1" max="1" width="45.5546875" style="84" customWidth="1"/>
    <col min="2" max="3" width="12.6640625" style="84" customWidth="1"/>
    <col min="4" max="4" width="8.33203125" style="84" customWidth="1"/>
    <col min="5" max="6" width="12.6640625" style="84" customWidth="1"/>
    <col min="7" max="7" width="12.6640625" style="84"/>
    <col min="8" max="8" width="4.33203125" style="84" customWidth="1"/>
    <col min="9" max="11" width="12.6640625" style="84"/>
    <col min="12" max="12" width="4" style="84" customWidth="1"/>
    <col min="13" max="16384" width="12.6640625" style="84"/>
  </cols>
  <sheetData>
    <row r="1" spans="1:14" ht="28.5" customHeight="1" x14ac:dyDescent="0.25">
      <c r="A1" s="91" t="s">
        <v>57</v>
      </c>
      <c r="B1" s="92"/>
      <c r="C1" s="92"/>
      <c r="D1" s="92"/>
      <c r="E1" s="92"/>
      <c r="F1" s="92"/>
      <c r="G1" s="92"/>
      <c r="H1" s="92"/>
      <c r="I1" s="92"/>
      <c r="J1" s="92"/>
      <c r="L1" s="1"/>
      <c r="M1" s="94" t="s">
        <v>69</v>
      </c>
      <c r="N1" s="92"/>
    </row>
    <row r="2" spans="1:14" ht="15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2"/>
      <c r="N2" s="92"/>
    </row>
    <row r="3" spans="1:14" ht="15.75" customHeight="1" x14ac:dyDescent="0.25">
      <c r="A3" s="2" t="s">
        <v>61</v>
      </c>
      <c r="B3" s="3">
        <f>+Rates!C25</f>
        <v>255500</v>
      </c>
      <c r="C3" s="2" t="s">
        <v>0</v>
      </c>
      <c r="I3" s="4"/>
      <c r="M3" s="92"/>
      <c r="N3" s="92"/>
    </row>
    <row r="4" spans="1:14" ht="13.5" customHeight="1" x14ac:dyDescent="0.25">
      <c r="A4" s="2" t="s">
        <v>60</v>
      </c>
      <c r="B4" s="3">
        <f>+Rates!C26</f>
        <v>1300</v>
      </c>
      <c r="C4" s="2" t="s">
        <v>2</v>
      </c>
      <c r="M4" s="92"/>
      <c r="N4" s="92"/>
    </row>
    <row r="5" spans="1:14" ht="15.75" customHeight="1" x14ac:dyDescent="0.25">
      <c r="A5" s="2" t="s">
        <v>62</v>
      </c>
      <c r="B5" s="5">
        <f>+Rates!C27</f>
        <v>1</v>
      </c>
      <c r="C5" s="2"/>
    </row>
    <row r="6" spans="1:14" ht="15.75" customHeight="1" x14ac:dyDescent="0.25">
      <c r="E6" s="95" t="s">
        <v>64</v>
      </c>
      <c r="F6" s="96"/>
      <c r="G6" s="97"/>
    </row>
    <row r="7" spans="1:14" ht="15.75" customHeight="1" x14ac:dyDescent="0.25">
      <c r="A7" s="4"/>
      <c r="B7" s="4"/>
      <c r="C7" s="6" t="s">
        <v>4</v>
      </c>
      <c r="D7" s="7"/>
      <c r="E7" s="8" t="s">
        <v>5</v>
      </c>
      <c r="F7" s="9" t="s">
        <v>6</v>
      </c>
      <c r="G7" s="10" t="s">
        <v>7</v>
      </c>
    </row>
    <row r="8" spans="1:14" ht="15.75" customHeight="1" x14ac:dyDescent="0.25">
      <c r="A8" s="4"/>
      <c r="B8" s="4"/>
      <c r="C8" s="6"/>
      <c r="D8" s="7"/>
      <c r="E8" s="11" t="s">
        <v>8</v>
      </c>
      <c r="F8" s="12"/>
      <c r="G8" s="13" t="s">
        <v>8</v>
      </c>
    </row>
    <row r="9" spans="1:14" ht="15.75" customHeight="1" x14ac:dyDescent="0.25">
      <c r="A9" s="14" t="s">
        <v>9</v>
      </c>
      <c r="B9" s="14"/>
      <c r="C9" s="15" t="s">
        <v>10</v>
      </c>
      <c r="D9" s="14"/>
      <c r="E9" s="16">
        <f>Rates!C4</f>
        <v>200</v>
      </c>
      <c r="F9" s="17">
        <f>B5</f>
        <v>1</v>
      </c>
      <c r="G9" s="18">
        <f t="shared" ref="G9:G12" si="0">F9*E9</f>
        <v>200</v>
      </c>
      <c r="I9"/>
      <c r="J9"/>
    </row>
    <row r="10" spans="1:14" ht="15.75" customHeight="1" x14ac:dyDescent="0.25">
      <c r="A10" s="14" t="s">
        <v>11</v>
      </c>
      <c r="B10" s="14"/>
      <c r="C10" s="15" t="s">
        <v>12</v>
      </c>
      <c r="D10" s="14"/>
      <c r="E10" s="19">
        <f>Rates!C5</f>
        <v>5.6422999999999996</v>
      </c>
      <c r="F10" s="20">
        <f t="shared" ref="F10:F12" si="1">$B$4</f>
        <v>1300</v>
      </c>
      <c r="G10" s="21">
        <f t="shared" si="0"/>
        <v>7334.99</v>
      </c>
      <c r="I10"/>
      <c r="J10"/>
    </row>
    <row r="11" spans="1:14" ht="15.75" customHeight="1" x14ac:dyDescent="0.25">
      <c r="A11" s="14" t="s">
        <v>13</v>
      </c>
      <c r="B11" s="14"/>
      <c r="C11" s="15" t="s">
        <v>12</v>
      </c>
      <c r="D11" s="14"/>
      <c r="E11" s="19"/>
      <c r="F11" s="20">
        <f t="shared" si="1"/>
        <v>1300</v>
      </c>
      <c r="G11" s="21">
        <f t="shared" si="0"/>
        <v>0</v>
      </c>
      <c r="I11"/>
      <c r="J11"/>
    </row>
    <row r="12" spans="1:14" ht="15.75" customHeight="1" x14ac:dyDescent="0.25">
      <c r="A12" s="82" t="s">
        <v>14</v>
      </c>
      <c r="B12" s="14"/>
      <c r="C12" s="15" t="s">
        <v>12</v>
      </c>
      <c r="D12" s="14"/>
      <c r="E12" s="19"/>
      <c r="F12" s="20">
        <f t="shared" si="1"/>
        <v>1300</v>
      </c>
      <c r="G12" s="21">
        <f t="shared" si="0"/>
        <v>0</v>
      </c>
      <c r="I12"/>
      <c r="J12"/>
    </row>
    <row r="13" spans="1:14" ht="15.75" customHeight="1" x14ac:dyDescent="0.25">
      <c r="A13" s="23" t="s">
        <v>15</v>
      </c>
      <c r="B13" s="24"/>
      <c r="C13" s="25"/>
      <c r="D13" s="24"/>
      <c r="E13" s="26"/>
      <c r="F13" s="27"/>
      <c r="G13" s="28">
        <f>SUM(G9:G12)</f>
        <v>7534.99</v>
      </c>
      <c r="H13" s="29"/>
      <c r="I13"/>
      <c r="J13"/>
    </row>
    <row r="14" spans="1:14" ht="15.75" customHeight="1" x14ac:dyDescent="0.25">
      <c r="A14" s="82" t="s">
        <v>16</v>
      </c>
      <c r="B14" s="14"/>
      <c r="C14" s="15" t="s">
        <v>12</v>
      </c>
      <c r="D14" s="14"/>
      <c r="E14" s="19"/>
      <c r="F14" s="20">
        <f>$B$4</f>
        <v>1300</v>
      </c>
      <c r="G14" s="21">
        <f t="shared" ref="G14:G18" si="2">F14*E14</f>
        <v>0</v>
      </c>
      <c r="I14"/>
      <c r="J14"/>
    </row>
    <row r="15" spans="1:14" ht="15.75" customHeight="1" x14ac:dyDescent="0.25">
      <c r="A15" s="22" t="s">
        <v>17</v>
      </c>
      <c r="B15" s="14"/>
      <c r="C15" s="15" t="s">
        <v>18</v>
      </c>
      <c r="D15" s="14"/>
      <c r="E15" s="19"/>
      <c r="F15" s="20">
        <f>$B$3</f>
        <v>255500</v>
      </c>
      <c r="G15" s="21">
        <f t="shared" si="2"/>
        <v>0</v>
      </c>
      <c r="I15"/>
      <c r="J15"/>
    </row>
    <row r="16" spans="1:14" ht="25.95" customHeight="1" x14ac:dyDescent="0.25">
      <c r="A16" s="82" t="s">
        <v>54</v>
      </c>
      <c r="B16" s="14"/>
      <c r="C16" s="15" t="s">
        <v>12</v>
      </c>
      <c r="D16" s="14"/>
      <c r="E16" s="19"/>
      <c r="F16" s="81">
        <f>$B$4</f>
        <v>1300</v>
      </c>
      <c r="G16" s="21">
        <f t="shared" si="2"/>
        <v>0</v>
      </c>
      <c r="I16"/>
      <c r="J16"/>
    </row>
    <row r="17" spans="1:10" ht="15.75" customHeight="1" x14ac:dyDescent="0.25">
      <c r="A17" s="14" t="s">
        <v>19</v>
      </c>
      <c r="B17" s="14"/>
      <c r="C17" s="15" t="s">
        <v>12</v>
      </c>
      <c r="D17" s="14"/>
      <c r="E17" s="31">
        <f>Rates!C7</f>
        <v>1.9890000000000001E-2</v>
      </c>
      <c r="F17" s="30">
        <f t="shared" ref="F17" si="3">$B$4</f>
        <v>1300</v>
      </c>
      <c r="G17" s="21">
        <f t="shared" si="2"/>
        <v>25.857000000000003</v>
      </c>
      <c r="I17"/>
      <c r="J17"/>
    </row>
    <row r="18" spans="1:10" ht="15.75" customHeight="1" x14ac:dyDescent="0.25">
      <c r="A18" s="14" t="s">
        <v>20</v>
      </c>
      <c r="B18" s="14"/>
      <c r="C18" s="15"/>
      <c r="D18" s="14"/>
      <c r="E18" s="32">
        <f>Rates!C22</f>
        <v>0.1036</v>
      </c>
      <c r="F18" s="33">
        <f>$B$3*(1+$E$38)-$B$3</f>
        <v>8635.9000000000233</v>
      </c>
      <c r="G18" s="21">
        <f t="shared" si="2"/>
        <v>894.67924000000244</v>
      </c>
      <c r="I18"/>
      <c r="J18"/>
    </row>
    <row r="19" spans="1:10" ht="15.75" customHeight="1" x14ac:dyDescent="0.25">
      <c r="A19" s="34" t="s">
        <v>21</v>
      </c>
      <c r="B19" s="35"/>
      <c r="C19" s="36"/>
      <c r="D19" s="35"/>
      <c r="E19" s="37"/>
      <c r="F19" s="27"/>
      <c r="G19" s="28">
        <f>SUM(G14:G18)+G13</f>
        <v>8455.5262400000029</v>
      </c>
      <c r="H19" s="29"/>
      <c r="I19"/>
      <c r="J19"/>
    </row>
    <row r="20" spans="1:10" ht="15.75" customHeight="1" x14ac:dyDescent="0.25">
      <c r="A20" s="4" t="s">
        <v>22</v>
      </c>
      <c r="B20" s="4"/>
      <c r="C20" s="38" t="s">
        <v>12</v>
      </c>
      <c r="D20" s="4"/>
      <c r="E20" s="19">
        <f>Rates!C13</f>
        <v>3.5954999999999999</v>
      </c>
      <c r="F20" s="39">
        <f t="shared" ref="F20:F21" si="4">$B$4</f>
        <v>1300</v>
      </c>
      <c r="G20" s="21">
        <f t="shared" ref="G20:G21" si="5">F20*E20</f>
        <v>4674.1499999999996</v>
      </c>
      <c r="I20"/>
      <c r="J20"/>
    </row>
    <row r="21" spans="1:10" ht="15.75" customHeight="1" x14ac:dyDescent="0.25">
      <c r="A21" s="40" t="s">
        <v>23</v>
      </c>
      <c r="B21" s="4"/>
      <c r="C21" s="38" t="s">
        <v>12</v>
      </c>
      <c r="D21" s="4"/>
      <c r="E21" s="19">
        <f>Rates!C14</f>
        <v>2.1118000000000001</v>
      </c>
      <c r="F21" s="39">
        <f t="shared" si="4"/>
        <v>1300</v>
      </c>
      <c r="G21" s="21">
        <f t="shared" si="5"/>
        <v>2745.34</v>
      </c>
      <c r="I21"/>
      <c r="J21"/>
    </row>
    <row r="22" spans="1:10" ht="15.75" customHeight="1" x14ac:dyDescent="0.25">
      <c r="A22" s="34" t="s">
        <v>24</v>
      </c>
      <c r="B22" s="24"/>
      <c r="C22" s="25"/>
      <c r="D22" s="24"/>
      <c r="E22" s="37"/>
      <c r="F22" s="27"/>
      <c r="G22" s="28">
        <f>SUM(G19:G21)</f>
        <v>15875.016240000003</v>
      </c>
      <c r="H22" s="29"/>
      <c r="I22"/>
      <c r="J22"/>
    </row>
    <row r="23" spans="1:10" ht="15.75" customHeight="1" x14ac:dyDescent="0.25">
      <c r="A23" s="22" t="s">
        <v>25</v>
      </c>
      <c r="B23" s="14"/>
      <c r="C23" s="15" t="s">
        <v>18</v>
      </c>
      <c r="D23" s="14"/>
      <c r="E23" s="41">
        <f>Rates!C17</f>
        <v>3.3999999999999998E-3</v>
      </c>
      <c r="F23" s="42">
        <f>F18+$B$3</f>
        <v>264135.90000000002</v>
      </c>
      <c r="G23" s="21">
        <f t="shared" ref="G23:G25" si="6">F23*E23</f>
        <v>898.06205999999997</v>
      </c>
      <c r="I23"/>
      <c r="J23"/>
    </row>
    <row r="24" spans="1:10" ht="15.75" customHeight="1" x14ac:dyDescent="0.25">
      <c r="A24" s="22" t="s">
        <v>26</v>
      </c>
      <c r="B24" s="14"/>
      <c r="C24" s="15" t="s">
        <v>18</v>
      </c>
      <c r="D24" s="14"/>
      <c r="E24" s="41">
        <f>Rates!C18</f>
        <v>5.0000000000000001E-4</v>
      </c>
      <c r="F24" s="42">
        <f>F18+$B$3</f>
        <v>264135.90000000002</v>
      </c>
      <c r="G24" s="21">
        <f t="shared" si="6"/>
        <v>132.06795000000002</v>
      </c>
      <c r="I24"/>
      <c r="J24"/>
    </row>
    <row r="25" spans="1:10" ht="15.75" customHeight="1" x14ac:dyDescent="0.25">
      <c r="A25" s="14" t="s">
        <v>27</v>
      </c>
      <c r="B25" s="14"/>
      <c r="C25" s="15" t="s">
        <v>10</v>
      </c>
      <c r="D25" s="14"/>
      <c r="E25" s="41">
        <f>Rates!C19</f>
        <v>0.25</v>
      </c>
      <c r="F25" s="43">
        <v>1</v>
      </c>
      <c r="G25" s="21">
        <f t="shared" si="6"/>
        <v>0.25</v>
      </c>
      <c r="I25"/>
      <c r="J25"/>
    </row>
    <row r="26" spans="1:10" ht="15.75" customHeight="1" x14ac:dyDescent="0.25">
      <c r="A26" s="34" t="s">
        <v>28</v>
      </c>
      <c r="B26" s="24"/>
      <c r="C26" s="25"/>
      <c r="D26" s="24"/>
      <c r="E26" s="37"/>
      <c r="F26" s="27"/>
      <c r="G26" s="28">
        <f>SUM(G23:G25)</f>
        <v>1030.3800100000001</v>
      </c>
      <c r="H26" s="29"/>
      <c r="I26"/>
      <c r="J26"/>
    </row>
    <row r="27" spans="1:10" ht="15.75" customHeight="1" x14ac:dyDescent="0.25">
      <c r="A27" s="14" t="s">
        <v>29</v>
      </c>
      <c r="B27" s="14"/>
      <c r="C27" s="44"/>
      <c r="D27" s="14"/>
      <c r="E27" s="41">
        <f>Rates!C22</f>
        <v>0.1036</v>
      </c>
      <c r="F27" s="20">
        <f>$B$3</f>
        <v>255500</v>
      </c>
      <c r="G27" s="21">
        <f>F27*E27</f>
        <v>26469.8</v>
      </c>
      <c r="I27"/>
      <c r="J27"/>
    </row>
    <row r="28" spans="1:10" ht="15.75" customHeight="1" x14ac:dyDescent="0.25">
      <c r="A28" s="4"/>
      <c r="B28" s="14"/>
      <c r="C28" s="44"/>
      <c r="D28" s="14"/>
      <c r="E28" s="41"/>
      <c r="F28" s="45"/>
      <c r="G28" s="21"/>
    </row>
    <row r="29" spans="1:10" ht="15.75" customHeight="1" x14ac:dyDescent="0.25">
      <c r="A29" s="14"/>
      <c r="B29" s="14"/>
      <c r="C29" s="44"/>
      <c r="D29" s="14"/>
      <c r="E29" s="41"/>
      <c r="F29" s="45"/>
      <c r="G29" s="21"/>
    </row>
    <row r="30" spans="1:10" ht="15.75" customHeight="1" x14ac:dyDescent="0.25">
      <c r="A30" s="14"/>
      <c r="B30" s="14"/>
      <c r="C30" s="44"/>
      <c r="D30" s="14"/>
      <c r="E30" s="46"/>
      <c r="F30" s="47"/>
      <c r="G30" s="48"/>
    </row>
    <row r="31" spans="1:10" ht="15.75" customHeight="1" x14ac:dyDescent="0.25">
      <c r="A31" s="49"/>
      <c r="B31" s="50"/>
      <c r="C31" s="50"/>
      <c r="D31" s="50"/>
      <c r="E31" s="51"/>
      <c r="F31" s="52"/>
      <c r="G31" s="53"/>
    </row>
    <row r="32" spans="1:10" ht="15.75" customHeight="1" x14ac:dyDescent="0.25">
      <c r="A32" s="54" t="s">
        <v>30</v>
      </c>
      <c r="B32" s="55"/>
      <c r="C32" s="55"/>
      <c r="D32" s="56"/>
      <c r="E32" s="57"/>
      <c r="F32" s="58"/>
      <c r="G32" s="59">
        <f>SUM(G26,G22,G27)</f>
        <v>43375.196250000001</v>
      </c>
    </row>
    <row r="33" spans="1:7" ht="15.75" customHeight="1" x14ac:dyDescent="0.25">
      <c r="A33" s="60" t="s">
        <v>31</v>
      </c>
      <c r="B33" s="14"/>
      <c r="C33" s="14"/>
      <c r="D33" s="61"/>
      <c r="E33" s="62">
        <v>0.13</v>
      </c>
      <c r="F33" s="7"/>
      <c r="G33" s="21">
        <f>G32*E33</f>
        <v>5638.7755125000003</v>
      </c>
    </row>
    <row r="34" spans="1:7" ht="15.75" customHeight="1" x14ac:dyDescent="0.25">
      <c r="A34" s="63" t="s">
        <v>32</v>
      </c>
      <c r="B34" s="14"/>
      <c r="C34" s="14"/>
      <c r="D34" s="61"/>
      <c r="E34" s="64"/>
      <c r="F34" s="7"/>
      <c r="G34" s="21">
        <f>G32+G33</f>
        <v>49013.971762500005</v>
      </c>
    </row>
    <row r="35" spans="1:7" ht="15.75" customHeight="1" x14ac:dyDescent="0.25">
      <c r="A35" s="65" t="s">
        <v>33</v>
      </c>
      <c r="B35" s="66"/>
      <c r="C35" s="66"/>
      <c r="D35" s="61"/>
      <c r="E35" s="67">
        <v>0.17</v>
      </c>
      <c r="F35" s="7"/>
      <c r="G35" s="68"/>
    </row>
    <row r="36" spans="1:7" ht="15.75" customHeight="1" x14ac:dyDescent="0.25">
      <c r="A36" s="69" t="s">
        <v>34</v>
      </c>
      <c r="B36" s="70"/>
      <c r="C36" s="70"/>
      <c r="D36" s="71"/>
      <c r="E36" s="72"/>
      <c r="F36" s="73"/>
      <c r="G36" s="74">
        <f>G34-G35</f>
        <v>49013.971762500005</v>
      </c>
    </row>
    <row r="37" spans="1:7" ht="15.75" customHeight="1" x14ac:dyDescent="0.25"/>
    <row r="38" spans="1:7" ht="15.75" customHeight="1" x14ac:dyDescent="0.25">
      <c r="A38" s="2" t="s">
        <v>59</v>
      </c>
      <c r="E38" s="75">
        <v>3.3799999999999997E-2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M1:N4"/>
    <mergeCell ref="E6:G6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0"/>
  <sheetViews>
    <sheetView workbookViewId="0">
      <pane ySplit="8" topLeftCell="A9" activePane="bottomLeft" state="frozen"/>
      <selection pane="bottomLeft" activeCell="J27" sqref="J27"/>
    </sheetView>
  </sheetViews>
  <sheetFormatPr defaultColWidth="12.6640625" defaultRowHeight="15" customHeight="1" x14ac:dyDescent="0.25"/>
  <cols>
    <col min="1" max="1" width="45.5546875" customWidth="1"/>
    <col min="2" max="3" width="12.6640625" customWidth="1"/>
    <col min="4" max="4" width="8.33203125" customWidth="1"/>
    <col min="5" max="6" width="12.6640625" customWidth="1"/>
    <col min="8" max="8" width="4.33203125" customWidth="1"/>
    <col min="12" max="12" width="4" customWidth="1"/>
  </cols>
  <sheetData>
    <row r="1" spans="1:14" ht="28.5" customHeight="1" x14ac:dyDescent="0.25">
      <c r="A1" s="91" t="s">
        <v>57</v>
      </c>
      <c r="B1" s="92"/>
      <c r="C1" s="92"/>
      <c r="D1" s="92"/>
      <c r="E1" s="92"/>
      <c r="F1" s="92"/>
      <c r="G1" s="92"/>
      <c r="H1" s="92"/>
      <c r="I1" s="92"/>
      <c r="J1" s="92"/>
      <c r="L1" s="1"/>
      <c r="M1" s="94" t="s">
        <v>70</v>
      </c>
      <c r="N1" s="92"/>
    </row>
    <row r="2" spans="1:14" ht="15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2"/>
      <c r="N2" s="92"/>
    </row>
    <row r="3" spans="1:14" ht="15.75" customHeight="1" x14ac:dyDescent="0.25">
      <c r="A3" s="2" t="s">
        <v>61</v>
      </c>
      <c r="B3" s="3">
        <f>+Rates!C25</f>
        <v>255500</v>
      </c>
      <c r="C3" s="2" t="s">
        <v>0</v>
      </c>
      <c r="I3" s="4"/>
      <c r="M3" s="92"/>
      <c r="N3" s="92"/>
    </row>
    <row r="4" spans="1:14" ht="13.5" customHeight="1" x14ac:dyDescent="0.25">
      <c r="A4" s="2" t="s">
        <v>60</v>
      </c>
      <c r="B4" s="3">
        <f>+Rates!C26</f>
        <v>1300</v>
      </c>
      <c r="C4" s="2" t="s">
        <v>2</v>
      </c>
      <c r="M4" s="92"/>
      <c r="N4" s="92"/>
    </row>
    <row r="5" spans="1:14" ht="15.75" customHeight="1" x14ac:dyDescent="0.25">
      <c r="A5" s="2" t="s">
        <v>62</v>
      </c>
      <c r="B5" s="5">
        <f>+Rates!C27</f>
        <v>1</v>
      </c>
      <c r="C5" s="2"/>
    </row>
    <row r="6" spans="1:14" ht="15.75" customHeight="1" x14ac:dyDescent="0.25">
      <c r="E6" s="95" t="s">
        <v>65</v>
      </c>
      <c r="F6" s="96"/>
      <c r="G6" s="97"/>
    </row>
    <row r="7" spans="1:14" ht="15.75" customHeight="1" x14ac:dyDescent="0.25">
      <c r="A7" s="4"/>
      <c r="B7" s="4"/>
      <c r="C7" s="6" t="s">
        <v>4</v>
      </c>
      <c r="D7" s="7"/>
      <c r="E7" s="8" t="s">
        <v>5</v>
      </c>
      <c r="F7" s="9" t="s">
        <v>6</v>
      </c>
      <c r="G7" s="10" t="s">
        <v>7</v>
      </c>
    </row>
    <row r="8" spans="1:14" ht="15.75" customHeight="1" x14ac:dyDescent="0.25">
      <c r="A8" s="4"/>
      <c r="B8" s="4"/>
      <c r="C8" s="6"/>
      <c r="D8" s="7"/>
      <c r="E8" s="11" t="s">
        <v>8</v>
      </c>
      <c r="F8" s="12"/>
      <c r="G8" s="13" t="s">
        <v>8</v>
      </c>
    </row>
    <row r="9" spans="1:14" ht="15.75" customHeight="1" x14ac:dyDescent="0.25">
      <c r="A9" s="14" t="s">
        <v>9</v>
      </c>
      <c r="B9" s="14"/>
      <c r="C9" s="15" t="s">
        <v>10</v>
      </c>
      <c r="D9" s="14"/>
      <c r="E9" s="16">
        <f>Rates!C4</f>
        <v>200</v>
      </c>
      <c r="F9" s="17">
        <f>B5</f>
        <v>1</v>
      </c>
      <c r="G9" s="18">
        <f t="shared" ref="G9:G12" si="0">F9*E9</f>
        <v>200</v>
      </c>
    </row>
    <row r="10" spans="1:14" ht="15.75" customHeight="1" x14ac:dyDescent="0.25">
      <c r="A10" s="14" t="s">
        <v>11</v>
      </c>
      <c r="B10" s="14"/>
      <c r="C10" s="15" t="s">
        <v>12</v>
      </c>
      <c r="D10" s="14"/>
      <c r="E10" s="19">
        <f>Rates!C5</f>
        <v>5.6422999999999996</v>
      </c>
      <c r="F10" s="20">
        <f t="shared" ref="F10:F12" si="1">$B$4</f>
        <v>1300</v>
      </c>
      <c r="G10" s="21">
        <f t="shared" si="0"/>
        <v>7334.99</v>
      </c>
    </row>
    <row r="11" spans="1:14" ht="15.75" customHeight="1" x14ac:dyDescent="0.25">
      <c r="A11" s="14" t="s">
        <v>13</v>
      </c>
      <c r="B11" s="14"/>
      <c r="C11" s="15" t="s">
        <v>12</v>
      </c>
      <c r="D11" s="14"/>
      <c r="E11" s="19">
        <f>Rates!C10</f>
        <v>-1.44E-2</v>
      </c>
      <c r="F11" s="20">
        <f t="shared" si="1"/>
        <v>1300</v>
      </c>
      <c r="G11" s="21">
        <f t="shared" si="0"/>
        <v>-18.72</v>
      </c>
    </row>
    <row r="12" spans="1:14" ht="15.75" customHeight="1" x14ac:dyDescent="0.25">
      <c r="A12" s="82" t="s">
        <v>14</v>
      </c>
      <c r="B12" s="14"/>
      <c r="C12" s="15" t="s">
        <v>12</v>
      </c>
      <c r="D12" s="14"/>
      <c r="E12" s="19">
        <f>Rates!C9</f>
        <v>-0.19639999999999999</v>
      </c>
      <c r="F12" s="20">
        <f t="shared" si="1"/>
        <v>1300</v>
      </c>
      <c r="G12" s="21">
        <f t="shared" si="0"/>
        <v>-255.32</v>
      </c>
    </row>
    <row r="13" spans="1:14" ht="15.75" customHeight="1" x14ac:dyDescent="0.25">
      <c r="A13" s="23" t="s">
        <v>15</v>
      </c>
      <c r="B13" s="24"/>
      <c r="C13" s="25"/>
      <c r="D13" s="24"/>
      <c r="E13" s="26"/>
      <c r="F13" s="27"/>
      <c r="G13" s="28">
        <f>SUM(G9:G12)</f>
        <v>7260.95</v>
      </c>
      <c r="H13" s="29"/>
    </row>
    <row r="14" spans="1:14" ht="15.75" customHeight="1" x14ac:dyDescent="0.25">
      <c r="A14" s="82" t="s">
        <v>16</v>
      </c>
      <c r="B14" s="14"/>
      <c r="C14" s="15" t="s">
        <v>12</v>
      </c>
      <c r="D14" s="14"/>
      <c r="E14" s="19">
        <f>Rates!C8</f>
        <v>-0.43469999999999998</v>
      </c>
      <c r="F14" s="20">
        <f>$B$4</f>
        <v>1300</v>
      </c>
      <c r="G14" s="21">
        <f t="shared" ref="G14:G18" si="2">F14*E14</f>
        <v>-565.11</v>
      </c>
    </row>
    <row r="15" spans="1:14" ht="15.75" customHeight="1" x14ac:dyDescent="0.25">
      <c r="A15" s="22" t="s">
        <v>17</v>
      </c>
      <c r="B15" s="14"/>
      <c r="C15" s="15" t="s">
        <v>18</v>
      </c>
      <c r="D15" s="14"/>
      <c r="E15" s="19">
        <f>Rates!C11</f>
        <v>5.9999999999999995E-4</v>
      </c>
      <c r="F15" s="20">
        <f>$B$3</f>
        <v>255500</v>
      </c>
      <c r="G15" s="21">
        <f t="shared" si="2"/>
        <v>153.29999999999998</v>
      </c>
    </row>
    <row r="16" spans="1:14" ht="25.95" customHeight="1" x14ac:dyDescent="0.25">
      <c r="A16" s="82" t="s">
        <v>54</v>
      </c>
      <c r="B16" s="14"/>
      <c r="C16" s="15" t="s">
        <v>12</v>
      </c>
      <c r="D16" s="14"/>
      <c r="E16" s="19">
        <f>Rates!C12</f>
        <v>-0.2069</v>
      </c>
      <c r="F16" s="81">
        <f>$B$4</f>
        <v>1300</v>
      </c>
      <c r="G16" s="21">
        <f t="shared" si="2"/>
        <v>-268.97000000000003</v>
      </c>
    </row>
    <row r="17" spans="1:9" ht="15.75" customHeight="1" x14ac:dyDescent="0.25">
      <c r="A17" s="14" t="s">
        <v>19</v>
      </c>
      <c r="B17" s="14"/>
      <c r="C17" s="15" t="s">
        <v>12</v>
      </c>
      <c r="D17" s="14"/>
      <c r="E17" s="31">
        <f>Rates!C7</f>
        <v>1.9890000000000001E-2</v>
      </c>
      <c r="F17" s="30">
        <f t="shared" ref="F17" si="3">$B$4</f>
        <v>1300</v>
      </c>
      <c r="G17" s="21">
        <f t="shared" si="2"/>
        <v>25.857000000000003</v>
      </c>
    </row>
    <row r="18" spans="1:9" ht="15.75" customHeight="1" x14ac:dyDescent="0.25">
      <c r="A18" s="14" t="s">
        <v>20</v>
      </c>
      <c r="B18" s="14"/>
      <c r="C18" s="15"/>
      <c r="D18" s="14"/>
      <c r="E18" s="32">
        <f>Rates!C22</f>
        <v>0.1036</v>
      </c>
      <c r="F18" s="33">
        <f>$B$3*(1+$E$38)-$B$3</f>
        <v>8635.9000000000233</v>
      </c>
      <c r="G18" s="21">
        <f t="shared" si="2"/>
        <v>894.67924000000244</v>
      </c>
    </row>
    <row r="19" spans="1:9" ht="15.75" customHeight="1" x14ac:dyDescent="0.25">
      <c r="A19" s="34" t="s">
        <v>21</v>
      </c>
      <c r="B19" s="35"/>
      <c r="C19" s="36"/>
      <c r="D19" s="35"/>
      <c r="E19" s="37"/>
      <c r="F19" s="27"/>
      <c r="G19" s="28">
        <f>SUM(G14:G18)+G13</f>
        <v>7500.7062400000023</v>
      </c>
      <c r="H19" s="29"/>
      <c r="I19" s="86"/>
    </row>
    <row r="20" spans="1:9" ht="15.75" customHeight="1" x14ac:dyDescent="0.25">
      <c r="A20" s="4" t="s">
        <v>22</v>
      </c>
      <c r="B20" s="4"/>
      <c r="C20" s="38" t="s">
        <v>12</v>
      </c>
      <c r="D20" s="4"/>
      <c r="E20" s="19">
        <f>Rates!C13</f>
        <v>3.5954999999999999</v>
      </c>
      <c r="F20" s="39">
        <f t="shared" ref="F20:F21" si="4">$B$4</f>
        <v>1300</v>
      </c>
      <c r="G20" s="21">
        <f t="shared" ref="G20:G21" si="5">F20*E20</f>
        <v>4674.1499999999996</v>
      </c>
    </row>
    <row r="21" spans="1:9" ht="15.75" customHeight="1" x14ac:dyDescent="0.25">
      <c r="A21" s="40" t="s">
        <v>23</v>
      </c>
      <c r="B21" s="4"/>
      <c r="C21" s="38" t="s">
        <v>12</v>
      </c>
      <c r="D21" s="4"/>
      <c r="E21" s="19">
        <f>Rates!C14</f>
        <v>2.1118000000000001</v>
      </c>
      <c r="F21" s="39">
        <f t="shared" si="4"/>
        <v>1300</v>
      </c>
      <c r="G21" s="21">
        <f t="shared" si="5"/>
        <v>2745.34</v>
      </c>
    </row>
    <row r="22" spans="1:9" ht="15.75" customHeight="1" x14ac:dyDescent="0.25">
      <c r="A22" s="34" t="s">
        <v>24</v>
      </c>
      <c r="B22" s="24"/>
      <c r="C22" s="25"/>
      <c r="D22" s="24"/>
      <c r="E22" s="37"/>
      <c r="F22" s="27"/>
      <c r="G22" s="28">
        <f>SUM(G19:G21)</f>
        <v>14920.196240000001</v>
      </c>
      <c r="H22" s="29"/>
      <c r="I22" s="86"/>
    </row>
    <row r="23" spans="1:9" ht="15.75" customHeight="1" x14ac:dyDescent="0.25">
      <c r="A23" s="22" t="s">
        <v>25</v>
      </c>
      <c r="B23" s="14"/>
      <c r="C23" s="15" t="s">
        <v>18</v>
      </c>
      <c r="D23" s="14"/>
      <c r="E23" s="41">
        <f>Rates!C17</f>
        <v>3.3999999999999998E-3</v>
      </c>
      <c r="F23" s="42">
        <f>F18+$B$3</f>
        <v>264135.90000000002</v>
      </c>
      <c r="G23" s="21">
        <f t="shared" ref="G23:G25" si="6">F23*E23</f>
        <v>898.06205999999997</v>
      </c>
    </row>
    <row r="24" spans="1:9" ht="15.75" customHeight="1" x14ac:dyDescent="0.25">
      <c r="A24" s="22" t="s">
        <v>26</v>
      </c>
      <c r="B24" s="14"/>
      <c r="C24" s="15" t="s">
        <v>18</v>
      </c>
      <c r="D24" s="14"/>
      <c r="E24" s="41">
        <f>Rates!C18</f>
        <v>5.0000000000000001E-4</v>
      </c>
      <c r="F24" s="42">
        <f>F18+$B$3</f>
        <v>264135.90000000002</v>
      </c>
      <c r="G24" s="21">
        <f t="shared" si="6"/>
        <v>132.06795000000002</v>
      </c>
    </row>
    <row r="25" spans="1:9" ht="15.75" customHeight="1" x14ac:dyDescent="0.25">
      <c r="A25" s="14" t="s">
        <v>27</v>
      </c>
      <c r="B25" s="14"/>
      <c r="C25" s="15" t="s">
        <v>10</v>
      </c>
      <c r="D25" s="14"/>
      <c r="E25" s="41">
        <f>Rates!C19</f>
        <v>0.25</v>
      </c>
      <c r="F25" s="43">
        <v>1</v>
      </c>
      <c r="G25" s="21">
        <f t="shared" si="6"/>
        <v>0.25</v>
      </c>
    </row>
    <row r="26" spans="1:9" ht="15.75" customHeight="1" x14ac:dyDescent="0.25">
      <c r="A26" s="34" t="s">
        <v>28</v>
      </c>
      <c r="B26" s="24"/>
      <c r="C26" s="25"/>
      <c r="D26" s="24"/>
      <c r="E26" s="37"/>
      <c r="F26" s="27"/>
      <c r="G26" s="28">
        <f>SUM(G23:G25)</f>
        <v>1030.3800100000001</v>
      </c>
      <c r="H26" s="29"/>
    </row>
    <row r="27" spans="1:9" ht="15.75" customHeight="1" x14ac:dyDescent="0.25">
      <c r="A27" s="14" t="s">
        <v>29</v>
      </c>
      <c r="B27" s="14"/>
      <c r="C27" s="44"/>
      <c r="D27" s="14"/>
      <c r="E27" s="41">
        <f>Rates!C22</f>
        <v>0.1036</v>
      </c>
      <c r="F27" s="20">
        <f>$B$3</f>
        <v>255500</v>
      </c>
      <c r="G27" s="21">
        <f>F27*E27</f>
        <v>26469.8</v>
      </c>
    </row>
    <row r="28" spans="1:9" ht="15.75" customHeight="1" x14ac:dyDescent="0.25">
      <c r="A28" s="4"/>
      <c r="B28" s="14"/>
      <c r="C28" s="44"/>
      <c r="D28" s="14"/>
      <c r="E28" s="41"/>
      <c r="F28" s="45"/>
      <c r="G28" s="21"/>
    </row>
    <row r="29" spans="1:9" ht="15.75" customHeight="1" x14ac:dyDescent="0.25">
      <c r="A29" s="14"/>
      <c r="B29" s="14"/>
      <c r="C29" s="44"/>
      <c r="D29" s="14"/>
      <c r="E29" s="41"/>
      <c r="F29" s="45"/>
      <c r="G29" s="21"/>
    </row>
    <row r="30" spans="1:9" ht="15.75" customHeight="1" x14ac:dyDescent="0.25">
      <c r="A30" s="14"/>
      <c r="B30" s="14"/>
      <c r="C30" s="44"/>
      <c r="D30" s="14"/>
      <c r="E30" s="46"/>
      <c r="F30" s="47"/>
      <c r="G30" s="48"/>
    </row>
    <row r="31" spans="1:9" ht="15.75" customHeight="1" x14ac:dyDescent="0.25">
      <c r="A31" s="49"/>
      <c r="B31" s="50"/>
      <c r="C31" s="50"/>
      <c r="D31" s="50"/>
      <c r="E31" s="51"/>
      <c r="F31" s="52"/>
      <c r="G31" s="53"/>
    </row>
    <row r="32" spans="1:9" ht="15.75" customHeight="1" x14ac:dyDescent="0.25">
      <c r="A32" s="54" t="s">
        <v>30</v>
      </c>
      <c r="B32" s="55"/>
      <c r="C32" s="55"/>
      <c r="D32" s="56"/>
      <c r="E32" s="57"/>
      <c r="F32" s="58"/>
      <c r="G32" s="59">
        <f>SUM(G26,G22,G27)</f>
        <v>42420.376250000001</v>
      </c>
    </row>
    <row r="33" spans="1:7" ht="15.75" customHeight="1" x14ac:dyDescent="0.25">
      <c r="A33" s="60" t="s">
        <v>31</v>
      </c>
      <c r="B33" s="14"/>
      <c r="C33" s="14"/>
      <c r="D33" s="61"/>
      <c r="E33" s="62">
        <v>0.13</v>
      </c>
      <c r="F33" s="7"/>
      <c r="G33" s="21">
        <f>G32*E33</f>
        <v>5514.6489125000007</v>
      </c>
    </row>
    <row r="34" spans="1:7" ht="15.75" customHeight="1" x14ac:dyDescent="0.25">
      <c r="A34" s="63" t="s">
        <v>32</v>
      </c>
      <c r="B34" s="14"/>
      <c r="C34" s="14"/>
      <c r="D34" s="61"/>
      <c r="E34" s="64"/>
      <c r="F34" s="7"/>
      <c r="G34" s="21">
        <f>G32+G33</f>
        <v>47935.025162500002</v>
      </c>
    </row>
    <row r="35" spans="1:7" ht="15.75" customHeight="1" x14ac:dyDescent="0.25">
      <c r="A35" s="65" t="s">
        <v>33</v>
      </c>
      <c r="B35" s="66"/>
      <c r="C35" s="66"/>
      <c r="D35" s="61"/>
      <c r="E35" s="67">
        <v>0.17</v>
      </c>
      <c r="F35" s="7"/>
      <c r="G35" s="68"/>
    </row>
    <row r="36" spans="1:7" ht="15.75" customHeight="1" x14ac:dyDescent="0.25">
      <c r="A36" s="69" t="s">
        <v>34</v>
      </c>
      <c r="B36" s="70"/>
      <c r="C36" s="70"/>
      <c r="D36" s="71"/>
      <c r="E36" s="72"/>
      <c r="F36" s="73"/>
      <c r="G36" s="74">
        <f>G34-G35</f>
        <v>47935.025162500002</v>
      </c>
    </row>
    <row r="37" spans="1:7" ht="15.75" customHeight="1" x14ac:dyDescent="0.25"/>
    <row r="38" spans="1:7" ht="15.75" customHeight="1" x14ac:dyDescent="0.25">
      <c r="A38" s="2" t="s">
        <v>59</v>
      </c>
      <c r="E38" s="75">
        <v>3.3799999999999997E-2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M1:N4"/>
    <mergeCell ref="E6:G6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0"/>
  <sheetViews>
    <sheetView workbookViewId="0">
      <pane ySplit="8" topLeftCell="A9" activePane="bottomLeft" state="frozen"/>
      <selection pane="bottomLeft" activeCell="K30" sqref="K30"/>
    </sheetView>
  </sheetViews>
  <sheetFormatPr defaultColWidth="12.6640625" defaultRowHeight="15" customHeight="1" x14ac:dyDescent="0.25"/>
  <cols>
    <col min="1" max="1" width="45.5546875" style="84" customWidth="1"/>
    <col min="2" max="3" width="12.6640625" style="84" customWidth="1"/>
    <col min="4" max="4" width="8.33203125" style="84" customWidth="1"/>
    <col min="5" max="6" width="12.6640625" style="84" customWidth="1"/>
    <col min="7" max="7" width="12.6640625" style="84"/>
    <col min="8" max="8" width="4.33203125" style="84" customWidth="1"/>
    <col min="9" max="11" width="12.6640625" style="84"/>
    <col min="12" max="12" width="4" style="84" customWidth="1"/>
    <col min="13" max="16384" width="12.6640625" style="84"/>
  </cols>
  <sheetData>
    <row r="1" spans="1:14" ht="28.5" customHeight="1" x14ac:dyDescent="0.25">
      <c r="A1" s="91" t="s">
        <v>57</v>
      </c>
      <c r="B1" s="92"/>
      <c r="C1" s="92"/>
      <c r="D1" s="92"/>
      <c r="E1" s="92"/>
      <c r="F1" s="92"/>
      <c r="G1" s="92"/>
      <c r="H1" s="92"/>
      <c r="I1" s="92"/>
      <c r="J1" s="92"/>
      <c r="L1" s="1"/>
      <c r="M1" s="94" t="s">
        <v>71</v>
      </c>
      <c r="N1" s="92"/>
    </row>
    <row r="2" spans="1:14" ht="15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2"/>
      <c r="N2" s="92"/>
    </row>
    <row r="3" spans="1:14" ht="15.75" customHeight="1" x14ac:dyDescent="0.25">
      <c r="A3" s="2" t="s">
        <v>61</v>
      </c>
      <c r="B3" s="3">
        <f>+Rates!C25</f>
        <v>255500</v>
      </c>
      <c r="C3" s="2" t="s">
        <v>0</v>
      </c>
      <c r="I3" s="4"/>
      <c r="M3" s="92"/>
      <c r="N3" s="92"/>
    </row>
    <row r="4" spans="1:14" ht="13.5" customHeight="1" x14ac:dyDescent="0.25">
      <c r="A4" s="2" t="s">
        <v>60</v>
      </c>
      <c r="B4" s="3">
        <f>+Rates!C26</f>
        <v>1300</v>
      </c>
      <c r="C4" s="2" t="s">
        <v>2</v>
      </c>
      <c r="M4" s="92"/>
      <c r="N4" s="92"/>
    </row>
    <row r="5" spans="1:14" ht="15.75" customHeight="1" x14ac:dyDescent="0.25">
      <c r="A5" s="2" t="s">
        <v>62</v>
      </c>
      <c r="B5" s="5">
        <f>+Rates!C27</f>
        <v>1</v>
      </c>
      <c r="C5" s="2"/>
    </row>
    <row r="6" spans="1:14" ht="15.75" customHeight="1" x14ac:dyDescent="0.25">
      <c r="E6" s="95" t="s">
        <v>63</v>
      </c>
      <c r="F6" s="96"/>
      <c r="G6" s="97"/>
    </row>
    <row r="7" spans="1:14" ht="15.75" customHeight="1" x14ac:dyDescent="0.25">
      <c r="A7" s="4"/>
      <c r="B7" s="4"/>
      <c r="C7" s="6" t="s">
        <v>4</v>
      </c>
      <c r="D7" s="7"/>
      <c r="E7" s="8" t="s">
        <v>5</v>
      </c>
      <c r="F7" s="9" t="s">
        <v>6</v>
      </c>
      <c r="G7" s="10" t="s">
        <v>7</v>
      </c>
    </row>
    <row r="8" spans="1:14" ht="15.75" customHeight="1" x14ac:dyDescent="0.25">
      <c r="A8" s="4"/>
      <c r="B8" s="4"/>
      <c r="C8" s="6"/>
      <c r="D8" s="7"/>
      <c r="E8" s="11" t="s">
        <v>8</v>
      </c>
      <c r="F8" s="12"/>
      <c r="G8" s="13" t="s">
        <v>8</v>
      </c>
    </row>
    <row r="9" spans="1:14" ht="15.75" customHeight="1" x14ac:dyDescent="0.25">
      <c r="A9" s="14" t="s">
        <v>9</v>
      </c>
      <c r="B9" s="14"/>
      <c r="C9" s="15" t="s">
        <v>10</v>
      </c>
      <c r="D9" s="14"/>
      <c r="E9" s="16">
        <f>Rates!C4</f>
        <v>200</v>
      </c>
      <c r="F9" s="17">
        <f>B5</f>
        <v>1</v>
      </c>
      <c r="G9" s="18">
        <f t="shared" ref="G9:G12" si="0">F9*E9</f>
        <v>200</v>
      </c>
    </row>
    <row r="10" spans="1:14" ht="15.75" customHeight="1" x14ac:dyDescent="0.25">
      <c r="A10" s="14" t="s">
        <v>11</v>
      </c>
      <c r="B10" s="14"/>
      <c r="C10" s="15" t="s">
        <v>12</v>
      </c>
      <c r="D10" s="14"/>
      <c r="E10" s="19">
        <f>+Rates!D5</f>
        <v>5.6064999999999996</v>
      </c>
      <c r="F10" s="20">
        <f t="shared" ref="F10:F12" si="1">$B$4</f>
        <v>1300</v>
      </c>
      <c r="G10" s="21">
        <f t="shared" si="0"/>
        <v>7288.45</v>
      </c>
    </row>
    <row r="11" spans="1:14" ht="15.75" customHeight="1" x14ac:dyDescent="0.25">
      <c r="A11" s="14" t="s">
        <v>13</v>
      </c>
      <c r="B11" s="14"/>
      <c r="C11" s="15" t="s">
        <v>12</v>
      </c>
      <c r="D11" s="14"/>
      <c r="E11" s="19"/>
      <c r="F11" s="20">
        <f t="shared" si="1"/>
        <v>1300</v>
      </c>
      <c r="G11" s="21">
        <f t="shared" si="0"/>
        <v>0</v>
      </c>
    </row>
    <row r="12" spans="1:14" ht="15.75" customHeight="1" x14ac:dyDescent="0.25">
      <c r="A12" s="82" t="s">
        <v>14</v>
      </c>
      <c r="B12" s="14"/>
      <c r="C12" s="15" t="s">
        <v>12</v>
      </c>
      <c r="D12" s="14"/>
      <c r="E12" s="19"/>
      <c r="F12" s="20">
        <f t="shared" si="1"/>
        <v>1300</v>
      </c>
      <c r="G12" s="21">
        <f t="shared" si="0"/>
        <v>0</v>
      </c>
    </row>
    <row r="13" spans="1:14" ht="15.75" customHeight="1" x14ac:dyDescent="0.25">
      <c r="A13" s="23" t="s">
        <v>15</v>
      </c>
      <c r="B13" s="24"/>
      <c r="C13" s="25"/>
      <c r="D13" s="24"/>
      <c r="E13" s="26"/>
      <c r="F13" s="27"/>
      <c r="G13" s="28">
        <f>SUM(G9:G12)</f>
        <v>7488.45</v>
      </c>
      <c r="H13" s="29"/>
    </row>
    <row r="14" spans="1:14" ht="15.75" customHeight="1" x14ac:dyDescent="0.25">
      <c r="A14" s="82" t="s">
        <v>16</v>
      </c>
      <c r="B14" s="14"/>
      <c r="C14" s="15" t="s">
        <v>12</v>
      </c>
      <c r="D14" s="14"/>
      <c r="E14" s="19"/>
      <c r="F14" s="20">
        <f>$B$4</f>
        <v>1300</v>
      </c>
      <c r="G14" s="21">
        <f t="shared" ref="G14:G18" si="2">F14*E14</f>
        <v>0</v>
      </c>
    </row>
    <row r="15" spans="1:14" ht="15.75" customHeight="1" x14ac:dyDescent="0.25">
      <c r="A15" s="22" t="s">
        <v>17</v>
      </c>
      <c r="B15" s="14"/>
      <c r="C15" s="15" t="s">
        <v>18</v>
      </c>
      <c r="D15" s="14"/>
      <c r="E15" s="19"/>
      <c r="F15" s="20">
        <f>$B$3</f>
        <v>255500</v>
      </c>
      <c r="G15" s="21">
        <f t="shared" si="2"/>
        <v>0</v>
      </c>
    </row>
    <row r="16" spans="1:14" ht="25.95" customHeight="1" x14ac:dyDescent="0.25">
      <c r="A16" s="82" t="s">
        <v>54</v>
      </c>
      <c r="B16" s="14"/>
      <c r="C16" s="15" t="s">
        <v>12</v>
      </c>
      <c r="D16" s="14"/>
      <c r="E16" s="19"/>
      <c r="F16" s="81">
        <f>$B$4</f>
        <v>1300</v>
      </c>
      <c r="G16" s="21">
        <f t="shared" si="2"/>
        <v>0</v>
      </c>
    </row>
    <row r="17" spans="1:8" ht="15.75" customHeight="1" x14ac:dyDescent="0.25">
      <c r="A17" s="14" t="s">
        <v>19</v>
      </c>
      <c r="B17" s="14"/>
      <c r="C17" s="15" t="s">
        <v>12</v>
      </c>
      <c r="D17" s="14"/>
      <c r="E17" s="31">
        <f>Rates!C7</f>
        <v>1.9890000000000001E-2</v>
      </c>
      <c r="F17" s="30">
        <f t="shared" ref="F17" si="3">$B$4</f>
        <v>1300</v>
      </c>
      <c r="G17" s="21">
        <f t="shared" si="2"/>
        <v>25.857000000000003</v>
      </c>
    </row>
    <row r="18" spans="1:8" ht="15.75" customHeight="1" x14ac:dyDescent="0.25">
      <c r="A18" s="14" t="s">
        <v>20</v>
      </c>
      <c r="B18" s="14"/>
      <c r="C18" s="15"/>
      <c r="D18" s="14"/>
      <c r="E18" s="32">
        <f>Rates!C22</f>
        <v>0.1036</v>
      </c>
      <c r="F18" s="33">
        <f>$B$3*(1+$E$38)-$B$3</f>
        <v>8635.9000000000233</v>
      </c>
      <c r="G18" s="21">
        <f t="shared" si="2"/>
        <v>894.67924000000244</v>
      </c>
    </row>
    <row r="19" spans="1:8" ht="15.75" customHeight="1" x14ac:dyDescent="0.25">
      <c r="A19" s="34" t="s">
        <v>21</v>
      </c>
      <c r="B19" s="35"/>
      <c r="C19" s="36"/>
      <c r="D19" s="35"/>
      <c r="E19" s="37"/>
      <c r="F19" s="27"/>
      <c r="G19" s="28">
        <f>SUM(G14:G18)+G13</f>
        <v>8408.986240000002</v>
      </c>
      <c r="H19" s="29"/>
    </row>
    <row r="20" spans="1:8" ht="15.75" customHeight="1" x14ac:dyDescent="0.25">
      <c r="A20" s="4" t="s">
        <v>22</v>
      </c>
      <c r="B20" s="4"/>
      <c r="C20" s="38" t="s">
        <v>12</v>
      </c>
      <c r="D20" s="4"/>
      <c r="E20" s="19">
        <f>Rates!C13</f>
        <v>3.5954999999999999</v>
      </c>
      <c r="F20" s="39">
        <f t="shared" ref="F20:F21" si="4">$B$4</f>
        <v>1300</v>
      </c>
      <c r="G20" s="21">
        <f t="shared" ref="G20:G21" si="5">F20*E20</f>
        <v>4674.1499999999996</v>
      </c>
    </row>
    <row r="21" spans="1:8" ht="15.75" customHeight="1" x14ac:dyDescent="0.25">
      <c r="A21" s="40" t="s">
        <v>23</v>
      </c>
      <c r="B21" s="4"/>
      <c r="C21" s="38" t="s">
        <v>12</v>
      </c>
      <c r="D21" s="4"/>
      <c r="E21" s="19">
        <f>Rates!C14</f>
        <v>2.1118000000000001</v>
      </c>
      <c r="F21" s="39">
        <f t="shared" si="4"/>
        <v>1300</v>
      </c>
      <c r="G21" s="21">
        <f t="shared" si="5"/>
        <v>2745.34</v>
      </c>
    </row>
    <row r="22" spans="1:8" ht="15.75" customHeight="1" x14ac:dyDescent="0.25">
      <c r="A22" s="34" t="s">
        <v>24</v>
      </c>
      <c r="B22" s="24"/>
      <c r="C22" s="25"/>
      <c r="D22" s="24"/>
      <c r="E22" s="37"/>
      <c r="F22" s="27"/>
      <c r="G22" s="28">
        <f>SUM(G19:G21)</f>
        <v>15828.476240000002</v>
      </c>
      <c r="H22" s="29"/>
    </row>
    <row r="23" spans="1:8" ht="15.75" customHeight="1" x14ac:dyDescent="0.25">
      <c r="A23" s="22" t="s">
        <v>25</v>
      </c>
      <c r="B23" s="14"/>
      <c r="C23" s="15" t="s">
        <v>18</v>
      </c>
      <c r="D23" s="14"/>
      <c r="E23" s="41">
        <f>Rates!C17</f>
        <v>3.3999999999999998E-3</v>
      </c>
      <c r="F23" s="42">
        <f>F18+$B$3</f>
        <v>264135.90000000002</v>
      </c>
      <c r="G23" s="21">
        <f t="shared" ref="G23:G25" si="6">F23*E23</f>
        <v>898.06205999999997</v>
      </c>
    </row>
    <row r="24" spans="1:8" ht="15.75" customHeight="1" x14ac:dyDescent="0.25">
      <c r="A24" s="22" t="s">
        <v>26</v>
      </c>
      <c r="B24" s="14"/>
      <c r="C24" s="15" t="s">
        <v>18</v>
      </c>
      <c r="D24" s="14"/>
      <c r="E24" s="41">
        <f>Rates!C18</f>
        <v>5.0000000000000001E-4</v>
      </c>
      <c r="F24" s="42">
        <f>F18+$B$3</f>
        <v>264135.90000000002</v>
      </c>
      <c r="G24" s="21">
        <f t="shared" si="6"/>
        <v>132.06795000000002</v>
      </c>
    </row>
    <row r="25" spans="1:8" ht="15.75" customHeight="1" x14ac:dyDescent="0.25">
      <c r="A25" s="14" t="s">
        <v>27</v>
      </c>
      <c r="B25" s="14"/>
      <c r="C25" s="15" t="s">
        <v>10</v>
      </c>
      <c r="D25" s="14"/>
      <c r="E25" s="41">
        <f>Rates!C19</f>
        <v>0.25</v>
      </c>
      <c r="F25" s="43">
        <v>1</v>
      </c>
      <c r="G25" s="21">
        <f t="shared" si="6"/>
        <v>0.25</v>
      </c>
    </row>
    <row r="26" spans="1:8" ht="15.75" customHeight="1" x14ac:dyDescent="0.25">
      <c r="A26" s="34" t="s">
        <v>28</v>
      </c>
      <c r="B26" s="24"/>
      <c r="C26" s="25"/>
      <c r="D26" s="24"/>
      <c r="E26" s="37"/>
      <c r="F26" s="27"/>
      <c r="G26" s="28">
        <f>SUM(G23:G25)</f>
        <v>1030.3800100000001</v>
      </c>
      <c r="H26" s="29"/>
    </row>
    <row r="27" spans="1:8" ht="15.75" customHeight="1" x14ac:dyDescent="0.25">
      <c r="A27" s="14" t="s">
        <v>29</v>
      </c>
      <c r="B27" s="14"/>
      <c r="C27" s="44"/>
      <c r="D27" s="14"/>
      <c r="E27" s="41">
        <f>Rates!C22</f>
        <v>0.1036</v>
      </c>
      <c r="F27" s="20">
        <f>$B$3</f>
        <v>255500</v>
      </c>
      <c r="G27" s="21">
        <f>F27*E27</f>
        <v>26469.8</v>
      </c>
    </row>
    <row r="28" spans="1:8" ht="15.75" customHeight="1" x14ac:dyDescent="0.25">
      <c r="A28" s="4"/>
      <c r="B28" s="14"/>
      <c r="C28" s="44"/>
      <c r="D28" s="14"/>
      <c r="E28" s="41"/>
      <c r="F28" s="45"/>
      <c r="G28" s="21"/>
    </row>
    <row r="29" spans="1:8" ht="15.75" customHeight="1" x14ac:dyDescent="0.25">
      <c r="A29" s="14"/>
      <c r="B29" s="14"/>
      <c r="C29" s="44"/>
      <c r="D29" s="14"/>
      <c r="E29" s="41"/>
      <c r="F29" s="45"/>
      <c r="G29" s="21"/>
    </row>
    <row r="30" spans="1:8" ht="15.75" customHeight="1" x14ac:dyDescent="0.25">
      <c r="A30" s="14"/>
      <c r="B30" s="14"/>
      <c r="C30" s="44"/>
      <c r="D30" s="14"/>
      <c r="E30" s="46"/>
      <c r="F30" s="47"/>
      <c r="G30" s="48"/>
    </row>
    <row r="31" spans="1:8" ht="15.75" customHeight="1" x14ac:dyDescent="0.25">
      <c r="A31" s="49"/>
      <c r="B31" s="50"/>
      <c r="C31" s="50"/>
      <c r="D31" s="50"/>
      <c r="E31" s="51"/>
      <c r="F31" s="52"/>
      <c r="G31" s="53"/>
    </row>
    <row r="32" spans="1:8" ht="15.75" customHeight="1" x14ac:dyDescent="0.25">
      <c r="A32" s="54" t="s">
        <v>30</v>
      </c>
      <c r="B32" s="55"/>
      <c r="C32" s="55"/>
      <c r="D32" s="56"/>
      <c r="E32" s="57"/>
      <c r="F32" s="58"/>
      <c r="G32" s="59">
        <f>SUM(G26,G22,G27)</f>
        <v>43328.65625</v>
      </c>
    </row>
    <row r="33" spans="1:7" ht="15.75" customHeight="1" x14ac:dyDescent="0.25">
      <c r="A33" s="60" t="s">
        <v>31</v>
      </c>
      <c r="B33" s="14"/>
      <c r="C33" s="14"/>
      <c r="D33" s="61"/>
      <c r="E33" s="62">
        <v>0.13</v>
      </c>
      <c r="F33" s="7"/>
      <c r="G33" s="21">
        <f>G32*E33</f>
        <v>5632.7253124999997</v>
      </c>
    </row>
    <row r="34" spans="1:7" ht="15.75" customHeight="1" x14ac:dyDescent="0.25">
      <c r="A34" s="63" t="s">
        <v>32</v>
      </c>
      <c r="B34" s="14"/>
      <c r="C34" s="14"/>
      <c r="D34" s="61"/>
      <c r="E34" s="64"/>
      <c r="F34" s="7"/>
      <c r="G34" s="21">
        <f>G32+G33</f>
        <v>48961.381562499999</v>
      </c>
    </row>
    <row r="35" spans="1:7" ht="15.75" customHeight="1" x14ac:dyDescent="0.25">
      <c r="A35" s="65" t="s">
        <v>33</v>
      </c>
      <c r="B35" s="66"/>
      <c r="C35" s="66"/>
      <c r="D35" s="61"/>
      <c r="E35" s="67">
        <v>0.17</v>
      </c>
      <c r="F35" s="7"/>
      <c r="G35" s="68"/>
    </row>
    <row r="36" spans="1:7" ht="15.75" customHeight="1" x14ac:dyDescent="0.25">
      <c r="A36" s="69" t="s">
        <v>34</v>
      </c>
      <c r="B36" s="70"/>
      <c r="C36" s="70"/>
      <c r="D36" s="71"/>
      <c r="E36" s="72"/>
      <c r="F36" s="73"/>
      <c r="G36" s="74">
        <f>G34-G35</f>
        <v>48961.381562499999</v>
      </c>
    </row>
    <row r="37" spans="1:7" ht="15.75" customHeight="1" x14ac:dyDescent="0.25"/>
    <row r="38" spans="1:7" ht="15.75" customHeight="1" x14ac:dyDescent="0.25">
      <c r="A38" s="2" t="s">
        <v>59</v>
      </c>
      <c r="E38" s="75">
        <v>3.3799999999999997E-2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M1:N4"/>
    <mergeCell ref="E6:G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&gt;50(1300) WO rate riders</vt:lpstr>
      <vt:lpstr>&gt;50(1300) With rate riders</vt:lpstr>
      <vt:lpstr>&gt;50(1300) Original Evidance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Aprild</cp:lastModifiedBy>
  <dcterms:created xsi:type="dcterms:W3CDTF">2022-09-29T15:57:01Z</dcterms:created>
  <dcterms:modified xsi:type="dcterms:W3CDTF">2022-11-11T21:28:22Z</dcterms:modified>
</cp:coreProperties>
</file>