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API_2023_IRM\Final Rates\"/>
    </mc:Choice>
  </mc:AlternateContent>
  <xr:revisionPtr revIDLastSave="0" documentId="13_ncr:1_{090D89A6-BFCB-4640-9C2D-5C320F6E3D0D}" xr6:coauthVersionLast="47" xr6:coauthVersionMax="47" xr10:uidLastSave="{00000000-0000-0000-0000-000000000000}"/>
  <bookViews>
    <workbookView xWindow="-98" yWindow="-98" windowWidth="19396" windowHeight="10395" xr2:uid="{1CBA176C-B79C-4D55-9AD5-6E4AFDC74D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7" i="1" s="1"/>
  <c r="G7" i="1" s="1"/>
  <c r="D15" i="1"/>
  <c r="F5" i="1" s="1"/>
  <c r="G5" i="1" s="1"/>
  <c r="C15" i="1"/>
  <c r="F6" i="1" s="1"/>
  <c r="G6" i="1" s="1"/>
  <c r="B15" i="1"/>
  <c r="F4" i="1" s="1"/>
  <c r="E7" i="1"/>
  <c r="E6" i="1"/>
  <c r="E5" i="1"/>
  <c r="D8" i="1"/>
  <c r="C4" i="1"/>
  <c r="E4" i="1" s="1"/>
  <c r="E8" i="1" s="1"/>
  <c r="G4" i="1" l="1"/>
  <c r="H4" i="1" s="1"/>
  <c r="J4" i="1" s="1"/>
  <c r="K4" i="1" s="1"/>
  <c r="K8" i="1" s="1"/>
  <c r="H6" i="1"/>
  <c r="J6" i="1" s="1"/>
  <c r="K6" i="1" s="1"/>
  <c r="H5" i="1"/>
  <c r="J5" i="1" s="1"/>
  <c r="K5" i="1" s="1"/>
  <c r="H7" i="1"/>
  <c r="J7" i="1" s="1"/>
  <c r="K7" i="1" s="1"/>
  <c r="G8" i="1" l="1"/>
  <c r="H8" i="1" s="1"/>
</calcChain>
</file>

<file path=xl/sharedStrings.xml><?xml version="1.0" encoding="utf-8"?>
<sst xmlns="http://schemas.openxmlformats.org/spreadsheetml/2006/main" count="35" uniqueCount="31">
  <si>
    <t xml:space="preserve">R1 </t>
  </si>
  <si>
    <t>R2</t>
  </si>
  <si>
    <t>Seasonal</t>
  </si>
  <si>
    <t>Street Lighting</t>
  </si>
  <si>
    <t>R1</t>
  </si>
  <si>
    <t>Streetlights</t>
  </si>
  <si>
    <t>Allocated 2022 per LRAMVA Model</t>
  </si>
  <si>
    <t>Rate (2022)</t>
  </si>
  <si>
    <t xml:space="preserve">Volume </t>
  </si>
  <si>
    <t>LRAM Baseline ($)</t>
  </si>
  <si>
    <t>Total</t>
  </si>
  <si>
    <t>Unit</t>
  </si>
  <si>
    <t>kWh</t>
  </si>
  <si>
    <t>kW</t>
  </si>
  <si>
    <t>2023 Savings  (Units)</t>
  </si>
  <si>
    <t>LRAM Baseline (Units)</t>
  </si>
  <si>
    <t xml:space="preserve">2023 Savings ($) </t>
  </si>
  <si>
    <t xml:space="preserve">2023 LRAMVA($) </t>
  </si>
  <si>
    <t xml:space="preserve">Billing Unit for Rate Riders </t>
  </si>
  <si>
    <t>Rate Design Model(A)</t>
  </si>
  <si>
    <t>LRAMVA Model (B)</t>
  </si>
  <si>
    <t>Calculation (C=A*B)</t>
  </si>
  <si>
    <t>LRAMVA Model(D)</t>
  </si>
  <si>
    <t>Calculation
(E=A*D)</t>
  </si>
  <si>
    <t xml:space="preserve">Source(Ref) </t>
  </si>
  <si>
    <t>Calculation
(F=C+E)</t>
  </si>
  <si>
    <t>Calculation
( H=F/G)</t>
  </si>
  <si>
    <t xml:space="preserve">Rate Generator
(G) </t>
  </si>
  <si>
    <t>2023 Volumetric Rate ($)</t>
  </si>
  <si>
    <t>2023 LRAMVA Rate Rider- Prospective ($)</t>
  </si>
  <si>
    <t>Rounding Reconciliation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</si>
</sst>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#,##0;[Red]\(#,##0\)"/>
    <numFmt numFmtId="165" formatCode="_-* #,##0.0000_-;\-* #,##0.0000_-;_-* &quot;-&quot;??_-;_-@_-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2" applyFont="1"/>
    <xf numFmtId="43" fontId="0" fillId="0" borderId="0" xfId="1" applyFont="1"/>
    <xf numFmtId="0" fontId="0" fillId="0" borderId="1" xfId="0" applyBorder="1"/>
    <xf numFmtId="164" fontId="0" fillId="0" borderId="1" xfId="0" applyNumberFormat="1" applyBorder="1" applyAlignment="1">
      <alignment horizontal="right" vertical="top"/>
    </xf>
    <xf numFmtId="165" fontId="0" fillId="0" borderId="1" xfId="0" applyNumberFormat="1" applyBorder="1"/>
    <xf numFmtId="166" fontId="0" fillId="0" borderId="1" xfId="1" applyNumberFormat="1" applyFont="1" applyBorder="1"/>
    <xf numFmtId="0" fontId="2" fillId="0" borderId="1" xfId="0" applyFont="1" applyBorder="1"/>
    <xf numFmtId="166" fontId="0" fillId="0" borderId="1" xfId="0" applyNumberForma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2" fillId="0" borderId="3" xfId="0" applyFont="1" applyBorder="1"/>
    <xf numFmtId="166" fontId="2" fillId="0" borderId="3" xfId="1" applyNumberFormat="1" applyFont="1" applyBorder="1"/>
    <xf numFmtId="0" fontId="0" fillId="0" borderId="2" xfId="0" applyBorder="1"/>
    <xf numFmtId="166" fontId="0" fillId="0" borderId="2" xfId="1" applyNumberFormat="1" applyFont="1" applyBorder="1"/>
    <xf numFmtId="166" fontId="0" fillId="0" borderId="2" xfId="0" applyNumberFormat="1" applyBorder="1"/>
    <xf numFmtId="164" fontId="0" fillId="0" borderId="2" xfId="0" applyNumberForma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164" fontId="0" fillId="0" borderId="3" xfId="0" applyNumberFormat="1" applyBorder="1" applyAlignment="1">
      <alignment horizontal="right" vertical="top"/>
    </xf>
    <xf numFmtId="165" fontId="0" fillId="0" borderId="2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533A-33B4-4C37-AE44-228B5565772B}">
  <dimension ref="A2:K15"/>
  <sheetViews>
    <sheetView tabSelected="1" workbookViewId="0">
      <selection activeCell="L2" sqref="L2"/>
    </sheetView>
  </sheetViews>
  <sheetFormatPr defaultRowHeight="14.25" x14ac:dyDescent="0.45"/>
  <cols>
    <col min="1" max="1" width="14.1328125" bestFit="1" customWidth="1"/>
    <col min="2" max="2" width="14" customWidth="1"/>
    <col min="3" max="3" width="12.59765625" customWidth="1"/>
    <col min="4" max="4" width="11.59765625" bestFit="1" customWidth="1"/>
    <col min="5" max="5" width="10.86328125" bestFit="1" customWidth="1"/>
    <col min="6" max="7" width="11.59765625" bestFit="1" customWidth="1"/>
    <col min="8" max="8" width="13.59765625" bestFit="1" customWidth="1"/>
    <col min="9" max="9" width="11.59765625" bestFit="1" customWidth="1"/>
    <col min="10" max="10" width="11.3984375" customWidth="1"/>
    <col min="11" max="11" width="13" customWidth="1"/>
  </cols>
  <sheetData>
    <row r="2" spans="1:11" ht="71.25" x14ac:dyDescent="0.45">
      <c r="A2" s="7"/>
      <c r="B2" s="7" t="s">
        <v>11</v>
      </c>
      <c r="C2" s="9" t="s">
        <v>28</v>
      </c>
      <c r="D2" s="9" t="s">
        <v>15</v>
      </c>
      <c r="E2" s="9" t="s">
        <v>9</v>
      </c>
      <c r="F2" s="9" t="s">
        <v>14</v>
      </c>
      <c r="G2" s="9" t="s">
        <v>16</v>
      </c>
      <c r="H2" s="9" t="s">
        <v>17</v>
      </c>
      <c r="I2" s="9" t="s">
        <v>18</v>
      </c>
      <c r="J2" s="9" t="s">
        <v>29</v>
      </c>
      <c r="K2" s="9" t="s">
        <v>30</v>
      </c>
    </row>
    <row r="3" spans="1:11" ht="24" x14ac:dyDescent="0.45">
      <c r="A3" s="10" t="s">
        <v>24</v>
      </c>
      <c r="B3" s="11"/>
      <c r="C3" s="12" t="s">
        <v>19</v>
      </c>
      <c r="D3" s="12" t="s">
        <v>20</v>
      </c>
      <c r="E3" s="12" t="s">
        <v>21</v>
      </c>
      <c r="F3" s="12" t="s">
        <v>22</v>
      </c>
      <c r="G3" s="12" t="s">
        <v>23</v>
      </c>
      <c r="H3" s="12" t="s">
        <v>25</v>
      </c>
      <c r="I3" s="12" t="s">
        <v>27</v>
      </c>
      <c r="J3" s="12" t="s">
        <v>26</v>
      </c>
      <c r="K3" s="12"/>
    </row>
    <row r="4" spans="1:11" x14ac:dyDescent="0.45">
      <c r="A4" s="3" t="s">
        <v>0</v>
      </c>
      <c r="B4" s="3" t="s">
        <v>12</v>
      </c>
      <c r="C4" s="3">
        <f>(0.0392/2)</f>
        <v>1.9599999999999999E-2</v>
      </c>
      <c r="D4" s="6">
        <v>661357</v>
      </c>
      <c r="E4" s="4">
        <f>-D4*C4</f>
        <v>-12962.5972</v>
      </c>
      <c r="F4" s="8">
        <f>B15</f>
        <v>683990.31887556857</v>
      </c>
      <c r="G4" s="4">
        <f>F4*C4</f>
        <v>13406.210249961143</v>
      </c>
      <c r="H4" s="4">
        <f>G4+E4</f>
        <v>443.61304996114268</v>
      </c>
      <c r="I4" s="4">
        <v>119751063</v>
      </c>
      <c r="J4" s="5">
        <f>ROUND(H4/I4,4)</f>
        <v>0</v>
      </c>
      <c r="K4" s="4">
        <f>J4*I4-H4</f>
        <v>-443.61304996114268</v>
      </c>
    </row>
    <row r="5" spans="1:11" x14ac:dyDescent="0.45">
      <c r="A5" s="3" t="s">
        <v>1</v>
      </c>
      <c r="B5" s="3" t="s">
        <v>13</v>
      </c>
      <c r="C5" s="3">
        <v>3.7134999999999998</v>
      </c>
      <c r="D5" s="6">
        <v>12891</v>
      </c>
      <c r="E5" s="4">
        <f>-D5*C5</f>
        <v>-47870.728499999997</v>
      </c>
      <c r="F5" s="8">
        <f>D15</f>
        <v>10296.21974978556</v>
      </c>
      <c r="G5" s="4">
        <f>F5*C5</f>
        <v>38235.012040828675</v>
      </c>
      <c r="H5" s="4">
        <f>G5+E5</f>
        <v>-9635.7164591713226</v>
      </c>
      <c r="I5" s="4">
        <v>251732</v>
      </c>
      <c r="J5" s="5">
        <f>ROUND(H5/I5,4)</f>
        <v>-3.8300000000000001E-2</v>
      </c>
      <c r="K5" s="4">
        <f t="shared" ref="K5:K7" si="0">J5*I5-H5</f>
        <v>-5.6191408286777005</v>
      </c>
    </row>
    <row r="6" spans="1:11" x14ac:dyDescent="0.45">
      <c r="A6" s="3" t="s">
        <v>2</v>
      </c>
      <c r="B6" s="3" t="s">
        <v>12</v>
      </c>
      <c r="C6" s="3">
        <v>6.0100000000000001E-2</v>
      </c>
      <c r="D6" s="6">
        <v>23985</v>
      </c>
      <c r="E6" s="4">
        <f>-D6*C6</f>
        <v>-1441.4984999999999</v>
      </c>
      <c r="F6" s="8">
        <f>C15</f>
        <v>31972.41427761237</v>
      </c>
      <c r="G6" s="4">
        <f>F6*C6</f>
        <v>1921.5420980845036</v>
      </c>
      <c r="H6" s="4">
        <f>G6+E6</f>
        <v>480.04359808450363</v>
      </c>
      <c r="I6" s="4">
        <v>6424168</v>
      </c>
      <c r="J6" s="5">
        <f>ROUND(H6/I6,4)</f>
        <v>1E-4</v>
      </c>
      <c r="K6" s="4">
        <f t="shared" si="0"/>
        <v>162.37320191549645</v>
      </c>
    </row>
    <row r="7" spans="1:11" ht="14.65" thickBot="1" x14ac:dyDescent="0.5">
      <c r="A7" s="15" t="s">
        <v>3</v>
      </c>
      <c r="B7" s="15" t="s">
        <v>12</v>
      </c>
      <c r="C7" s="15">
        <v>0.3226</v>
      </c>
      <c r="D7" s="16">
        <v>38916</v>
      </c>
      <c r="E7" s="18">
        <f>-D7*C7</f>
        <v>-12554.301600000001</v>
      </c>
      <c r="F7" s="17">
        <f>E15</f>
        <v>61739.088780331775</v>
      </c>
      <c r="G7" s="18">
        <f>F7*C7</f>
        <v>19917.030040535032</v>
      </c>
      <c r="H7" s="18">
        <f>G7+E7</f>
        <v>7362.728440535031</v>
      </c>
      <c r="I7" s="18">
        <v>594156</v>
      </c>
      <c r="J7" s="21">
        <f>ROUND(H7/I7,4)</f>
        <v>1.24E-2</v>
      </c>
      <c r="K7" s="18">
        <f t="shared" si="0"/>
        <v>4.8059594649685096</v>
      </c>
    </row>
    <row r="8" spans="1:11" ht="14.65" thickTop="1" x14ac:dyDescent="0.45">
      <c r="A8" s="13" t="s">
        <v>10</v>
      </c>
      <c r="B8" s="13"/>
      <c r="C8" s="13"/>
      <c r="D8" s="14">
        <f>SUM(D4:D7)</f>
        <v>737149</v>
      </c>
      <c r="E8" s="19">
        <f>SUM(E4:E7)</f>
        <v>-74829.125800000009</v>
      </c>
      <c r="F8" s="13"/>
      <c r="G8" s="19">
        <f>SUM(G4:G7)</f>
        <v>73479.794429409347</v>
      </c>
      <c r="H8" s="20">
        <f>G8+E8</f>
        <v>-1349.3313705906621</v>
      </c>
      <c r="I8" s="13"/>
      <c r="J8" s="13"/>
      <c r="K8" s="20">
        <f>SUM(K4:K7)</f>
        <v>-282.05302940935542</v>
      </c>
    </row>
    <row r="12" spans="1:11" x14ac:dyDescent="0.45">
      <c r="B12" t="s">
        <v>4</v>
      </c>
      <c r="C12" t="s">
        <v>2</v>
      </c>
      <c r="D12" t="s">
        <v>1</v>
      </c>
      <c r="E12" t="s">
        <v>5</v>
      </c>
    </row>
    <row r="13" spans="1:11" x14ac:dyDescent="0.45">
      <c r="A13" t="s">
        <v>6</v>
      </c>
      <c r="B13" s="1">
        <v>14363.79669638694</v>
      </c>
      <c r="C13" s="1">
        <v>2615.3434879086917</v>
      </c>
      <c r="D13" s="1">
        <v>37081.835428852697</v>
      </c>
      <c r="E13" s="1">
        <v>19318.160879365812</v>
      </c>
    </row>
    <row r="14" spans="1:11" x14ac:dyDescent="0.45">
      <c r="A14" t="s">
        <v>7</v>
      </c>
      <c r="B14">
        <v>2.1000000000000001E-2</v>
      </c>
      <c r="C14">
        <v>8.1799999999999998E-2</v>
      </c>
      <c r="D14">
        <v>3.6015000000000001</v>
      </c>
      <c r="E14">
        <v>0.31290000000000001</v>
      </c>
    </row>
    <row r="15" spans="1:11" x14ac:dyDescent="0.45">
      <c r="A15" t="s">
        <v>8</v>
      </c>
      <c r="B15" s="2">
        <f>B13/B14</f>
        <v>683990.31887556857</v>
      </c>
      <c r="C15" s="2">
        <f>C13/C14</f>
        <v>31972.41427761237</v>
      </c>
      <c r="D15" s="2">
        <f>D13/D14</f>
        <v>10296.21974978556</v>
      </c>
      <c r="E15" s="2">
        <f>E13/E14</f>
        <v>61739.088780331775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Stefan, Oana</dc:creator>
  <cp:lastModifiedBy>Stefan, Oana</cp:lastModifiedBy>
  <dcterms:created xsi:type="dcterms:W3CDTF">2022-11-15T14:14:10Z</dcterms:created>
  <dcterms:modified xsi:type="dcterms:W3CDTF">2022-11-16T21:07:32Z</dcterms:modified>
</cp:coreProperties>
</file>