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JRAP/DRO/Working Folder/Update For COC.Load.OH.Inflation/Excel Files To Be Filed with OEB/"/>
    </mc:Choice>
  </mc:AlternateContent>
  <xr:revisionPtr revIDLastSave="32" documentId="13_ncr:1_{D56A78D0-2053-4B3D-A8C9-B71184B85F23}" xr6:coauthVersionLast="47" xr6:coauthVersionMax="47" xr10:uidLastSave="{1145A2D7-75F6-4346-925D-317E830AD790}"/>
  <bookViews>
    <workbookView xWindow="-120" yWindow="-120" windowWidth="29040" windowHeight="15990" tabRatio="747" activeTab="4" xr2:uid="{00000000-000D-0000-FFFF-FFFF00000000}"/>
  </bookViews>
  <sheets>
    <sheet name="2023" sheetId="4" r:id="rId1"/>
    <sheet name="2024" sheetId="5" r:id="rId2"/>
    <sheet name="2025" sheetId="7" r:id="rId3"/>
    <sheet name="2026" sheetId="8" r:id="rId4"/>
    <sheet name="2027" sheetId="9" r:id="rId5"/>
  </sheets>
  <definedNames>
    <definedName name="_xlnm.Print_Area" localSheetId="0">'2023'!$A$3:$AA$36</definedName>
    <definedName name="_xlnm.Print_Area" localSheetId="1">'2024'!$A$3:$X$42</definedName>
    <definedName name="_xlnm.Print_Area" localSheetId="2">'2025'!$A$3:$X$42</definedName>
    <definedName name="_xlnm.Print_Area" localSheetId="3">'2026'!$A$3:$X$42</definedName>
    <definedName name="_xlnm.Print_Area" localSheetId="4">'2027'!$A$3:$X$42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9" l="1"/>
  <c r="P28" i="9" s="1"/>
  <c r="L27" i="9"/>
  <c r="P27" i="9" s="1"/>
  <c r="L25" i="9"/>
  <c r="P25" i="9" s="1"/>
  <c r="L24" i="9"/>
  <c r="P24" i="9" s="1"/>
  <c r="L22" i="9"/>
  <c r="P22" i="9" s="1"/>
  <c r="L21" i="9"/>
  <c r="P21" i="9" s="1"/>
  <c r="L20" i="9"/>
  <c r="P20" i="9" s="1"/>
  <c r="L18" i="9"/>
  <c r="P18" i="9" s="1"/>
  <c r="L17" i="9"/>
  <c r="P17" i="9" s="1"/>
  <c r="L15" i="9"/>
  <c r="P15" i="9" s="1"/>
  <c r="L16" i="9"/>
  <c r="P16" i="9" s="1"/>
  <c r="L19" i="9"/>
  <c r="P19" i="9" s="1"/>
  <c r="L14" i="9"/>
  <c r="P14" i="9" s="1"/>
  <c r="L18" i="8" l="1"/>
  <c r="P18" i="8" s="1"/>
  <c r="L22" i="8"/>
  <c r="P22" i="8" s="1"/>
  <c r="L28" i="8"/>
  <c r="P28" i="8" s="1"/>
  <c r="L17" i="8"/>
  <c r="P17" i="8" s="1"/>
  <c r="L21" i="8"/>
  <c r="P21" i="8" s="1"/>
  <c r="L27" i="8"/>
  <c r="P27" i="8" s="1"/>
  <c r="L15" i="8"/>
  <c r="P15" i="8" s="1"/>
  <c r="L16" i="8"/>
  <c r="P16" i="8" s="1"/>
  <c r="L19" i="8"/>
  <c r="P19" i="8" s="1"/>
  <c r="L20" i="8"/>
  <c r="P20" i="8" s="1"/>
  <c r="L24" i="8"/>
  <c r="P24" i="8" s="1"/>
  <c r="L25" i="8"/>
  <c r="P25" i="8" s="1"/>
  <c r="L14" i="8"/>
  <c r="P14" i="8" s="1"/>
  <c r="L18" i="7" l="1"/>
  <c r="P18" i="7" s="1"/>
  <c r="L22" i="7"/>
  <c r="P22" i="7" s="1"/>
  <c r="L28" i="7"/>
  <c r="P28" i="7" s="1"/>
  <c r="L27" i="7" l="1"/>
  <c r="P27" i="7" s="1"/>
  <c r="L17" i="7"/>
  <c r="P17" i="7" s="1"/>
  <c r="L24" i="7"/>
  <c r="P24" i="7" s="1"/>
  <c r="L19" i="7"/>
  <c r="P19" i="7" s="1"/>
  <c r="L21" i="7"/>
  <c r="P21" i="7" s="1"/>
  <c r="L25" i="7"/>
  <c r="P25" i="7" s="1"/>
  <c r="L20" i="7"/>
  <c r="P20" i="7" s="1"/>
  <c r="L16" i="7"/>
  <c r="P16" i="7" s="1"/>
  <c r="L14" i="7"/>
  <c r="P14" i="7" s="1"/>
  <c r="L15" i="7"/>
  <c r="P15" i="7" s="1"/>
  <c r="L21" i="5"/>
  <c r="P21" i="5" s="1"/>
  <c r="L27" i="5"/>
  <c r="P27" i="5" s="1"/>
  <c r="L25" i="5" l="1"/>
  <c r="P25" i="5" s="1"/>
  <c r="L17" i="5"/>
  <c r="P17" i="5" s="1"/>
  <c r="R30" i="5"/>
  <c r="L14" i="5"/>
  <c r="P14" i="5" s="1"/>
  <c r="L28" i="5"/>
  <c r="P28" i="5" s="1"/>
  <c r="L24" i="5"/>
  <c r="P24" i="5" s="1"/>
  <c r="L19" i="5"/>
  <c r="P19" i="5" s="1"/>
  <c r="L15" i="5"/>
  <c r="P15" i="5" s="1"/>
  <c r="L22" i="5"/>
  <c r="P22" i="5" s="1"/>
  <c r="L18" i="5"/>
  <c r="P18" i="5" s="1"/>
  <c r="L20" i="5"/>
  <c r="P20" i="5" s="1"/>
  <c r="L16" i="5"/>
  <c r="P16" i="5" s="1"/>
  <c r="O17" i="4" l="1"/>
  <c r="O21" i="4"/>
  <c r="O27" i="4"/>
  <c r="O14" i="4"/>
  <c r="O19" i="4"/>
  <c r="O15" i="4"/>
  <c r="O24" i="4"/>
  <c r="O22" i="4"/>
  <c r="O18" i="4"/>
  <c r="O28" i="4"/>
  <c r="O20" i="4"/>
  <c r="O16" i="4"/>
  <c r="O25" i="4"/>
  <c r="S20" i="4" l="1"/>
  <c r="S25" i="4" l="1"/>
  <c r="S24" i="4"/>
  <c r="S28" i="4"/>
  <c r="S15" i="4" l="1"/>
  <c r="S19" i="4"/>
  <c r="S16" i="4"/>
  <c r="S17" i="4"/>
  <c r="S22" i="4"/>
  <c r="S21" i="4"/>
  <c r="S18" i="4"/>
  <c r="S27" i="4" l="1"/>
  <c r="S14" i="4" l="1"/>
  <c r="E39" i="9" l="1"/>
  <c r="E38" i="9"/>
  <c r="H30" i="9" l="1"/>
  <c r="S33" i="9" s="1"/>
  <c r="G30" i="9"/>
  <c r="E30" i="9"/>
  <c r="B30" i="9"/>
  <c r="D30" i="9"/>
  <c r="C30" i="9"/>
  <c r="I30" i="9"/>
  <c r="F30" i="9"/>
  <c r="S30" i="9"/>
  <c r="E37" i="9"/>
  <c r="X28" i="9"/>
  <c r="X21" i="9"/>
  <c r="X15" i="9"/>
  <c r="X17" i="9"/>
  <c r="X25" i="9"/>
  <c r="R30" i="9"/>
  <c r="S32" i="9" l="1"/>
  <c r="S34" i="9" s="1"/>
  <c r="E39" i="8"/>
  <c r="E38" i="8"/>
  <c r="E37" i="8"/>
  <c r="C30" i="8" l="1"/>
  <c r="G30" i="8"/>
  <c r="E30" i="8"/>
  <c r="R30" i="8"/>
  <c r="B30" i="8"/>
  <c r="F30" i="8"/>
  <c r="D30" i="8"/>
  <c r="H30" i="8"/>
  <c r="S33" i="8" s="1"/>
  <c r="I30" i="8"/>
  <c r="S30" i="8"/>
  <c r="X28" i="8"/>
  <c r="X21" i="8"/>
  <c r="X15" i="8"/>
  <c r="X17" i="8"/>
  <c r="X25" i="8"/>
  <c r="E39" i="7"/>
  <c r="E38" i="7"/>
  <c r="E37" i="7"/>
  <c r="S32" i="8" l="1"/>
  <c r="S34" i="8" s="1"/>
  <c r="X28" i="5"/>
  <c r="D30" i="5"/>
  <c r="S30" i="5"/>
  <c r="S33" i="5" s="1"/>
  <c r="X25" i="5"/>
  <c r="X28" i="7"/>
  <c r="E30" i="7"/>
  <c r="I30" i="7"/>
  <c r="H30" i="5"/>
  <c r="S34" i="5" s="1"/>
  <c r="F30" i="5"/>
  <c r="C30" i="7"/>
  <c r="G30" i="7"/>
  <c r="B30" i="7"/>
  <c r="F30" i="7"/>
  <c r="E30" i="5"/>
  <c r="C30" i="5"/>
  <c r="G30" i="5"/>
  <c r="D30" i="7"/>
  <c r="H30" i="7"/>
  <c r="S33" i="7" s="1"/>
  <c r="S30" i="7"/>
  <c r="X21" i="7"/>
  <c r="X15" i="7"/>
  <c r="X17" i="7"/>
  <c r="X25" i="7"/>
  <c r="R30" i="7"/>
  <c r="I30" i="5"/>
  <c r="B30" i="5"/>
  <c r="S32" i="7" l="1"/>
  <c r="S34" i="7" s="1"/>
  <c r="AA17" i="4" l="1"/>
  <c r="AA21" i="4"/>
  <c r="AA28" i="4"/>
  <c r="AA15" i="4"/>
  <c r="AA25" i="4" l="1"/>
  <c r="C30" i="4"/>
  <c r="H30" i="4" l="1"/>
  <c r="K30" i="4"/>
  <c r="G30" i="4"/>
  <c r="B30" i="4"/>
  <c r="E30" i="4"/>
  <c r="V30" i="4"/>
  <c r="D30" i="4"/>
  <c r="U30" i="4"/>
  <c r="L30" i="4"/>
  <c r="F30" i="4"/>
  <c r="E39" i="5" l="1"/>
  <c r="E38" i="5"/>
  <c r="E37" i="5" l="1"/>
  <c r="V33" i="4" l="1"/>
  <c r="X21" i="5" l="1"/>
  <c r="X17" i="5" l="1"/>
  <c r="S35" i="5" l="1"/>
  <c r="V32" i="4" l="1"/>
  <c r="V34" i="4" s="1"/>
  <c r="X15" i="5" l="1"/>
</calcChain>
</file>

<file path=xl/sharedStrings.xml><?xml version="1.0" encoding="utf-8"?>
<sst xmlns="http://schemas.openxmlformats.org/spreadsheetml/2006/main" count="428" uniqueCount="187">
  <si>
    <t>2023 Rate Design Including 7th Year of Residential Phase-in to All-Fixed Rates for R1 and R2 Rate Classes</t>
  </si>
  <si>
    <t>Derivation of 2023 Fixed Charge for Non-Residential Classes</t>
  </si>
  <si>
    <t>Number of Customers</t>
  </si>
  <si>
    <t>GWh*</t>
  </si>
  <si>
    <t>kWs</t>
  </si>
  <si>
    <t>Revenue from 2023 CAM</t>
  </si>
  <si>
    <t>Allocated Cost from 2023 CAM</t>
  </si>
  <si>
    <t>2023 Misc Revenue</t>
  </si>
  <si>
    <t>Revenue from Rates</t>
  </si>
  <si>
    <t>R/C Ratio from the CAM</t>
  </si>
  <si>
    <t>Target 2023 R/C Ratio</t>
  </si>
  <si>
    <t>Total Revenue to be Collected from Rates</t>
  </si>
  <si>
    <t>Shifted Revenue</t>
  </si>
  <si>
    <t>Current (2022) Fixed Charge  for Non-Residential Classes ($/month)</t>
  </si>
  <si>
    <t>Fixed Charge Ceiling for Non-Residential Classes from CAM ($/month)</t>
  </si>
  <si>
    <t>Is Current Fixed Charge higher than CAM Ceiling?</t>
  </si>
  <si>
    <t>Current (2022) F/V Split for Non-Residential Classes</t>
  </si>
  <si>
    <t>2023 Revenue from Fixed Charge using Current F/V Split</t>
  </si>
  <si>
    <t>2023 Fixed Charge Using Current F/V Split ($/month)*</t>
  </si>
  <si>
    <t>2023 Base Fixed Charge for Non-Residential Classes ($/month)</t>
  </si>
  <si>
    <t>Base Fixed Charge ($/month)</t>
  </si>
  <si>
    <t>Revenue from Fixed Charge ($)</t>
  </si>
  <si>
    <t>Revenue from Volumetric Charge ($)</t>
  </si>
  <si>
    <t>Base Volumetric Charge ($/kWh)</t>
  </si>
  <si>
    <t>Base Volumetric Charge ($/kW)</t>
  </si>
  <si>
    <t>CSTA Rate Adders
($/kW)</t>
  </si>
  <si>
    <t>Hopper Foundry Rate Adder ($/kW)</t>
  </si>
  <si>
    <t>Total Volumetric Charge ($/kW)</t>
  </si>
  <si>
    <t>(A)</t>
  </si>
  <si>
    <t>(B)</t>
  </si>
  <si>
    <t>(C)</t>
  </si>
  <si>
    <t>(D=A-C)</t>
  </si>
  <si>
    <t>(E=A/B)</t>
  </si>
  <si>
    <t>(F)</t>
  </si>
  <si>
    <t>(G=BxF)</t>
  </si>
  <si>
    <t>(H=G-A)</t>
  </si>
  <si>
    <t>(I)</t>
  </si>
  <si>
    <t>(J)</t>
  </si>
  <si>
    <t xml:space="preserve"> (K) If I &gt; J then "Yes" else "No"</t>
  </si>
  <si>
    <t>(L)</t>
  </si>
  <si>
    <t>(M=(G-C) x L)</t>
  </si>
  <si>
    <t>(N=M / Number of Customers / 12)</t>
  </si>
  <si>
    <t>(O) If K="Yes" then fixed charge = Min(I, N), else fixed charge = N</t>
  </si>
  <si>
    <t>(P): UR, AUR, and AR=100% Fixed; R1 and R2 = Refer to RRWF; Seasonal-R2=See table below; Non-Residential Classes=O</t>
  </si>
  <si>
    <t>(Q = P x 12 x Number of Customers)</t>
  </si>
  <si>
    <t>(R=G-C-Q)</t>
  </si>
  <si>
    <t>(S=R/kWh)</t>
  </si>
  <si>
    <t>(T=R/kW)</t>
  </si>
  <si>
    <t>(U)</t>
  </si>
  <si>
    <t>(V)</t>
  </si>
  <si>
    <t>(W=T+U+V)</t>
  </si>
  <si>
    <t>UR</t>
  </si>
  <si>
    <t>R1</t>
  </si>
  <si>
    <t>R2</t>
  </si>
  <si>
    <t>Seasonal-R2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</si>
  <si>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</si>
  <si>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</si>
  <si>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</si>
  <si>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</si>
  <si>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</si>
  <si>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</si>
  <si>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</si>
  <si>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</si>
  <si>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</si>
  <si>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N/A**</t>
  </si>
  <si>
    <t>AUR</t>
  </si>
  <si>
    <t>AUGe</t>
  </si>
  <si>
    <t>AUGd</t>
  </si>
  <si>
    <t>AR</t>
  </si>
  <si>
    <t>AGSe</t>
  </si>
  <si>
    <t>AGSd</t>
  </si>
  <si>
    <t>TOTAL</t>
  </si>
  <si>
    <t>Derivation of 2023 Mitigated Fixed Charge for Seasonal Customers Moving to R2 Class</t>
  </si>
  <si>
    <r>
      <t xml:space="preserve">Current (2022) Fixed Charge for Seasonal Customers ($/month) </t>
    </r>
    <r>
      <rPr>
        <sz val="10"/>
        <rFont val="Arial"/>
        <family val="2"/>
      </rPr>
      <t>(A1)</t>
    </r>
  </si>
  <si>
    <r>
      <t xml:space="preserve">All-Fixed Distribution Charge for R2 Class ($/month) </t>
    </r>
    <r>
      <rPr>
        <sz val="10"/>
        <rFont val="Arial"/>
        <family val="2"/>
      </rPr>
      <t>(B1 = (G</t>
    </r>
    <r>
      <rPr>
        <vertAlign val="subscript"/>
        <sz val="10"/>
        <rFont val="Arial"/>
        <family val="2"/>
      </rPr>
      <t>R2</t>
    </r>
    <r>
      <rPr>
        <sz val="10"/>
        <rFont val="Arial"/>
        <family val="2"/>
      </rPr>
      <t xml:space="preserve"> - C</t>
    </r>
    <r>
      <rPr>
        <vertAlign val="subscript"/>
        <sz val="10"/>
        <rFont val="Arial"/>
        <family val="2"/>
      </rPr>
      <t>R2</t>
    </r>
    <r>
      <rPr>
        <sz val="10"/>
        <rFont val="Arial"/>
        <family val="2"/>
      </rPr>
      <t>)/Number of Customers(</t>
    </r>
    <r>
      <rPr>
        <vertAlign val="subscript"/>
        <sz val="10"/>
        <rFont val="Arial"/>
        <family val="2"/>
      </rPr>
      <t>R2+Seasonal-R2)</t>
    </r>
    <r>
      <rPr>
        <sz val="10"/>
        <rFont val="Arial"/>
        <family val="2"/>
      </rPr>
      <t>/12)</t>
    </r>
  </si>
  <si>
    <r>
      <t xml:space="preserve">Phase-in Period (in years) </t>
    </r>
    <r>
      <rPr>
        <sz val="10"/>
        <rFont val="Arial"/>
        <family val="2"/>
      </rPr>
      <t>(C1)</t>
    </r>
  </si>
  <si>
    <r>
      <t>Annual Increase in Seasonal-R2  Fixed Charge ($)</t>
    </r>
    <r>
      <rPr>
        <sz val="10"/>
        <rFont val="Arial"/>
        <family val="2"/>
      </rPr>
      <t xml:space="preserve"> (D1 = (B1-A1)/C1)</t>
    </r>
  </si>
  <si>
    <r>
      <t xml:space="preserve">2023 Fixed Charge for Seasonal Customers Moving to R2 Class ($/month) </t>
    </r>
    <r>
      <rPr>
        <sz val="10"/>
        <rFont val="Arial"/>
        <family val="2"/>
      </rPr>
      <t>(E1=A1+D1)</t>
    </r>
  </si>
  <si>
    <t>Total Revenue from Rates (Q+R)</t>
  </si>
  <si>
    <t>Miscellaneous Revenue (C)</t>
  </si>
  <si>
    <t>* GWh shown for R2 class includes consumption associaed with Seasonal customers moving to the R2 class.</t>
  </si>
  <si>
    <t>Total Revenue Reqquirement (Q+R+C)</t>
  </si>
  <si>
    <t>2024 Rate Design Including 8th and Final Year of Residential Phase-in to All-Fixed Rates for R1 and R2 Rate Classes</t>
  </si>
  <si>
    <t>Derivation of 2024 Fixed Charge for Non-Residential Classes</t>
  </si>
  <si>
    <t>Revenue - with 2023 Rates and 2024 Charge Determinants</t>
  </si>
  <si>
    <t>2023 Revenue</t>
  </si>
  <si>
    <t>2024 Rates Revenue Requirement</t>
  </si>
  <si>
    <t>2024 Misc Revenue</t>
  </si>
  <si>
    <t>2024 Total Revenue</t>
  </si>
  <si>
    <t>Current (2023) Fixed Charge  for Non-Residential Classes ($/month)</t>
  </si>
  <si>
    <t>Current (2023) F/V Split for Non-Residential Classes</t>
  </si>
  <si>
    <t>2024 Revenue from Fixed Charge using Current F/V Split</t>
  </si>
  <si>
    <t>2024 Fixed Charge Using Current F/V Split ($/month)*</t>
  </si>
  <si>
    <t>2024 Base Fixed Charge for Non-Residential Classes ($/month)</t>
  </si>
  <si>
    <t>Revenue from Fixed Charge</t>
  </si>
  <si>
    <t>Revenue from Volumetric Charge</t>
  </si>
  <si>
    <t>(Y)</t>
  </si>
  <si>
    <t>(Z)</t>
  </si>
  <si>
    <r>
      <t>(A) = Y*X</t>
    </r>
    <r>
      <rPr>
        <vertAlign val="subscript"/>
        <sz val="10"/>
        <rFont val="Arial"/>
        <family val="2"/>
      </rPr>
      <t>RevReq</t>
    </r>
  </si>
  <si>
    <r>
      <t>(B) = C</t>
    </r>
    <r>
      <rPr>
        <vertAlign val="subscript"/>
        <sz val="10"/>
        <rFont val="Arial"/>
        <family val="2"/>
      </rPr>
      <t>2023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</si>
  <si>
    <t>(C) = A+B</t>
  </si>
  <si>
    <t>(D)</t>
  </si>
  <si>
    <t>(E)</t>
  </si>
  <si>
    <t xml:space="preserve"> (F) If D &gt; E then "Yes" else "No"</t>
  </si>
  <si>
    <t>(G)</t>
  </si>
  <si>
    <t>(H) = A x G</t>
  </si>
  <si>
    <t>(I) = H / Number of Customers / 12</t>
  </si>
  <si>
    <t>(J) If F="Yes" then fixed charge = Min(D, I), else fixed charge = I</t>
  </si>
  <si>
    <t>(K): UR, R1, AUR, and AR = 100% Fixed; R2 &amp; Seas-R2 = See table below; Non-Residential Classes = J</t>
  </si>
  <si>
    <t>(L) = K x Number of Customers x 12</t>
  </si>
  <si>
    <t>(M) = A - L</t>
  </si>
  <si>
    <t>(N) = M/kWh</t>
  </si>
  <si>
    <t>(O) = M/kW</t>
  </si>
  <si>
    <t>(P)</t>
  </si>
  <si>
    <t>(Q)</t>
  </si>
  <si>
    <t>(R) = O+P+Q</t>
  </si>
  <si>
    <t>Derivation of 2024 Mitigated Fixed Charge for Seasonal Customers Moving to R2 Class</t>
  </si>
  <si>
    <r>
      <t>Current (2023) Fixed Charge for Seasonal-R2 Customers ($/month)</t>
    </r>
    <r>
      <rPr>
        <sz val="10"/>
        <rFont val="Arial"/>
        <family val="2"/>
      </rPr>
      <t xml:space="preserve"> (A1)</t>
    </r>
  </si>
  <si>
    <r>
      <t xml:space="preserve">All-Fixed Distribution Charge for R2 Class ($/month) </t>
    </r>
    <r>
      <rPr>
        <sz val="10"/>
        <rFont val="Arial"/>
        <family val="2"/>
      </rPr>
      <t>(B1 = A</t>
    </r>
    <r>
      <rPr>
        <vertAlign val="subscript"/>
        <sz val="10"/>
        <rFont val="Arial"/>
        <family val="2"/>
      </rPr>
      <t>R2</t>
    </r>
    <r>
      <rPr>
        <sz val="10"/>
        <rFont val="Arial"/>
        <family val="2"/>
      </rPr>
      <t>/Number of Customers(</t>
    </r>
    <r>
      <rPr>
        <vertAlign val="subscript"/>
        <sz val="10"/>
        <rFont val="Arial"/>
        <family val="2"/>
      </rPr>
      <t>R2+Seasonal-R2)</t>
    </r>
    <r>
      <rPr>
        <sz val="10"/>
        <rFont val="Arial"/>
        <family val="2"/>
      </rPr>
      <t>/12)</t>
    </r>
  </si>
  <si>
    <r>
      <t>Phase-in Period (in years)</t>
    </r>
    <r>
      <rPr>
        <sz val="10"/>
        <rFont val="Arial"/>
        <family val="2"/>
      </rPr>
      <t xml:space="preserve"> (C1)</t>
    </r>
  </si>
  <si>
    <r>
      <t xml:space="preserve">Annual Increase in Seasonal-R2  Fixed Charge ($) </t>
    </r>
    <r>
      <rPr>
        <sz val="10"/>
        <rFont val="Arial"/>
        <family val="2"/>
      </rPr>
      <t>(D1 = (B1-A1)/C1)</t>
    </r>
  </si>
  <si>
    <r>
      <t xml:space="preserve">2024 Fixed Charge for Seasonal Customers Moving to R2 Class ($/month) </t>
    </r>
    <r>
      <rPr>
        <sz val="10"/>
        <rFont val="Arial"/>
        <family val="2"/>
      </rPr>
      <t>(E1=A1+D1)</t>
    </r>
  </si>
  <si>
    <t>Total Revenue from Rates (L+M)</t>
  </si>
  <si>
    <t>2024 Adjustments (from 2023 Revenue Requirement) by Rate Class</t>
  </si>
  <si>
    <t>Miscellaneous Revenue (B)</t>
  </si>
  <si>
    <t>%</t>
  </si>
  <si>
    <t>Total Revenue Reqquirement (L+M+B)</t>
  </si>
  <si>
    <t>(X)</t>
  </si>
  <si>
    <t>Alloc Cost</t>
  </si>
  <si>
    <t>Misc Revenue</t>
  </si>
  <si>
    <t xml:space="preserve">*** 2023: Revenue with 2023 rates and 2024 charge determinants
</t>
  </si>
  <si>
    <t xml:space="preserve">2025 Rate Design </t>
  </si>
  <si>
    <t>Derivation of 2025 Fixed Charge for Non-Residential Classes</t>
  </si>
  <si>
    <t>Revenue - with 2024 Rates and 2025 Charge Determinants</t>
  </si>
  <si>
    <t>2024 Revenue</t>
  </si>
  <si>
    <t>2025 Rates Revenue Requirement</t>
  </si>
  <si>
    <t>2025 Misc Revenue</t>
  </si>
  <si>
    <t>2025 Total Revenue</t>
  </si>
  <si>
    <t>Current (2024) Fixed Charge  for Non-Residential Classes ($/month)</t>
  </si>
  <si>
    <t>Current (2024) F/V Split for Non-Residential Classes</t>
  </si>
  <si>
    <t>2025 Revenue from Fixed Charge using Current F/V Split</t>
  </si>
  <si>
    <t>2025 Fixed Charge Using Current F/V Split ($/month)*</t>
  </si>
  <si>
    <t>2025 Base Fixed Charge for Non-Residential Classes ($/month)</t>
  </si>
  <si>
    <r>
      <t>(B) = B</t>
    </r>
    <r>
      <rPr>
        <vertAlign val="subscript"/>
        <sz val="10"/>
        <rFont val="Arial"/>
        <family val="2"/>
      </rPr>
      <t>2024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</si>
  <si>
    <t>Derivation of 2025 Mitigated Fixed Charge for Seasonal Customers Moving to R2 Class</t>
  </si>
  <si>
    <r>
      <t>Current (2024) Fixed Charge for Seasonal-R2 Customers ($/month)</t>
    </r>
    <r>
      <rPr>
        <sz val="10"/>
        <rFont val="Arial"/>
        <family val="2"/>
      </rPr>
      <t xml:space="preserve"> (A1)</t>
    </r>
  </si>
  <si>
    <r>
      <t xml:space="preserve">2025 Fixed Charge for Seasonal Customers Moving to R2 Class ($/month) </t>
    </r>
    <r>
      <rPr>
        <sz val="10"/>
        <rFont val="Arial"/>
        <family val="2"/>
      </rPr>
      <t>(E1=A1+D1)</t>
    </r>
  </si>
  <si>
    <t>2025 Adjustments (from 2024 Revenue Requirement) by Rate Class</t>
  </si>
  <si>
    <t xml:space="preserve">*** 2024: Revenue with 2024 rates and 2025 charge determinants
</t>
  </si>
  <si>
    <t xml:space="preserve">2026 Rate Design </t>
  </si>
  <si>
    <t>Derivation of 2026 Fixed Charge for Non-Residential Classes</t>
  </si>
  <si>
    <t>Revenue - with 2025 Rates and 2026 Charge Determinants</t>
  </si>
  <si>
    <t>2025 Revenue</t>
  </si>
  <si>
    <t>2026 Rates Revenue Requirement</t>
  </si>
  <si>
    <t>2026 Misc Rev</t>
  </si>
  <si>
    <t>2026 Total Revenue</t>
  </si>
  <si>
    <t>Current (2025) Fixed Charge  for Non-Residential Classes ($/month)</t>
  </si>
  <si>
    <t>Current (2025) F/V Split for Non-Residential Classes</t>
  </si>
  <si>
    <t>2026 Revenue from Fixed Charge using Current F/V Split</t>
  </si>
  <si>
    <t>2026 Fixed Charge Using Current F/V Split ($/month)*</t>
  </si>
  <si>
    <t>2026 Base Fixed Charge for Non-Residential Classes ($/month)</t>
  </si>
  <si>
    <r>
      <t>(B) = B</t>
    </r>
    <r>
      <rPr>
        <vertAlign val="subscript"/>
        <sz val="10"/>
        <rFont val="Arial"/>
        <family val="2"/>
      </rPr>
      <t>2025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</si>
  <si>
    <t>Derivation of 2026 Mitigated Fixed Charge for Seasonal Customers Moving to R2 Class</t>
  </si>
  <si>
    <r>
      <t>Current (2025) Fixed Charge for Seasonal-R2 Customers ($/month)</t>
    </r>
    <r>
      <rPr>
        <sz val="10"/>
        <rFont val="Arial"/>
        <family val="2"/>
      </rPr>
      <t xml:space="preserve"> (A1)</t>
    </r>
  </si>
  <si>
    <r>
      <t xml:space="preserve">2026 Fixed Charge for Seasonal Customers Moving to R2 Class ($/month) </t>
    </r>
    <r>
      <rPr>
        <sz val="10"/>
        <rFont val="Arial"/>
        <family val="2"/>
      </rPr>
      <t>(E1=A1+D1)</t>
    </r>
  </si>
  <si>
    <t>2026 Adjustments (from 2025 Revenue Requirement) by Rate Class</t>
  </si>
  <si>
    <t xml:space="preserve">*** 2025: Revenue with 2025 rates and 2026 charge determinants
</t>
  </si>
  <si>
    <t xml:space="preserve">2027 Rate Design </t>
  </si>
  <si>
    <t>Derivation of 2027 Fixed Charge for Non-Residential Classes</t>
  </si>
  <si>
    <t>Revenue - with 2026 Rates and 2027 Charge Determinants</t>
  </si>
  <si>
    <t>2026 Revenue</t>
  </si>
  <si>
    <t>2027 Rates Revenue Requirement</t>
  </si>
  <si>
    <t>2027 Misc Rev</t>
  </si>
  <si>
    <t>2027 Total Revenue</t>
  </si>
  <si>
    <t>Current (2026) Fixed Charge  for Non-Residential Classes ($/month)</t>
  </si>
  <si>
    <t>Current (2026) F/V Split for Non-Residential Classes</t>
  </si>
  <si>
    <t>2027 Revenue from Fixed Charge using Current F/V Split</t>
  </si>
  <si>
    <t>2027 Fixed Charge Using Current F/V Split ($/month)*</t>
  </si>
  <si>
    <t>2027 Base Fixed Charge for Non-Residential Classes ($/month)</t>
  </si>
  <si>
    <r>
      <t>(B) = B</t>
    </r>
    <r>
      <rPr>
        <vertAlign val="subscript"/>
        <sz val="10"/>
        <rFont val="Arial"/>
        <family val="2"/>
      </rPr>
      <t>2026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</si>
  <si>
    <t>Derivation of 2027 Mitigated Fixed Charge for Seasonal Customers Moving to R2 Class</t>
  </si>
  <si>
    <r>
      <t>Current (2026) Fixed Charge for Seasonal-R2 Customers ($/month)</t>
    </r>
    <r>
      <rPr>
        <sz val="10"/>
        <rFont val="Arial"/>
        <family val="2"/>
      </rPr>
      <t xml:space="preserve"> (A1)</t>
    </r>
  </si>
  <si>
    <r>
      <t xml:space="preserve">2027 Fixed Charge for Seasonal Customers Moving to R2 Class ($/month) </t>
    </r>
    <r>
      <rPr>
        <sz val="10"/>
        <rFont val="Arial"/>
        <family val="2"/>
      </rPr>
      <t>(E1=A1+D1)</t>
    </r>
  </si>
  <si>
    <t>2027 Adjustments (from 2026 Revenue Requirement) by Rate Class</t>
  </si>
  <si>
    <t xml:space="preserve">*** 2026: Revenue with 2026 rates and 2027 charge determinants
</t>
  </si>
  <si>
    <t>** Final ST rates are provided in Schedule 4.1.</t>
  </si>
  <si>
    <t>Rates Revenue Requirement***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</si>
</sst>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%"/>
    <numFmt numFmtId="167" formatCode="0.0000"/>
    <numFmt numFmtId="168" formatCode="0.0%"/>
    <numFmt numFmtId="169" formatCode="_(&quot;$&quot;* #,##0.0000_);_(&quot;$&quot;* \(#,##0.0000\);_(&quot;$&quot;* &quot;-&quot;??_);_(@_)"/>
    <numFmt numFmtId="170" formatCode="_(* #,##0.0000000000_);_(* \(#,##0.000000000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vertAlign val="subscript"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6" fillId="0" borderId="0" xfId="0" applyFont="1" applyAlignment="1">
      <alignment horizontal="center" vertical="center"/>
    </xf>
    <xf numFmtId="43" fontId="0" fillId="0" borderId="0" xfId="0" applyNumberFormat="1"/>
    <xf numFmtId="9" fontId="0" fillId="0" borderId="0" xfId="3" applyFont="1" applyBorder="1"/>
    <xf numFmtId="2" fontId="0" fillId="2" borderId="1" xfId="0" applyNumberFormat="1" applyFill="1" applyBorder="1" applyAlignment="1">
      <alignment horizontal="center"/>
    </xf>
    <xf numFmtId="167" fontId="0" fillId="0" borderId="0" xfId="0" applyNumberFormat="1"/>
    <xf numFmtId="0" fontId="0" fillId="2" borderId="1" xfId="0" applyFill="1" applyBorder="1"/>
    <xf numFmtId="164" fontId="5" fillId="2" borderId="1" xfId="1" applyNumberFormat="1" applyFont="1" applyFill="1" applyBorder="1"/>
    <xf numFmtId="165" fontId="2" fillId="2" borderId="1" xfId="2" applyNumberFormat="1" applyFill="1" applyBorder="1"/>
    <xf numFmtId="165" fontId="0" fillId="2" borderId="1" xfId="0" applyNumberFormat="1" applyFill="1" applyBorder="1"/>
    <xf numFmtId="168" fontId="0" fillId="2" borderId="1" xfId="3" applyNumberFormat="1" applyFont="1" applyFill="1" applyBorder="1" applyAlignment="1">
      <alignment horizontal="center"/>
    </xf>
    <xf numFmtId="3" fontId="0" fillId="2" borderId="0" xfId="0" applyNumberFormat="1" applyFill="1"/>
    <xf numFmtId="0" fontId="0" fillId="2" borderId="2" xfId="0" applyFill="1" applyBorder="1"/>
    <xf numFmtId="164" fontId="0" fillId="0" borderId="0" xfId="1" applyNumberFormat="1" applyFont="1"/>
    <xf numFmtId="0" fontId="0" fillId="2" borderId="0" xfId="0" applyFill="1"/>
    <xf numFmtId="0" fontId="8" fillId="2" borderId="0" xfId="0" applyFont="1" applyFill="1"/>
    <xf numFmtId="165" fontId="2" fillId="2" borderId="0" xfId="2" applyNumberFormat="1" applyFill="1" applyBorder="1"/>
    <xf numFmtId="166" fontId="0" fillId="2" borderId="0" xfId="3" applyNumberFormat="1" applyFont="1" applyFill="1" applyBorder="1"/>
    <xf numFmtId="10" fontId="4" fillId="2" borderId="0" xfId="3" applyNumberFormat="1" applyFont="1" applyFill="1" applyBorder="1"/>
    <xf numFmtId="10" fontId="0" fillId="2" borderId="0" xfId="0" applyNumberFormat="1" applyFill="1"/>
    <xf numFmtId="0" fontId="0" fillId="2" borderId="1" xfId="0" quotePrefix="1" applyFill="1" applyBorder="1" applyAlignment="1">
      <alignment horizontal="left" wrapText="1"/>
    </xf>
    <xf numFmtId="165" fontId="0" fillId="2" borderId="1" xfId="0" applyNumberFormat="1" applyFill="1" applyBorder="1" applyAlignment="1">
      <alignment horizontal="center"/>
    </xf>
    <xf numFmtId="10" fontId="0" fillId="2" borderId="1" xfId="3" applyNumberFormat="1" applyFont="1" applyFill="1" applyBorder="1" applyAlignment="1">
      <alignment horizontal="center"/>
    </xf>
    <xf numFmtId="0" fontId="0" fillId="2" borderId="0" xfId="0" quotePrefix="1" applyFill="1" applyAlignment="1">
      <alignment horizontal="left"/>
    </xf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0" fillId="2" borderId="3" xfId="0" applyFill="1" applyBorder="1"/>
    <xf numFmtId="0" fontId="5" fillId="2" borderId="3" xfId="0" applyFont="1" applyFill="1" applyBorder="1"/>
    <xf numFmtId="164" fontId="2" fillId="2" borderId="3" xfId="1" applyNumberFormat="1" applyFill="1" applyBorder="1"/>
    <xf numFmtId="164" fontId="7" fillId="2" borderId="0" xfId="0" applyNumberFormat="1" applyFont="1" applyFill="1"/>
    <xf numFmtId="167" fontId="0" fillId="2" borderId="3" xfId="0" applyNumberFormat="1" applyFill="1" applyBorder="1" applyAlignment="1">
      <alignment horizontal="center"/>
    </xf>
    <xf numFmtId="165" fontId="4" fillId="2" borderId="0" xfId="2" applyNumberFormat="1" applyFont="1" applyFill="1" applyBorder="1"/>
    <xf numFmtId="43" fontId="4" fillId="2" borderId="0" xfId="0" applyNumberFormat="1" applyFont="1" applyFill="1"/>
    <xf numFmtId="44" fontId="0" fillId="2" borderId="0" xfId="0" applyNumberFormat="1" applyFill="1"/>
    <xf numFmtId="165" fontId="4" fillId="2" borderId="0" xfId="0" applyNumberFormat="1" applyFont="1" applyFill="1"/>
    <xf numFmtId="43" fontId="0" fillId="2" borderId="0" xfId="0" applyNumberFormat="1" applyFill="1"/>
    <xf numFmtId="164" fontId="0" fillId="2" borderId="0" xfId="0" applyNumberFormat="1" applyFill="1"/>
    <xf numFmtId="2" fontId="0" fillId="2" borderId="0" xfId="0" applyNumberFormat="1" applyFill="1"/>
    <xf numFmtId="0" fontId="4" fillId="2" borderId="0" xfId="0" quotePrefix="1" applyFont="1" applyFill="1" applyAlignment="1">
      <alignment horizontal="left"/>
    </xf>
    <xf numFmtId="167" fontId="0" fillId="2" borderId="0" xfId="0" applyNumberFormat="1" applyFill="1"/>
    <xf numFmtId="0" fontId="0" fillId="2" borderId="0" xfId="0" applyFill="1" applyAlignment="1">
      <alignment wrapText="1"/>
    </xf>
    <xf numFmtId="44" fontId="0" fillId="2" borderId="0" xfId="2" applyFont="1" applyFill="1"/>
    <xf numFmtId="3" fontId="4" fillId="2" borderId="0" xfId="0" applyNumberFormat="1" applyFont="1" applyFill="1" applyAlignment="1">
      <alignment horizontal="center" wrapText="1"/>
    </xf>
    <xf numFmtId="0" fontId="0" fillId="2" borderId="0" xfId="0" applyFill="1" applyAlignment="1">
      <alignment horizontal="right"/>
    </xf>
    <xf numFmtId="168" fontId="0" fillId="2" borderId="0" xfId="3" applyNumberFormat="1" applyFont="1" applyFill="1" applyBorder="1"/>
    <xf numFmtId="170" fontId="0" fillId="2" borderId="0" xfId="0" applyNumberFormat="1" applyFill="1"/>
    <xf numFmtId="9" fontId="0" fillId="2" borderId="0" xfId="3" applyFont="1" applyFill="1" applyBorder="1"/>
    <xf numFmtId="44" fontId="2" fillId="2" borderId="1" xfId="2" applyFont="1" applyFill="1" applyBorder="1"/>
    <xf numFmtId="165" fontId="2" fillId="2" borderId="1" xfId="2" applyNumberFormat="1" applyFont="1" applyFill="1" applyBorder="1"/>
    <xf numFmtId="169" fontId="2" fillId="2" borderId="1" xfId="2" applyNumberFormat="1" applyFont="1" applyFill="1" applyBorder="1"/>
    <xf numFmtId="165" fontId="0" fillId="2" borderId="1" xfId="2" applyNumberFormat="1" applyFont="1" applyFill="1" applyBorder="1"/>
    <xf numFmtId="169" fontId="0" fillId="2" borderId="1" xfId="2" applyNumberFormat="1" applyFont="1" applyFill="1" applyBorder="1"/>
    <xf numFmtId="165" fontId="0" fillId="2" borderId="0" xfId="0" applyNumberFormat="1" applyFill="1"/>
    <xf numFmtId="165" fontId="0" fillId="2" borderId="3" xfId="2" applyNumberFormat="1" applyFont="1" applyFill="1" applyBorder="1"/>
    <xf numFmtId="9" fontId="0" fillId="2" borderId="0" xfId="3" applyFont="1" applyFill="1"/>
    <xf numFmtId="165" fontId="7" fillId="2" borderId="0" xfId="2" applyNumberFormat="1" applyFont="1" applyFill="1" applyBorder="1"/>
    <xf numFmtId="39" fontId="2" fillId="2" borderId="1" xfId="2" applyNumberFormat="1" applyFill="1" applyBorder="1"/>
    <xf numFmtId="164" fontId="2" fillId="2" borderId="0" xfId="1" applyNumberFormat="1" applyFill="1" applyBorder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44" fontId="0" fillId="2" borderId="1" xfId="2" quotePrefix="1" applyFont="1" applyFill="1" applyBorder="1" applyAlignment="1">
      <alignment horizontal="right"/>
    </xf>
    <xf numFmtId="169" fontId="0" fillId="2" borderId="1" xfId="2" quotePrefix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0" fillId="2" borderId="0" xfId="0" applyNumberFormat="1" applyFill="1" applyAlignment="1">
      <alignment horizontal="center"/>
    </xf>
    <xf numFmtId="169" fontId="0" fillId="2" borderId="1" xfId="0" applyNumberFormat="1" applyFill="1" applyBorder="1"/>
    <xf numFmtId="44" fontId="0" fillId="2" borderId="1" xfId="2" applyFont="1" applyFill="1" applyBorder="1" applyAlignment="1">
      <alignment horizontal="center"/>
    </xf>
    <xf numFmtId="0" fontId="5" fillId="2" borderId="0" xfId="0" applyFont="1" applyFill="1"/>
    <xf numFmtId="167" fontId="0" fillId="2" borderId="0" xfId="0" applyNumberForma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44" fontId="0" fillId="2" borderId="1" xfId="2" applyFont="1" applyFill="1" applyBorder="1"/>
    <xf numFmtId="165" fontId="0" fillId="2" borderId="0" xfId="2" applyNumberFormat="1" applyFont="1" applyFill="1" applyBorder="1"/>
    <xf numFmtId="0" fontId="0" fillId="2" borderId="0" xfId="0" applyFill="1" applyAlignment="1">
      <alignment horizontal="center" wrapText="1"/>
    </xf>
    <xf numFmtId="165" fontId="0" fillId="2" borderId="1" xfId="2" applyNumberFormat="1" applyFont="1" applyFill="1" applyBorder="1" applyAlignment="1">
      <alignment horizontal="center"/>
    </xf>
    <xf numFmtId="9" fontId="0" fillId="2" borderId="1" xfId="3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165" fontId="0" fillId="2" borderId="8" xfId="2" applyNumberFormat="1" applyFont="1" applyFill="1" applyBorder="1"/>
    <xf numFmtId="44" fontId="2" fillId="2" borderId="9" xfId="2" applyFont="1" applyFill="1" applyBorder="1"/>
    <xf numFmtId="44" fontId="0" fillId="0" borderId="9" xfId="2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2" borderId="10" xfId="0" applyFill="1" applyBorder="1"/>
    <xf numFmtId="0" fontId="0" fillId="2" borderId="11" xfId="0" applyFill="1" applyBorder="1"/>
    <xf numFmtId="165" fontId="0" fillId="2" borderId="12" xfId="2" applyNumberFormat="1" applyFont="1" applyFill="1" applyBorder="1"/>
    <xf numFmtId="165" fontId="0" fillId="2" borderId="13" xfId="2" applyNumberFormat="1" applyFont="1" applyFill="1" applyBorder="1"/>
    <xf numFmtId="44" fontId="0" fillId="2" borderId="12" xfId="2" applyFont="1" applyFill="1" applyBorder="1"/>
    <xf numFmtId="44" fontId="0" fillId="2" borderId="13" xfId="2" applyFont="1" applyFill="1" applyBorder="1" applyAlignment="1">
      <alignment horizontal="center"/>
    </xf>
    <xf numFmtId="44" fontId="0" fillId="2" borderId="14" xfId="2" applyFont="1" applyFill="1" applyBorder="1"/>
    <xf numFmtId="44" fontId="0" fillId="2" borderId="15" xfId="2" applyFont="1" applyFill="1" applyBorder="1"/>
    <xf numFmtId="165" fontId="0" fillId="2" borderId="15" xfId="2" applyNumberFormat="1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44" fontId="0" fillId="2" borderId="15" xfId="2" applyFont="1" applyFill="1" applyBorder="1" applyAlignment="1">
      <alignment horizontal="center"/>
    </xf>
    <xf numFmtId="44" fontId="0" fillId="2" borderId="16" xfId="2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44" fontId="10" fillId="2" borderId="0" xfId="0" applyNumberFormat="1" applyFont="1" applyFill="1"/>
    <xf numFmtId="7" fontId="0" fillId="2" borderId="14" xfId="0" applyNumberFormat="1" applyFill="1" applyBorder="1" applyAlignment="1">
      <alignment horizontal="center"/>
    </xf>
    <xf numFmtId="7" fontId="0" fillId="2" borderId="15" xfId="0" applyNumberFormat="1" applyFill="1" applyBorder="1" applyAlignment="1">
      <alignment horizontal="center"/>
    </xf>
    <xf numFmtId="7" fontId="0" fillId="2" borderId="16" xfId="0" applyNumberForma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37" fontId="0" fillId="2" borderId="15" xfId="0" applyNumberFormat="1" applyFill="1" applyBorder="1" applyAlignment="1">
      <alignment horizont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165" fontId="4" fillId="2" borderId="0" xfId="0" applyNumberFormat="1" applyFont="1" applyFill="1" applyAlignment="1">
      <alignment horizontal="center"/>
    </xf>
    <xf numFmtId="165" fontId="2" fillId="2" borderId="9" xfId="2" applyNumberFormat="1" applyFont="1" applyFill="1" applyBorder="1"/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9" fontId="2" fillId="2" borderId="13" xfId="2" applyNumberFormat="1" applyFont="1" applyFill="1" applyBorder="1"/>
    <xf numFmtId="44" fontId="2" fillId="2" borderId="15" xfId="2" applyFont="1" applyFill="1" applyBorder="1"/>
    <xf numFmtId="165" fontId="2" fillId="2" borderId="15" xfId="2" applyNumberFormat="1" applyFont="1" applyFill="1" applyBorder="1"/>
    <xf numFmtId="44" fontId="2" fillId="2" borderId="13" xfId="2" applyFont="1" applyFill="1" applyBorder="1"/>
    <xf numFmtId="44" fontId="2" fillId="2" borderId="16" xfId="2" applyFont="1" applyFill="1" applyBorder="1"/>
    <xf numFmtId="0" fontId="11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 wrapText="1"/>
    </xf>
    <xf numFmtId="44" fontId="0" fillId="2" borderId="14" xfId="0" applyNumberFormat="1" applyFill="1" applyBorder="1" applyAlignment="1">
      <alignment horizontal="center"/>
    </xf>
    <xf numFmtId="44" fontId="0" fillId="2" borderId="15" xfId="0" applyNumberFormat="1" applyFill="1" applyBorder="1" applyAlignment="1">
      <alignment horizontal="center"/>
    </xf>
    <xf numFmtId="44" fontId="0" fillId="2" borderId="16" xfId="0" applyNumberFormat="1" applyFill="1" applyBorder="1" applyAlignment="1">
      <alignment horizontal="center"/>
    </xf>
    <xf numFmtId="44" fontId="0" fillId="2" borderId="9" xfId="2" applyFont="1" applyFill="1" applyBorder="1" applyAlignment="1">
      <alignment horizontal="right"/>
    </xf>
    <xf numFmtId="39" fontId="2" fillId="2" borderId="12" xfId="2" applyNumberFormat="1" applyFill="1" applyBorder="1"/>
    <xf numFmtId="168" fontId="0" fillId="2" borderId="13" xfId="3" applyNumberFormat="1" applyFont="1" applyFill="1" applyBorder="1" applyAlignment="1">
      <alignment horizontal="center"/>
    </xf>
    <xf numFmtId="169" fontId="0" fillId="2" borderId="0" xfId="0" applyNumberFormat="1" applyFill="1"/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5" fontId="2" fillId="2" borderId="8" xfId="2" applyNumberFormat="1" applyFill="1" applyBorder="1"/>
    <xf numFmtId="165" fontId="2" fillId="2" borderId="12" xfId="2" applyNumberFormat="1" applyFill="1" applyBorder="1"/>
    <xf numFmtId="165" fontId="0" fillId="2" borderId="15" xfId="2" applyNumberFormat="1" applyFont="1" applyFill="1" applyBorder="1"/>
    <xf numFmtId="44" fontId="2" fillId="2" borderId="12" xfId="2" applyFill="1" applyBorder="1"/>
    <xf numFmtId="39" fontId="2" fillId="2" borderId="1" xfId="2" applyNumberFormat="1" applyFill="1" applyBorder="1" applyAlignment="1">
      <alignment horizontal="center"/>
    </xf>
    <xf numFmtId="9" fontId="2" fillId="2" borderId="1" xfId="3" applyFont="1" applyFill="1" applyBorder="1" applyAlignment="1">
      <alignment horizontal="center"/>
    </xf>
    <xf numFmtId="44" fontId="2" fillId="2" borderId="1" xfId="2" applyFill="1" applyBorder="1"/>
    <xf numFmtId="44" fontId="0" fillId="2" borderId="13" xfId="2" applyFont="1" applyFill="1" applyBorder="1"/>
    <xf numFmtId="44" fontId="2" fillId="2" borderId="14" xfId="2" applyFill="1" applyBorder="1"/>
    <xf numFmtId="44" fontId="2" fillId="2" borderId="15" xfId="2" applyFill="1" applyBorder="1"/>
    <xf numFmtId="39" fontId="2" fillId="2" borderId="15" xfId="2" applyNumberFormat="1" applyFill="1" applyBorder="1" applyAlignment="1">
      <alignment horizontal="center"/>
    </xf>
    <xf numFmtId="9" fontId="2" fillId="2" borderId="15" xfId="3" applyFont="1" applyFill="1" applyBorder="1" applyAlignment="1">
      <alignment horizontal="center"/>
    </xf>
    <xf numFmtId="44" fontId="0" fillId="2" borderId="16" xfId="2" applyFont="1" applyFill="1" applyBorder="1"/>
    <xf numFmtId="39" fontId="2" fillId="2" borderId="14" xfId="2" applyNumberFormat="1" applyFill="1" applyBorder="1"/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44" fontId="10" fillId="2" borderId="5" xfId="0" applyNumberFormat="1" applyFont="1" applyFill="1" applyBorder="1" applyAlignment="1">
      <alignment horizontal="center"/>
    </xf>
    <xf numFmtId="44" fontId="10" fillId="2" borderId="6" xfId="0" applyNumberFormat="1" applyFont="1" applyFill="1" applyBorder="1" applyAlignment="1">
      <alignment horizontal="center"/>
    </xf>
    <xf numFmtId="44" fontId="10" fillId="2" borderId="7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5" xr:uid="{00000000-0005-0000-0000-000003000000}"/>
    <cellStyle name="Percent" xfId="3" builtinId="5"/>
    <cellStyle name="Percent 2" xfId="4" xr:uid="{00000000-0005-0000-0000-000005000000}"/>
  </cellStyles>
  <dxfs count="0"/>
  <tableStyles count="0" defaultTableStyle="TableStyleMedium2" defaultPivotStyle="PivotStyleLight16"/>
  <colors>
    <mruColors>
      <color rgb="FFCCFFCC"/>
      <color rgb="FFFFCCCC"/>
      <color rgb="FFFFFFFF"/>
      <color rgb="FFFFCCFF"/>
      <color rgb="FFCCFFFF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6"/>
  <sheetViews>
    <sheetView topLeftCell="A8" zoomScale="80" zoomScaleNormal="80" zoomScaleSheetLayoutView="40" workbookViewId="0">
      <selection activeCell="U30" sqref="U29:V30"/>
    </sheetView>
  </sheetViews>
  <sheetFormatPr defaultRowHeight="12.75" x14ac:dyDescent="0.2"/>
  <cols>
    <col min="1" max="1" width="12.42578125" customWidth="1"/>
    <col min="2" max="2" width="14" customWidth="1"/>
    <col min="3" max="3" width="18" customWidth="1"/>
    <col min="4" max="4" width="17.7109375" customWidth="1"/>
    <col min="5" max="5" width="19.85546875" customWidth="1"/>
    <col min="6" max="6" width="16.140625" bestFit="1" customWidth="1"/>
    <col min="7" max="7" width="17.42578125" customWidth="1"/>
    <col min="8" max="8" width="18.85546875" customWidth="1"/>
    <col min="9" max="9" width="15.42578125" bestFit="1" customWidth="1"/>
    <col min="10" max="10" width="14.42578125" bestFit="1" customWidth="1"/>
    <col min="11" max="11" width="17.42578125" customWidth="1"/>
    <col min="12" max="12" width="13.5703125" bestFit="1" customWidth="1"/>
    <col min="13" max="13" width="16.42578125" customWidth="1"/>
    <col min="14" max="14" width="16.28515625" customWidth="1"/>
    <col min="15" max="15" width="25.42578125" customWidth="1"/>
    <col min="16" max="16" width="15.140625" customWidth="1"/>
    <col min="17" max="17" width="18" customWidth="1"/>
    <col min="18" max="18" width="18.5703125" customWidth="1"/>
    <col min="19" max="19" width="22.42578125" customWidth="1"/>
    <col min="20" max="20" width="22.28515625" customWidth="1"/>
    <col min="21" max="21" width="18.5703125" customWidth="1"/>
    <col min="22" max="22" width="18.5703125" bestFit="1" customWidth="1"/>
    <col min="23" max="23" width="13.5703125" customWidth="1"/>
    <col min="24" max="24" width="13.85546875" customWidth="1"/>
    <col min="25" max="25" width="10" customWidth="1"/>
    <col min="26" max="26" width="10.5703125" customWidth="1"/>
    <col min="27" max="27" width="13.5703125" customWidth="1"/>
  </cols>
  <sheetData>
    <row r="1" spans="1:27" s="64" customFormat="1" x14ac:dyDescent="0.2"/>
    <row r="2" spans="1:27" s="16" customFormat="1" x14ac:dyDescent="0.2"/>
    <row r="3" spans="1:27" s="16" customFormat="1" ht="23.25" x14ac:dyDescent="0.35">
      <c r="A3" s="26" t="s">
        <v>0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7" s="16" customFormat="1" ht="23.25" x14ac:dyDescent="0.35">
      <c r="A4" s="26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7" s="16" customFormat="1" ht="24" thickBot="1" x14ac:dyDescent="0.4">
      <c r="A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7" s="16" customFormat="1" ht="18.75" thickBot="1" x14ac:dyDescent="0.3">
      <c r="E6" s="28"/>
      <c r="F6" s="70"/>
      <c r="M6" s="150" t="s">
        <v>1</v>
      </c>
      <c r="N6" s="151"/>
      <c r="O6" s="151"/>
      <c r="P6" s="151"/>
      <c r="Q6" s="151"/>
      <c r="R6" s="151"/>
      <c r="S6" s="152"/>
    </row>
    <row r="7" spans="1:27" s="29" customFormat="1" ht="126" x14ac:dyDescent="0.2">
      <c r="B7" s="30" t="s">
        <v>2</v>
      </c>
      <c r="C7" s="29" t="s">
        <v>3</v>
      </c>
      <c r="D7" s="29" t="s">
        <v>4</v>
      </c>
      <c r="E7" s="30" t="s">
        <v>5</v>
      </c>
      <c r="F7" s="78" t="s">
        <v>6</v>
      </c>
      <c r="G7" s="30" t="s">
        <v>7</v>
      </c>
      <c r="H7" s="30" t="s">
        <v>8</v>
      </c>
      <c r="I7" s="30" t="s">
        <v>9</v>
      </c>
      <c r="J7" s="30" t="s">
        <v>10</v>
      </c>
      <c r="K7" s="30" t="s">
        <v>11</v>
      </c>
      <c r="L7" s="30" t="s">
        <v>12</v>
      </c>
      <c r="M7" s="88" t="s">
        <v>13</v>
      </c>
      <c r="N7" s="30" t="s">
        <v>14</v>
      </c>
      <c r="O7" s="30" t="s">
        <v>15</v>
      </c>
      <c r="P7" s="30" t="s">
        <v>16</v>
      </c>
      <c r="Q7" s="30" t="s">
        <v>17</v>
      </c>
      <c r="R7" s="30" t="s">
        <v>18</v>
      </c>
      <c r="S7" s="89" t="s">
        <v>19</v>
      </c>
      <c r="T7" s="30" t="s">
        <v>20</v>
      </c>
      <c r="U7" s="30" t="s">
        <v>21</v>
      </c>
      <c r="V7" s="30" t="s">
        <v>22</v>
      </c>
      <c r="W7" s="30" t="s">
        <v>23</v>
      </c>
      <c r="X7" s="30" t="s">
        <v>24</v>
      </c>
      <c r="Y7" s="30" t="s">
        <v>25</v>
      </c>
      <c r="Z7" s="30" t="s">
        <v>26</v>
      </c>
      <c r="AA7" s="30" t="s">
        <v>27</v>
      </c>
    </row>
    <row r="8" spans="1:27" s="16" customFormat="1" ht="76.5" x14ac:dyDescent="0.2">
      <c r="E8" s="64" t="s">
        <v>28</v>
      </c>
      <c r="F8" s="64" t="s">
        <v>29</v>
      </c>
      <c r="G8" s="64" t="s">
        <v>30</v>
      </c>
      <c r="H8" s="64" t="s">
        <v>31</v>
      </c>
      <c r="I8" s="64" t="s">
        <v>32</v>
      </c>
      <c r="J8" s="64" t="s">
        <v>33</v>
      </c>
      <c r="K8" s="64" t="s">
        <v>34</v>
      </c>
      <c r="L8" s="64" t="s">
        <v>35</v>
      </c>
      <c r="M8" s="90" t="s">
        <v>36</v>
      </c>
      <c r="N8" s="64" t="s">
        <v>37</v>
      </c>
      <c r="O8" s="81" t="s">
        <v>38</v>
      </c>
      <c r="P8" s="81" t="s">
        <v>39</v>
      </c>
      <c r="Q8" s="81" t="s">
        <v>40</v>
      </c>
      <c r="R8" s="81" t="s">
        <v>41</v>
      </c>
      <c r="S8" s="91" t="s">
        <v>42</v>
      </c>
      <c r="T8" s="81" t="s">
        <v>43</v>
      </c>
      <c r="U8" s="81" t="s">
        <v>44</v>
      </c>
      <c r="V8" s="64" t="s">
        <v>45</v>
      </c>
      <c r="W8" s="64" t="s">
        <v>46</v>
      </c>
      <c r="X8" s="64" t="s">
        <v>47</v>
      </c>
      <c r="Y8" s="64" t="s">
        <v>48</v>
      </c>
      <c r="Z8" s="64" t="s">
        <v>49</v>
      </c>
      <c r="AA8" s="64" t="s">
        <v>50</v>
      </c>
    </row>
    <row r="9" spans="1:27" s="16" customFormat="1" x14ac:dyDescent="0.2">
      <c r="M9" s="92"/>
      <c r="S9" s="93"/>
    </row>
    <row r="10" spans="1:27" s="16" customFormat="1" x14ac:dyDescent="0.2">
      <c r="A10" s="8" t="s">
        <v>51</v>
      </c>
      <c r="B10" s="9">
        <v>246136.44217882439</v>
      </c>
      <c r="C10" s="9">
        <v>2033.7334689159704</v>
      </c>
      <c r="D10" s="9">
        <v>0</v>
      </c>
      <c r="E10" s="10">
        <v>116920577.55885679</v>
      </c>
      <c r="F10" s="10">
        <v>111060903.95326671</v>
      </c>
      <c r="G10" s="10">
        <v>4387652.8719685134</v>
      </c>
      <c r="H10" s="11">
        <v>112532924.68688828</v>
      </c>
      <c r="I10" s="6">
        <v>1.0527609032252769</v>
      </c>
      <c r="J10" s="6">
        <v>1.0527609032252769</v>
      </c>
      <c r="K10" s="56">
        <v>116920577.55885679</v>
      </c>
      <c r="L10" s="85">
        <v>0</v>
      </c>
      <c r="M10" s="94"/>
      <c r="N10" s="56"/>
      <c r="O10" s="56"/>
      <c r="P10" s="56"/>
      <c r="Q10" s="56"/>
      <c r="R10" s="56"/>
      <c r="S10" s="95"/>
      <c r="T10" s="86">
        <v>38.099777671663048</v>
      </c>
      <c r="U10" s="54">
        <v>112532924.68688828</v>
      </c>
      <c r="V10" s="54">
        <v>0</v>
      </c>
      <c r="W10" s="55"/>
      <c r="X10" s="57"/>
      <c r="Y10" s="8"/>
      <c r="Z10" s="8"/>
      <c r="AA10" s="8"/>
    </row>
    <row r="11" spans="1:27" s="16" customFormat="1" x14ac:dyDescent="0.2">
      <c r="A11" s="8" t="s">
        <v>52</v>
      </c>
      <c r="B11" s="9">
        <v>543964.86710812268</v>
      </c>
      <c r="C11" s="9">
        <v>5105.5354082495123</v>
      </c>
      <c r="D11" s="9">
        <v>0</v>
      </c>
      <c r="E11" s="10">
        <v>437014243.1696164</v>
      </c>
      <c r="F11" s="10">
        <v>381403442.70356512</v>
      </c>
      <c r="G11" s="10">
        <v>12023779.260726942</v>
      </c>
      <c r="H11" s="11">
        <v>424990463.90888947</v>
      </c>
      <c r="I11" s="6">
        <v>1.1458057118516185</v>
      </c>
      <c r="J11" s="6">
        <v>1.145074764225094</v>
      </c>
      <c r="K11" s="56">
        <v>436735457.22842401</v>
      </c>
      <c r="L11" s="85">
        <v>-278785.94119238853</v>
      </c>
      <c r="M11" s="94"/>
      <c r="N11" s="56"/>
      <c r="O11" s="56"/>
      <c r="P11" s="56"/>
      <c r="Q11" s="56"/>
      <c r="R11" s="56"/>
      <c r="S11" s="95"/>
      <c r="T11" s="86">
        <v>60.720450155978433</v>
      </c>
      <c r="U11" s="54">
        <v>396357499.19810635</v>
      </c>
      <c r="V11" s="54">
        <v>28354178.769590754</v>
      </c>
      <c r="W11" s="55">
        <v>5.5536151455880881E-3</v>
      </c>
      <c r="X11" s="57"/>
      <c r="Y11" s="8"/>
      <c r="Z11" s="8"/>
      <c r="AA11" s="8"/>
    </row>
    <row r="12" spans="1:27" s="16" customFormat="1" x14ac:dyDescent="0.2">
      <c r="A12" s="8" t="s">
        <v>53</v>
      </c>
      <c r="B12" s="9">
        <v>337178.63911978918</v>
      </c>
      <c r="C12" s="9">
        <v>4849.3214289099951</v>
      </c>
      <c r="D12" s="9">
        <v>0</v>
      </c>
      <c r="E12" s="10">
        <v>673752469.09003818</v>
      </c>
      <c r="F12" s="10">
        <v>706126309.30590212</v>
      </c>
      <c r="G12" s="10">
        <v>14739706.541002922</v>
      </c>
      <c r="H12" s="11">
        <v>659012762.54903531</v>
      </c>
      <c r="I12" s="6">
        <v>0.95415290467269753</v>
      </c>
      <c r="J12" s="6">
        <v>0.95415290467269753</v>
      </c>
      <c r="K12" s="56">
        <v>673752469.09003818</v>
      </c>
      <c r="L12" s="85">
        <v>0</v>
      </c>
      <c r="M12" s="94"/>
      <c r="N12" s="56"/>
      <c r="O12" s="56"/>
      <c r="P12" s="56"/>
      <c r="Q12" s="56"/>
      <c r="R12" s="56"/>
      <c r="S12" s="95"/>
      <c r="T12" s="86">
        <v>123.74017645499021</v>
      </c>
      <c r="U12" s="54">
        <v>500670531.61843419</v>
      </c>
      <c r="V12" s="54">
        <v>96224590.418153524</v>
      </c>
      <c r="W12" s="55">
        <v>1.9842897986612196E-2</v>
      </c>
      <c r="X12" s="57"/>
      <c r="Y12" s="8"/>
      <c r="Z12" s="8"/>
      <c r="AA12" s="8"/>
    </row>
    <row r="13" spans="1:27" s="16" customFormat="1" x14ac:dyDescent="0.2">
      <c r="A13" s="8" t="s">
        <v>54</v>
      </c>
      <c r="B13" s="9">
        <v>78677.149131994534</v>
      </c>
      <c r="C13" s="9"/>
      <c r="D13" s="9"/>
      <c r="E13" s="10"/>
      <c r="F13" s="10"/>
      <c r="G13" s="10"/>
      <c r="H13" s="11"/>
      <c r="I13" s="6"/>
      <c r="J13" s="6"/>
      <c r="K13" s="56"/>
      <c r="L13" s="85"/>
      <c r="M13" s="94"/>
      <c r="N13" s="56"/>
      <c r="O13" s="56"/>
      <c r="P13" s="56"/>
      <c r="Q13" s="56"/>
      <c r="R13" s="56"/>
      <c r="S13" s="95"/>
      <c r="T13" s="86">
        <v>65.793818151945814</v>
      </c>
      <c r="U13" s="54">
        <v>62117640.512447633</v>
      </c>
      <c r="V13" s="54">
        <v>0</v>
      </c>
      <c r="W13" s="55"/>
      <c r="X13" s="57"/>
      <c r="Y13" s="8"/>
      <c r="Z13" s="8"/>
      <c r="AA13" s="8"/>
    </row>
    <row r="14" spans="1:27" s="16" customFormat="1" x14ac:dyDescent="0.2">
      <c r="A14" s="8" t="s">
        <v>55</v>
      </c>
      <c r="B14" s="9">
        <v>88794.916531946306</v>
      </c>
      <c r="C14" s="9">
        <v>2003.5128229139991</v>
      </c>
      <c r="D14" s="9">
        <v>0</v>
      </c>
      <c r="E14" s="10">
        <v>176445634.65295961</v>
      </c>
      <c r="F14" s="10">
        <v>174420692.27659437</v>
      </c>
      <c r="G14" s="10">
        <v>3614110.8782380512</v>
      </c>
      <c r="H14" s="11">
        <v>172831523.77472156</v>
      </c>
      <c r="I14" s="6">
        <v>1.0116095306694124</v>
      </c>
      <c r="J14" s="6">
        <v>1.0116095306694124</v>
      </c>
      <c r="K14" s="56">
        <v>176445634.65295964</v>
      </c>
      <c r="L14" s="85">
        <v>0</v>
      </c>
      <c r="M14" s="96">
        <v>34.130000000000003</v>
      </c>
      <c r="N14" s="79">
        <v>21.373323052666233</v>
      </c>
      <c r="O14" s="82" t="str">
        <f>IF(M14&gt;N14,"Yes","No")</f>
        <v>Yes</v>
      </c>
      <c r="P14" s="83">
        <v>0.2021120690606702</v>
      </c>
      <c r="Q14" s="82">
        <v>34931336.869017392</v>
      </c>
      <c r="R14" s="75">
        <v>32.782785915874967</v>
      </c>
      <c r="S14" s="97">
        <f>IF(O14="Yes",MIN(M14,R14),R14)</f>
        <v>32.782785915874967</v>
      </c>
      <c r="T14" s="86">
        <v>32.782785915874967</v>
      </c>
      <c r="U14" s="54">
        <v>34931336.869017392</v>
      </c>
      <c r="V14" s="54">
        <v>137900186.9057042</v>
      </c>
      <c r="W14" s="55">
        <v>6.8829201055542022E-2</v>
      </c>
      <c r="X14" s="57"/>
      <c r="Y14" s="8"/>
      <c r="Z14" s="8"/>
      <c r="AA14" s="8"/>
    </row>
    <row r="15" spans="1:27" s="16" customFormat="1" x14ac:dyDescent="0.2">
      <c r="A15" s="8" t="s">
        <v>56</v>
      </c>
      <c r="B15" s="9">
        <v>5342.5982814367044</v>
      </c>
      <c r="C15" s="9">
        <v>2192.1289547301517</v>
      </c>
      <c r="D15" s="9">
        <v>7026112.9003000315</v>
      </c>
      <c r="E15" s="10">
        <v>145261550.26363203</v>
      </c>
      <c r="F15" s="10">
        <v>158466940.09448951</v>
      </c>
      <c r="G15" s="10">
        <v>2122616.7678001858</v>
      </c>
      <c r="H15" s="11">
        <v>143138933.49583185</v>
      </c>
      <c r="I15" s="6">
        <v>0.91666785625453817</v>
      </c>
      <c r="J15" s="6">
        <v>0.91666785625453817</v>
      </c>
      <c r="K15" s="56">
        <v>145261550.26363203</v>
      </c>
      <c r="L15" s="85">
        <v>0</v>
      </c>
      <c r="M15" s="96">
        <v>113.67</v>
      </c>
      <c r="N15" s="79">
        <v>57.285966620162633</v>
      </c>
      <c r="O15" s="82" t="str">
        <f t="shared" ref="O15:O28" si="0">IF(M15&gt;N15,"Yes","No")</f>
        <v>Yes</v>
      </c>
      <c r="P15" s="83">
        <v>4.7276989056860112E-2</v>
      </c>
      <c r="Q15" s="82">
        <v>6767177.7924930695</v>
      </c>
      <c r="R15" s="75">
        <v>105.55378731490667</v>
      </c>
      <c r="S15" s="97">
        <f t="shared" ref="S15:S28" si="1">IF(O15="Yes",MIN(M15,R15),R15)</f>
        <v>105.55378731490667</v>
      </c>
      <c r="T15" s="86">
        <v>105.55378731490667</v>
      </c>
      <c r="U15" s="54">
        <v>6767177.7924930695</v>
      </c>
      <c r="V15" s="54">
        <v>136371755.70333877</v>
      </c>
      <c r="W15" s="55"/>
      <c r="X15" s="57">
        <v>19.409274749558236</v>
      </c>
      <c r="Y15" s="57">
        <v>9.7299999999999998E-2</v>
      </c>
      <c r="Z15" s="57">
        <v>1.2999999999999999E-2</v>
      </c>
      <c r="AA15" s="74">
        <f>X15+Y15+Z15</f>
        <v>19.519574749558238</v>
      </c>
    </row>
    <row r="16" spans="1:27" s="16" customFormat="1" x14ac:dyDescent="0.2">
      <c r="A16" s="8" t="s">
        <v>57</v>
      </c>
      <c r="B16" s="9">
        <v>18432.018802277362</v>
      </c>
      <c r="C16" s="9">
        <v>549.64876063941358</v>
      </c>
      <c r="D16" s="9">
        <v>0</v>
      </c>
      <c r="E16" s="10">
        <v>24390992.74575378</v>
      </c>
      <c r="F16" s="10">
        <v>25306198.886110358</v>
      </c>
      <c r="G16" s="10">
        <v>590362.30171686213</v>
      </c>
      <c r="H16" s="11">
        <v>23800630.44403692</v>
      </c>
      <c r="I16" s="6">
        <v>0.96383470530380988</v>
      </c>
      <c r="J16" s="6">
        <v>0.96383470530380988</v>
      </c>
      <c r="K16" s="56">
        <v>24390992.74575378</v>
      </c>
      <c r="L16" s="85">
        <v>0</v>
      </c>
      <c r="M16" s="96">
        <v>26.95</v>
      </c>
      <c r="N16" s="79">
        <v>12.935437039004173</v>
      </c>
      <c r="O16" s="82" t="str">
        <f t="shared" si="0"/>
        <v>Yes</v>
      </c>
      <c r="P16" s="83">
        <v>0.23710927341210461</v>
      </c>
      <c r="Q16" s="82">
        <v>5643350.191335611</v>
      </c>
      <c r="R16" s="75">
        <v>25.514252543687494</v>
      </c>
      <c r="S16" s="97">
        <f t="shared" si="1"/>
        <v>25.514252543687494</v>
      </c>
      <c r="T16" s="86">
        <v>25.514252543687494</v>
      </c>
      <c r="U16" s="54">
        <v>5643350.191335611</v>
      </c>
      <c r="V16" s="54">
        <v>18157280.252701309</v>
      </c>
      <c r="W16" s="55">
        <v>3.3034333110437124E-2</v>
      </c>
      <c r="X16" s="57"/>
      <c r="Y16" s="57"/>
      <c r="Z16" s="8"/>
      <c r="AA16" s="74"/>
    </row>
    <row r="17" spans="1:27" s="16" customFormat="1" x14ac:dyDescent="0.2">
      <c r="A17" s="8" t="s">
        <v>58</v>
      </c>
      <c r="B17" s="9">
        <v>1742.9663843396359</v>
      </c>
      <c r="C17" s="9">
        <v>887.32579246546652</v>
      </c>
      <c r="D17" s="9">
        <v>2314131.8193251635</v>
      </c>
      <c r="E17" s="10">
        <v>28369534.588067129</v>
      </c>
      <c r="F17" s="10">
        <v>29496164.052959245</v>
      </c>
      <c r="G17" s="10">
        <v>439139.20696797909</v>
      </c>
      <c r="H17" s="11">
        <v>27930395.38109915</v>
      </c>
      <c r="I17" s="6">
        <v>0.96180420400194089</v>
      </c>
      <c r="J17" s="6">
        <v>0.96180420400194089</v>
      </c>
      <c r="K17" s="56">
        <v>28369534.588067129</v>
      </c>
      <c r="L17" s="85">
        <v>0</v>
      </c>
      <c r="M17" s="96">
        <v>104.78</v>
      </c>
      <c r="N17" s="79">
        <v>52.52751756359563</v>
      </c>
      <c r="O17" s="82" t="str">
        <f t="shared" si="0"/>
        <v>Yes</v>
      </c>
      <c r="P17" s="83">
        <v>7.224467753790989E-2</v>
      </c>
      <c r="Q17" s="82">
        <v>2017822.4078138359</v>
      </c>
      <c r="R17" s="75">
        <v>96.474532629341539</v>
      </c>
      <c r="S17" s="97">
        <f t="shared" si="1"/>
        <v>96.474532629341539</v>
      </c>
      <c r="T17" s="86">
        <v>96.474532629341539</v>
      </c>
      <c r="U17" s="54">
        <v>2017822.4078138359</v>
      </c>
      <c r="V17" s="54">
        <v>25912572.973285314</v>
      </c>
      <c r="W17" s="55"/>
      <c r="X17" s="57">
        <v>11.197535402646951</v>
      </c>
      <c r="Y17" s="57">
        <v>0.1313</v>
      </c>
      <c r="Z17" s="8"/>
      <c r="AA17" s="74">
        <f>X17+Y17+Z17</f>
        <v>11.32883540264695</v>
      </c>
    </row>
    <row r="18" spans="1:27" s="16" customFormat="1" x14ac:dyDescent="0.2">
      <c r="A18" s="8" t="s">
        <v>59</v>
      </c>
      <c r="B18" s="9">
        <v>5493.909688122113</v>
      </c>
      <c r="C18" s="9">
        <v>83.722743351621489</v>
      </c>
      <c r="D18" s="9">
        <v>0</v>
      </c>
      <c r="E18" s="10">
        <v>9912487.9143983759</v>
      </c>
      <c r="F18" s="10">
        <v>10158381.264895968</v>
      </c>
      <c r="G18" s="10">
        <v>247644.16447821324</v>
      </c>
      <c r="H18" s="11">
        <v>9664843.7499201633</v>
      </c>
      <c r="I18" s="6">
        <v>0.97579404197523878</v>
      </c>
      <c r="J18" s="6">
        <v>0.97579404197523878</v>
      </c>
      <c r="K18" s="56">
        <v>9912487.9143983759</v>
      </c>
      <c r="L18" s="85">
        <v>0</v>
      </c>
      <c r="M18" s="96">
        <v>11.16</v>
      </c>
      <c r="N18" s="79">
        <v>15.793859136426541</v>
      </c>
      <c r="O18" s="82" t="str">
        <f t="shared" si="0"/>
        <v>No</v>
      </c>
      <c r="P18" s="83">
        <v>2.1474386423055054E-2</v>
      </c>
      <c r="Q18" s="82">
        <v>207546.58940423405</v>
      </c>
      <c r="R18" s="75">
        <v>3.1481313124627173</v>
      </c>
      <c r="S18" s="97">
        <f t="shared" si="1"/>
        <v>3.1481313124627173</v>
      </c>
      <c r="T18" s="86">
        <v>3.1481313124627173</v>
      </c>
      <c r="U18" s="54">
        <v>207546.58940423408</v>
      </c>
      <c r="V18" s="54">
        <v>9457297.1605159286</v>
      </c>
      <c r="W18" s="55">
        <v>0.11295971419375098</v>
      </c>
      <c r="X18" s="57"/>
      <c r="Y18" s="57"/>
      <c r="Z18" s="8"/>
      <c r="AA18" s="74"/>
    </row>
    <row r="19" spans="1:27" s="16" customFormat="1" x14ac:dyDescent="0.2">
      <c r="A19" s="8" t="s">
        <v>60</v>
      </c>
      <c r="B19" s="9">
        <v>19409.438554209246</v>
      </c>
      <c r="C19" s="9">
        <v>11.433715842363208</v>
      </c>
      <c r="D19" s="9">
        <v>0</v>
      </c>
      <c r="E19" s="10">
        <v>5443629.8676311309</v>
      </c>
      <c r="F19" s="10">
        <v>4937404.8200854454</v>
      </c>
      <c r="G19" s="10">
        <v>2735962.3662892622</v>
      </c>
      <c r="H19" s="11">
        <v>2707667.5013418687</v>
      </c>
      <c r="I19" s="6">
        <v>1.102528568345531</v>
      </c>
      <c r="J19" s="6">
        <v>1.102528568345531</v>
      </c>
      <c r="K19" s="56">
        <v>5443629.8676311299</v>
      </c>
      <c r="L19" s="85">
        <v>0</v>
      </c>
      <c r="M19" s="96">
        <v>3.25</v>
      </c>
      <c r="N19" s="79">
        <v>17.969178628608486</v>
      </c>
      <c r="O19" s="82" t="str">
        <f t="shared" si="0"/>
        <v>No</v>
      </c>
      <c r="P19" s="83">
        <v>0.2707889862093884</v>
      </c>
      <c r="Q19" s="82">
        <v>733206.53768047213</v>
      </c>
      <c r="R19" s="75">
        <v>3.1479810524171699</v>
      </c>
      <c r="S19" s="97">
        <f t="shared" si="1"/>
        <v>3.1479810524171699</v>
      </c>
      <c r="T19" s="86">
        <v>3.1479810524171699</v>
      </c>
      <c r="U19" s="54">
        <v>733206.53768047213</v>
      </c>
      <c r="V19" s="54">
        <v>1974460.9636613955</v>
      </c>
      <c r="W19" s="55">
        <v>0.17268760137852951</v>
      </c>
      <c r="X19" s="57"/>
      <c r="Y19" s="57"/>
      <c r="Z19" s="8"/>
      <c r="AA19" s="74"/>
    </row>
    <row r="20" spans="1:27" s="16" customFormat="1" x14ac:dyDescent="0.2">
      <c r="A20" s="8" t="s">
        <v>61</v>
      </c>
      <c r="B20" s="9">
        <v>5752.4176283894267</v>
      </c>
      <c r="C20" s="9">
        <v>32.776636622653967</v>
      </c>
      <c r="D20" s="9">
        <v>0</v>
      </c>
      <c r="E20" s="10">
        <v>3657376.7006807649</v>
      </c>
      <c r="F20" s="10">
        <v>3070478.877478681</v>
      </c>
      <c r="G20" s="10">
        <v>86988.963999281899</v>
      </c>
      <c r="H20" s="11">
        <v>3570387.7366814828</v>
      </c>
      <c r="I20" s="6">
        <v>1.1911421138594558</v>
      </c>
      <c r="J20" s="6">
        <v>1.145074764225094</v>
      </c>
      <c r="K20" s="56">
        <v>3515927.8766870322</v>
      </c>
      <c r="L20" s="85">
        <v>-141448.82399373269</v>
      </c>
      <c r="M20" s="96">
        <v>39.31</v>
      </c>
      <c r="N20" s="79">
        <v>37.096887348874809</v>
      </c>
      <c r="O20" s="82" t="str">
        <f t="shared" si="0"/>
        <v>Yes</v>
      </c>
      <c r="P20" s="83">
        <v>0.7707804405348111</v>
      </c>
      <c r="Q20" s="82">
        <v>2642959.0456884201</v>
      </c>
      <c r="R20" s="75">
        <v>38.287655968116269</v>
      </c>
      <c r="S20" s="97">
        <f t="shared" si="1"/>
        <v>38.287655968116269</v>
      </c>
      <c r="T20" s="86">
        <v>38.287655968116269</v>
      </c>
      <c r="U20" s="54">
        <v>2642959.0456884196</v>
      </c>
      <c r="V20" s="54">
        <v>785979.86699933046</v>
      </c>
      <c r="W20" s="55">
        <v>2.3979881647041568E-2</v>
      </c>
      <c r="X20" s="57"/>
      <c r="Y20" s="57"/>
      <c r="Z20" s="8"/>
      <c r="AA20" s="74"/>
    </row>
    <row r="21" spans="1:27" s="16" customFormat="1" x14ac:dyDescent="0.2">
      <c r="A21" s="8" t="s">
        <v>62</v>
      </c>
      <c r="B21" s="9">
        <v>1489.3264647525425</v>
      </c>
      <c r="C21" s="9">
        <v>30.423512299789554</v>
      </c>
      <c r="D21" s="9">
        <v>211376.10137424571</v>
      </c>
      <c r="E21" s="10">
        <v>5961388.7266115006</v>
      </c>
      <c r="F21" s="10">
        <v>6996456.2174023939</v>
      </c>
      <c r="G21" s="10">
        <v>77498.108939064288</v>
      </c>
      <c r="H21" s="11">
        <v>5883890.6176724359</v>
      </c>
      <c r="I21" s="6">
        <v>0.85205831943658072</v>
      </c>
      <c r="J21" s="6">
        <v>0.85205831943658072</v>
      </c>
      <c r="K21" s="56">
        <v>5961388.7266115006</v>
      </c>
      <c r="L21" s="85">
        <v>0</v>
      </c>
      <c r="M21" s="96">
        <v>199.36</v>
      </c>
      <c r="N21" s="79">
        <v>147.79511081366698</v>
      </c>
      <c r="O21" s="82" t="str">
        <f t="shared" si="0"/>
        <v>Yes</v>
      </c>
      <c r="P21" s="83">
        <v>0.605249043067148</v>
      </c>
      <c r="Q21" s="82">
        <v>3561219.1658580122</v>
      </c>
      <c r="R21" s="75">
        <v>199.26340587173425</v>
      </c>
      <c r="S21" s="97">
        <f t="shared" si="1"/>
        <v>199.26340587173425</v>
      </c>
      <c r="T21" s="86">
        <v>199.26340587173425</v>
      </c>
      <c r="U21" s="54">
        <v>3561219.1658580117</v>
      </c>
      <c r="V21" s="54">
        <v>2322671.4518144242</v>
      </c>
      <c r="W21" s="55"/>
      <c r="X21" s="57">
        <v>10.988335184127967</v>
      </c>
      <c r="Y21" s="57">
        <v>0.48970000000000002</v>
      </c>
      <c r="Z21" s="8"/>
      <c r="AA21" s="74">
        <f>X21+Y21+Z21</f>
        <v>11.478035184127968</v>
      </c>
    </row>
    <row r="22" spans="1:27" s="16" customFormat="1" x14ac:dyDescent="0.2">
      <c r="A22" s="8" t="s">
        <v>63</v>
      </c>
      <c r="B22" s="9">
        <v>910</v>
      </c>
      <c r="C22" s="9">
        <v>15114.84964990592</v>
      </c>
      <c r="D22" s="9">
        <v>30897107.448308725</v>
      </c>
      <c r="E22" s="10">
        <v>65649813.730831549</v>
      </c>
      <c r="F22" s="10">
        <v>75932438.193824291</v>
      </c>
      <c r="G22" s="10">
        <v>1258203.176717276</v>
      </c>
      <c r="H22" s="11">
        <v>64391610.554114275</v>
      </c>
      <c r="I22" s="6">
        <v>0.86458192693950597</v>
      </c>
      <c r="J22" s="6">
        <v>0.86458192693950597</v>
      </c>
      <c r="K22" s="56">
        <v>65649813.730831549</v>
      </c>
      <c r="L22" s="85">
        <v>0</v>
      </c>
      <c r="M22" s="96">
        <v>1175.74</v>
      </c>
      <c r="N22" s="79">
        <v>55.56514968468781</v>
      </c>
      <c r="O22" s="82" t="str">
        <f t="shared" si="0"/>
        <v>Yes</v>
      </c>
      <c r="P22" s="83">
        <v>0.18710224490842911</v>
      </c>
      <c r="Q22" s="82">
        <v>12047814.887944078</v>
      </c>
      <c r="R22" s="84">
        <v>1103.2797516432306</v>
      </c>
      <c r="S22" s="97">
        <f t="shared" si="1"/>
        <v>1103.2797516432306</v>
      </c>
      <c r="T22" s="87" t="s">
        <v>64</v>
      </c>
      <c r="U22" s="54">
        <v>12047814.887944078</v>
      </c>
      <c r="V22" s="54">
        <v>52343795.666170195</v>
      </c>
      <c r="W22" s="75"/>
      <c r="X22" s="75" t="s">
        <v>64</v>
      </c>
      <c r="Y22" s="57"/>
      <c r="Z22" s="8"/>
      <c r="AA22" s="75" t="s">
        <v>64</v>
      </c>
    </row>
    <row r="23" spans="1:27" s="16" customFormat="1" x14ac:dyDescent="0.2">
      <c r="A23" s="8" t="s">
        <v>65</v>
      </c>
      <c r="B23" s="9">
        <v>15476.196394747212</v>
      </c>
      <c r="C23" s="9">
        <v>118.12703316183574</v>
      </c>
      <c r="D23" s="9">
        <v>0</v>
      </c>
      <c r="E23" s="10">
        <v>6104499.8646358298</v>
      </c>
      <c r="F23" s="10">
        <v>6403173.1468934435</v>
      </c>
      <c r="G23" s="10">
        <v>261721.13768621822</v>
      </c>
      <c r="H23" s="11">
        <v>5842778.7269496117</v>
      </c>
      <c r="I23" s="6">
        <v>0.95335542622293168</v>
      </c>
      <c r="J23" s="6">
        <v>0.95335542622293168</v>
      </c>
      <c r="K23" s="56">
        <v>6104499.8646358298</v>
      </c>
      <c r="L23" s="85">
        <v>0</v>
      </c>
      <c r="M23" s="96"/>
      <c r="N23" s="79"/>
      <c r="O23" s="82"/>
      <c r="P23" s="83"/>
      <c r="Q23" s="82"/>
      <c r="R23" s="75"/>
      <c r="S23" s="97"/>
      <c r="T23" s="86">
        <v>31.461104190371962</v>
      </c>
      <c r="U23" s="54">
        <v>5842778.7269496117</v>
      </c>
      <c r="V23" s="54">
        <v>0</v>
      </c>
      <c r="W23" s="55"/>
      <c r="X23" s="57"/>
      <c r="Y23" s="57"/>
      <c r="Z23" s="8"/>
      <c r="AA23" s="74"/>
    </row>
    <row r="24" spans="1:27" s="16" customFormat="1" x14ac:dyDescent="0.2">
      <c r="A24" s="8" t="s">
        <v>66</v>
      </c>
      <c r="B24" s="9">
        <v>1380.1006483381207</v>
      </c>
      <c r="C24" s="9">
        <v>40.925459816640313</v>
      </c>
      <c r="D24" s="9">
        <v>0</v>
      </c>
      <c r="E24" s="10">
        <v>1093193.4048721632</v>
      </c>
      <c r="F24" s="10">
        <v>1374451.4598713522</v>
      </c>
      <c r="G24" s="10">
        <v>33188.072926563473</v>
      </c>
      <c r="H24" s="11">
        <v>1060005.3319455998</v>
      </c>
      <c r="I24" s="6">
        <v>0.79536705135769981</v>
      </c>
      <c r="J24" s="6">
        <v>0.79536705135769981</v>
      </c>
      <c r="K24" s="56">
        <v>1093193.4048721632</v>
      </c>
      <c r="L24" s="85">
        <v>0</v>
      </c>
      <c r="M24" s="96">
        <v>26.36</v>
      </c>
      <c r="N24" s="79">
        <v>6.7691595737891488</v>
      </c>
      <c r="O24" s="82" t="str">
        <f t="shared" si="0"/>
        <v>Yes</v>
      </c>
      <c r="P24" s="83">
        <v>0.41237957084398924</v>
      </c>
      <c r="Q24" s="82">
        <v>437124.54388006678</v>
      </c>
      <c r="R24" s="75">
        <v>26.394484610382111</v>
      </c>
      <c r="S24" s="97">
        <f t="shared" si="1"/>
        <v>26.36</v>
      </c>
      <c r="T24" s="86">
        <v>26.36</v>
      </c>
      <c r="U24" s="54">
        <v>436553.43708231428</v>
      </c>
      <c r="V24" s="54">
        <v>623451.89486328547</v>
      </c>
      <c r="W24" s="55">
        <v>1.5233839708986962E-2</v>
      </c>
      <c r="X24" s="57"/>
      <c r="Y24" s="57"/>
      <c r="Z24" s="8"/>
      <c r="AA24" s="74"/>
    </row>
    <row r="25" spans="1:27" s="16" customFormat="1" x14ac:dyDescent="0.2">
      <c r="A25" s="8" t="s">
        <v>67</v>
      </c>
      <c r="B25" s="9">
        <v>207.29999999999998</v>
      </c>
      <c r="C25" s="9">
        <v>118.49817452721084</v>
      </c>
      <c r="D25" s="9">
        <v>334038.70333743596</v>
      </c>
      <c r="E25" s="10">
        <v>1161183.3128262477</v>
      </c>
      <c r="F25" s="10">
        <v>1564504.2770536412</v>
      </c>
      <c r="G25" s="10">
        <v>41302.43837514925</v>
      </c>
      <c r="H25" s="11">
        <v>1119880.8744510985</v>
      </c>
      <c r="I25" s="6">
        <v>0.74220526581943946</v>
      </c>
      <c r="J25" s="6">
        <v>0.8</v>
      </c>
      <c r="K25" s="56">
        <v>1251603.421642913</v>
      </c>
      <c r="L25" s="85">
        <v>90420.108816665364</v>
      </c>
      <c r="M25" s="96">
        <v>146.47</v>
      </c>
      <c r="N25" s="79">
        <v>33.010826065526146</v>
      </c>
      <c r="O25" s="82" t="str">
        <f t="shared" si="0"/>
        <v>Yes</v>
      </c>
      <c r="P25" s="83">
        <v>0.3257805725633966</v>
      </c>
      <c r="Q25" s="82">
        <v>394292.54730301397</v>
      </c>
      <c r="R25" s="75">
        <v>158.50319476725116</v>
      </c>
      <c r="S25" s="97">
        <f t="shared" si="1"/>
        <v>146.47</v>
      </c>
      <c r="T25" s="86">
        <v>146.47</v>
      </c>
      <c r="U25" s="54">
        <v>364358.77199999994</v>
      </c>
      <c r="V25" s="54">
        <v>845942.21126776398</v>
      </c>
      <c r="W25" s="55"/>
      <c r="X25" s="57">
        <v>2.5324676536455666</v>
      </c>
      <c r="Y25" s="57">
        <v>0.31569999999999998</v>
      </c>
      <c r="Z25" s="8"/>
      <c r="AA25" s="74">
        <f>X25+Y25+Z25</f>
        <v>2.8481676536455667</v>
      </c>
    </row>
    <row r="26" spans="1:27" s="16" customFormat="1" x14ac:dyDescent="0.2">
      <c r="A26" s="8" t="s">
        <v>68</v>
      </c>
      <c r="B26" s="9">
        <v>38990.93040685702</v>
      </c>
      <c r="C26" s="9">
        <v>336.11190671828598</v>
      </c>
      <c r="D26" s="9">
        <v>0</v>
      </c>
      <c r="E26" s="10">
        <v>18591971.325400744</v>
      </c>
      <c r="F26" s="10">
        <v>21508776.914186891</v>
      </c>
      <c r="G26" s="10">
        <v>718571.6420262272</v>
      </c>
      <c r="H26" s="11">
        <v>17873399.683374517</v>
      </c>
      <c r="I26" s="6">
        <v>0.86438998366000708</v>
      </c>
      <c r="J26" s="6">
        <v>0.86438998366000708</v>
      </c>
      <c r="K26" s="56">
        <v>18591971.325400744</v>
      </c>
      <c r="L26" s="85">
        <v>0</v>
      </c>
      <c r="M26" s="96"/>
      <c r="N26" s="79"/>
      <c r="O26" s="82"/>
      <c r="P26" s="83"/>
      <c r="Q26" s="82"/>
      <c r="R26" s="75"/>
      <c r="S26" s="97"/>
      <c r="T26" s="86">
        <v>38.199908493401978</v>
      </c>
      <c r="U26" s="54">
        <v>17873399.683374517</v>
      </c>
      <c r="V26" s="54">
        <v>0</v>
      </c>
      <c r="W26" s="55"/>
      <c r="X26" s="57"/>
      <c r="Y26" s="57"/>
      <c r="Z26" s="8"/>
      <c r="AA26" s="74"/>
    </row>
    <row r="27" spans="1:27" s="16" customFormat="1" x14ac:dyDescent="0.2">
      <c r="A27" s="8" t="s">
        <v>69</v>
      </c>
      <c r="B27" s="9">
        <v>4222.8559568816245</v>
      </c>
      <c r="C27" s="9">
        <v>117.35573068971543</v>
      </c>
      <c r="D27" s="9">
        <v>0</v>
      </c>
      <c r="E27" s="10">
        <v>4292098.0034151273</v>
      </c>
      <c r="F27" s="10">
        <v>4579406.4781801235</v>
      </c>
      <c r="G27" s="10">
        <v>114085.63596273116</v>
      </c>
      <c r="H27" s="11">
        <v>4178012.3674523961</v>
      </c>
      <c r="I27" s="6">
        <v>0.93726076160001115</v>
      </c>
      <c r="J27" s="6">
        <v>0.93726076160001115</v>
      </c>
      <c r="K27" s="56">
        <v>4292098.0034151273</v>
      </c>
      <c r="L27" s="85">
        <v>0</v>
      </c>
      <c r="M27" s="96">
        <v>39.96</v>
      </c>
      <c r="N27" s="79">
        <v>4.7333801131814566</v>
      </c>
      <c r="O27" s="82" t="str">
        <f t="shared" si="0"/>
        <v>Yes</v>
      </c>
      <c r="P27" s="83">
        <v>0.48530085048251309</v>
      </c>
      <c r="Q27" s="82">
        <v>2027592.9552511058</v>
      </c>
      <c r="R27" s="75">
        <v>40.012276366876627</v>
      </c>
      <c r="S27" s="97">
        <f t="shared" si="1"/>
        <v>39.96</v>
      </c>
      <c r="T27" s="86">
        <v>39.96</v>
      </c>
      <c r="U27" s="54">
        <v>2024943.8884438765</v>
      </c>
      <c r="V27" s="54">
        <v>2153068.4790085196</v>
      </c>
      <c r="W27" s="55">
        <v>1.8346513343273876E-2</v>
      </c>
      <c r="X27" s="57"/>
      <c r="Y27" s="57"/>
      <c r="Z27" s="8"/>
      <c r="AA27" s="74"/>
    </row>
    <row r="28" spans="1:27" s="16" customFormat="1" ht="13.5" thickBot="1" x14ac:dyDescent="0.25">
      <c r="A28" s="8" t="s">
        <v>70</v>
      </c>
      <c r="B28" s="9">
        <v>303.16261456646674</v>
      </c>
      <c r="C28" s="9">
        <v>231.4475308533255</v>
      </c>
      <c r="D28" s="9">
        <v>646691.32773462601</v>
      </c>
      <c r="E28" s="10">
        <v>3217014.7080242611</v>
      </c>
      <c r="F28" s="10">
        <v>4433536.7054922562</v>
      </c>
      <c r="G28" s="10">
        <v>90643.03101086829</v>
      </c>
      <c r="H28" s="11">
        <v>3126371.6770133926</v>
      </c>
      <c r="I28" s="6">
        <v>0.72560912917198361</v>
      </c>
      <c r="J28" s="6">
        <v>0.8</v>
      </c>
      <c r="K28" s="56">
        <v>3546829.3643938052</v>
      </c>
      <c r="L28" s="85">
        <v>329814.6563695441</v>
      </c>
      <c r="M28" s="98">
        <v>170.26</v>
      </c>
      <c r="N28" s="99">
        <v>52.854179478083211</v>
      </c>
      <c r="O28" s="100" t="str">
        <f t="shared" si="0"/>
        <v>Yes</v>
      </c>
      <c r="P28" s="101">
        <v>0.19837945447936581</v>
      </c>
      <c r="Q28" s="100">
        <v>685636.35939554649</v>
      </c>
      <c r="R28" s="102">
        <v>188.46770854206159</v>
      </c>
      <c r="S28" s="103">
        <f t="shared" si="1"/>
        <v>170.26</v>
      </c>
      <c r="T28" s="86">
        <v>170.26</v>
      </c>
      <c r="U28" s="54">
        <v>619397.60107303946</v>
      </c>
      <c r="V28" s="54">
        <v>2836788.7323098974</v>
      </c>
      <c r="W28" s="55"/>
      <c r="X28" s="57">
        <v>4.3866194127687326</v>
      </c>
      <c r="Y28" s="57">
        <v>0.254</v>
      </c>
      <c r="Z28" s="8"/>
      <c r="AA28" s="74">
        <f>X28+Y28+Z28</f>
        <v>4.6406194127687321</v>
      </c>
    </row>
    <row r="29" spans="1:27" s="16" customFormat="1" x14ac:dyDescent="0.2">
      <c r="A29" s="32"/>
      <c r="B29" s="33"/>
      <c r="C29" s="33"/>
      <c r="D29" s="34"/>
      <c r="E29" s="33"/>
      <c r="F29" s="33"/>
      <c r="G29" s="34"/>
      <c r="H29" s="33"/>
      <c r="I29" s="36"/>
      <c r="J29" s="36"/>
      <c r="K29" s="59"/>
      <c r="L29" s="59"/>
      <c r="M29" s="80"/>
      <c r="N29" s="80"/>
      <c r="O29" s="80"/>
      <c r="P29" s="80"/>
      <c r="Q29" s="80"/>
      <c r="R29" s="80"/>
      <c r="S29" s="80"/>
      <c r="X29" s="60"/>
    </row>
    <row r="30" spans="1:27" s="16" customFormat="1" ht="13.5" thickBot="1" x14ac:dyDescent="0.25">
      <c r="A30" s="28" t="s">
        <v>71</v>
      </c>
      <c r="B30" s="35">
        <f>SUM(B10:B28)</f>
        <v>1413905.2358955941</v>
      </c>
      <c r="C30" s="35">
        <f t="shared" ref="C30:H30" si="2">SUM(C10:C28)</f>
        <v>33856.878730613862</v>
      </c>
      <c r="D30" s="35">
        <f t="shared" si="2"/>
        <v>41429458.30038023</v>
      </c>
      <c r="E30" s="35">
        <f t="shared" si="2"/>
        <v>1727239659.628252</v>
      </c>
      <c r="F30" s="35">
        <f t="shared" si="2"/>
        <v>1727239659.628252</v>
      </c>
      <c r="G30" s="35">
        <f t="shared" si="2"/>
        <v>43583176.566832319</v>
      </c>
      <c r="H30" s="35">
        <f t="shared" si="2"/>
        <v>1683656483.0614197</v>
      </c>
      <c r="I30" s="38"/>
      <c r="J30" s="28"/>
      <c r="K30" s="35">
        <f t="shared" ref="K30:L30" si="3">SUM(K10:K28)</f>
        <v>1727239659.628252</v>
      </c>
      <c r="L30" s="35">
        <f t="shared" si="3"/>
        <v>8.8242813944816589E-8</v>
      </c>
      <c r="M30" s="35"/>
      <c r="N30" s="35"/>
      <c r="O30" s="35"/>
      <c r="P30" s="35"/>
      <c r="Q30" s="35"/>
      <c r="R30" s="35"/>
      <c r="S30" s="35"/>
      <c r="T30" s="39"/>
      <c r="U30" s="35">
        <f t="shared" ref="U30" si="4">SUM(U10:U28)</f>
        <v>1167392461.612035</v>
      </c>
      <c r="V30" s="35">
        <f t="shared" ref="V30" si="5">SUM(V10:V28)</f>
        <v>516264021.44938451</v>
      </c>
      <c r="W30" s="41"/>
      <c r="X30" s="60"/>
    </row>
    <row r="31" spans="1:27" s="16" customFormat="1" ht="15.75" thickBot="1" x14ac:dyDescent="0.3">
      <c r="B31" s="35"/>
      <c r="C31" s="35"/>
      <c r="D31" s="35"/>
      <c r="E31" s="35"/>
      <c r="F31" s="35"/>
      <c r="G31" s="35"/>
      <c r="H31" s="35"/>
      <c r="I31" s="38"/>
      <c r="J31" s="28"/>
      <c r="K31" s="35"/>
      <c r="L31" s="35"/>
      <c r="M31" s="35"/>
      <c r="N31" s="153" t="s">
        <v>72</v>
      </c>
      <c r="O31" s="154"/>
      <c r="P31" s="154"/>
      <c r="Q31" s="154"/>
      <c r="R31" s="155"/>
      <c r="S31" s="35"/>
      <c r="T31" s="39"/>
      <c r="W31" s="41"/>
      <c r="X31" s="60"/>
    </row>
    <row r="32" spans="1:27" s="16" customFormat="1" ht="76.5" x14ac:dyDescent="0.25">
      <c r="E32" s="58"/>
      <c r="F32" s="58"/>
      <c r="G32" s="58"/>
      <c r="H32" s="58"/>
      <c r="L32" s="39"/>
      <c r="N32" s="109" t="s">
        <v>73</v>
      </c>
      <c r="O32" s="110" t="s">
        <v>74</v>
      </c>
      <c r="P32" s="110" t="s">
        <v>75</v>
      </c>
      <c r="Q32" s="110" t="s">
        <v>76</v>
      </c>
      <c r="R32" s="111" t="s">
        <v>77</v>
      </c>
      <c r="S32" s="105"/>
      <c r="U32" s="114" t="s">
        <v>78</v>
      </c>
      <c r="V32" s="115">
        <f>SUM(U30,V30)</f>
        <v>1683656483.0614195</v>
      </c>
    </row>
    <row r="33" spans="1:24" s="16" customFormat="1" ht="26.25" thickBot="1" x14ac:dyDescent="0.25">
      <c r="K33" s="42"/>
      <c r="N33" s="106">
        <v>58.430958536438105</v>
      </c>
      <c r="O33" s="107">
        <v>132.05955469151525</v>
      </c>
      <c r="P33" s="112">
        <v>10</v>
      </c>
      <c r="Q33" s="107">
        <v>7.3628596155077135</v>
      </c>
      <c r="R33" s="108">
        <v>65.793818151945814</v>
      </c>
      <c r="U33" s="126" t="s">
        <v>79</v>
      </c>
      <c r="V33" s="113">
        <f>G30</f>
        <v>43583176.566832319</v>
      </c>
    </row>
    <row r="34" spans="1:24" s="16" customFormat="1" ht="38.25" x14ac:dyDescent="0.2">
      <c r="A34" s="16" t="s">
        <v>80</v>
      </c>
      <c r="E34" s="45"/>
      <c r="F34" s="45"/>
      <c r="G34" s="45"/>
      <c r="L34" s="41"/>
      <c r="S34" s="41"/>
      <c r="U34" s="114" t="s">
        <v>81</v>
      </c>
      <c r="V34" s="113">
        <f>SUM(V32:V33)</f>
        <v>1727239659.6282518</v>
      </c>
    </row>
    <row r="35" spans="1:24" s="16" customFormat="1" x14ac:dyDescent="0.2">
      <c r="A35" s="16" t="s">
        <v>185</v>
      </c>
      <c r="B35" s="42"/>
      <c r="C35" s="42"/>
      <c r="D35" s="42"/>
      <c r="E35" s="42"/>
      <c r="F35" s="42"/>
      <c r="G35" s="42"/>
      <c r="H35" s="42"/>
      <c r="I35" s="41"/>
      <c r="J35" s="46"/>
      <c r="K35" s="41"/>
      <c r="X35" s="60"/>
    </row>
    <row r="36" spans="1:24" s="16" customFormat="1" x14ac:dyDescent="0.2">
      <c r="E36" s="45"/>
      <c r="F36" s="45"/>
      <c r="G36" s="45"/>
      <c r="I36" s="41"/>
      <c r="U36" s="13"/>
      <c r="V36" s="104"/>
      <c r="X36" s="60"/>
    </row>
    <row r="37" spans="1:24" s="16" customFormat="1" x14ac:dyDescent="0.2">
      <c r="E37" s="45"/>
      <c r="F37" s="45"/>
      <c r="G37" s="45"/>
      <c r="I37" s="41"/>
      <c r="U37" s="48"/>
      <c r="X37" s="60"/>
    </row>
    <row r="38" spans="1:24" s="16" customFormat="1" x14ac:dyDescent="0.2">
      <c r="E38" s="45"/>
      <c r="F38" s="45"/>
      <c r="G38" s="45"/>
      <c r="I38" s="41"/>
      <c r="J38" s="46"/>
      <c r="T38" s="71"/>
      <c r="U38" s="48"/>
      <c r="V38" s="71"/>
      <c r="W38" s="71"/>
      <c r="X38" s="71"/>
    </row>
    <row r="39" spans="1:24" s="16" customFormat="1" x14ac:dyDescent="0.2">
      <c r="E39" s="45"/>
      <c r="F39" s="45"/>
      <c r="G39" s="45"/>
      <c r="I39" s="50"/>
      <c r="J39" s="46"/>
      <c r="K39" s="41"/>
      <c r="U39" s="48"/>
      <c r="V39" s="64"/>
      <c r="W39" s="39"/>
      <c r="X39" s="39"/>
    </row>
    <row r="40" spans="1:24" s="16" customFormat="1" x14ac:dyDescent="0.2">
      <c r="E40" s="45"/>
      <c r="F40" s="45"/>
      <c r="G40" s="45"/>
      <c r="I40" s="42"/>
      <c r="J40" s="46"/>
      <c r="U40" s="48"/>
      <c r="V40" s="64"/>
      <c r="W40" s="39"/>
      <c r="X40" s="39"/>
    </row>
    <row r="41" spans="1:24" s="16" customFormat="1" x14ac:dyDescent="0.2">
      <c r="E41" s="45"/>
      <c r="F41" s="45"/>
      <c r="G41" s="45"/>
      <c r="I41" s="41"/>
      <c r="U41" s="48"/>
      <c r="V41" s="64"/>
      <c r="W41" s="39"/>
      <c r="X41" s="39"/>
    </row>
    <row r="42" spans="1:24" s="16" customFormat="1" x14ac:dyDescent="0.2">
      <c r="E42" s="45"/>
      <c r="F42" s="45"/>
      <c r="G42" s="45"/>
      <c r="I42" s="41"/>
      <c r="L42" s="52"/>
      <c r="M42" s="52"/>
      <c r="N42" s="52"/>
      <c r="O42" s="52"/>
      <c r="P42" s="52"/>
      <c r="Q42" s="52"/>
      <c r="R42" s="52"/>
      <c r="S42" s="52"/>
      <c r="U42" s="48"/>
      <c r="V42" s="64"/>
      <c r="W42" s="39"/>
      <c r="X42" s="39"/>
    </row>
    <row r="43" spans="1:24" s="16" customFormat="1" x14ac:dyDescent="0.2">
      <c r="E43" s="45"/>
      <c r="F43" s="45"/>
      <c r="G43" s="45"/>
      <c r="I43" s="41"/>
      <c r="L43" s="52"/>
      <c r="M43" s="52"/>
      <c r="N43" s="52"/>
      <c r="O43" s="52"/>
      <c r="P43" s="52"/>
      <c r="Q43" s="52"/>
      <c r="R43" s="52"/>
      <c r="S43" s="52"/>
      <c r="U43" s="48"/>
    </row>
    <row r="44" spans="1:24" x14ac:dyDescent="0.2">
      <c r="E44" s="7"/>
      <c r="F44" s="7"/>
      <c r="G44" s="7"/>
      <c r="L44" s="5"/>
      <c r="M44" s="5"/>
      <c r="N44" s="5"/>
      <c r="O44" s="5"/>
      <c r="P44" s="5"/>
      <c r="Q44" s="5"/>
      <c r="R44" s="5"/>
      <c r="S44" s="5"/>
      <c r="U44" s="48"/>
    </row>
    <row r="45" spans="1:24" x14ac:dyDescent="0.2">
      <c r="E45" s="7"/>
      <c r="F45" s="7"/>
      <c r="G45" s="7"/>
      <c r="I45" s="4"/>
      <c r="L45" s="5"/>
      <c r="M45" s="5"/>
      <c r="N45" s="5"/>
      <c r="O45" s="5"/>
      <c r="P45" s="5"/>
      <c r="Q45" s="5"/>
      <c r="R45" s="5"/>
      <c r="S45" s="5"/>
      <c r="U45" s="48"/>
    </row>
    <row r="46" spans="1:24" x14ac:dyDescent="0.2">
      <c r="E46" s="7"/>
      <c r="F46" s="7"/>
      <c r="G46" s="7"/>
      <c r="U46" s="48"/>
    </row>
    <row r="47" spans="1:24" x14ac:dyDescent="0.2">
      <c r="G47" s="7"/>
      <c r="I47" s="4"/>
      <c r="U47" s="48"/>
    </row>
    <row r="48" spans="1:24" x14ac:dyDescent="0.2">
      <c r="U48" s="48"/>
    </row>
    <row r="49" spans="21:21" x14ac:dyDescent="0.2">
      <c r="U49" s="48"/>
    </row>
    <row r="50" spans="21:21" x14ac:dyDescent="0.2">
      <c r="U50" s="48"/>
    </row>
    <row r="51" spans="21:21" x14ac:dyDescent="0.2">
      <c r="U51" s="48"/>
    </row>
    <row r="52" spans="21:21" x14ac:dyDescent="0.2">
      <c r="U52" s="48"/>
    </row>
    <row r="53" spans="21:21" x14ac:dyDescent="0.2">
      <c r="U53" s="48"/>
    </row>
    <row r="54" spans="21:21" x14ac:dyDescent="0.2">
      <c r="U54" s="48"/>
    </row>
    <row r="55" spans="21:21" x14ac:dyDescent="0.2">
      <c r="U55" s="48"/>
    </row>
    <row r="56" spans="21:21" x14ac:dyDescent="0.2">
      <c r="U56" s="48"/>
    </row>
  </sheetData>
  <mergeCells count="2">
    <mergeCell ref="M6:S6"/>
    <mergeCell ref="N31:R31"/>
  </mergeCells>
  <printOptions horizontalCentered="1"/>
  <pageMargins left="0.45" right="0.45" top="1.25" bottom="0.5" header="0.3" footer="0.3"/>
  <pageSetup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X52"/>
  <sheetViews>
    <sheetView view="pageBreakPreview" zoomScale="60" zoomScaleNormal="80" workbookViewId="0">
      <selection activeCell="X15" sqref="X15:X28"/>
    </sheetView>
  </sheetViews>
  <sheetFormatPr defaultRowHeight="12.75" x14ac:dyDescent="0.2"/>
  <cols>
    <col min="1" max="1" width="12.28515625" customWidth="1"/>
    <col min="2" max="2" width="19.5703125" customWidth="1"/>
    <col min="3" max="3" width="18" bestFit="1" customWidth="1"/>
    <col min="4" max="4" width="18" customWidth="1"/>
    <col min="5" max="5" width="18.85546875" customWidth="1"/>
    <col min="6" max="6" width="15.85546875" bestFit="1" customWidth="1"/>
    <col min="7" max="7" width="17" customWidth="1"/>
    <col min="8" max="8" width="15.85546875" bestFit="1" customWidth="1"/>
    <col min="9" max="9" width="15.42578125" bestFit="1" customWidth="1"/>
    <col min="10" max="10" width="22.42578125" customWidth="1"/>
    <col min="11" max="11" width="19.5703125" customWidth="1"/>
    <col min="12" max="12" width="27.85546875" customWidth="1"/>
    <col min="13" max="13" width="16.140625" customWidth="1"/>
    <col min="14" max="14" width="17.42578125" customWidth="1"/>
    <col min="15" max="15" width="21.42578125" customWidth="1"/>
    <col min="16" max="16" width="20" customWidth="1"/>
    <col min="17" max="17" width="26.42578125" customWidth="1"/>
    <col min="18" max="18" width="20.140625" customWidth="1"/>
    <col min="19" max="19" width="17.5703125" customWidth="1"/>
    <col min="20" max="20" width="13.5703125" customWidth="1"/>
    <col min="21" max="21" width="13.140625" customWidth="1"/>
    <col min="22" max="22" width="10.5703125" customWidth="1"/>
    <col min="23" max="23" width="10.42578125" customWidth="1"/>
    <col min="24" max="24" width="12.5703125" customWidth="1"/>
  </cols>
  <sheetData>
    <row r="1" spans="1:24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L1" s="1">
        <v>15</v>
      </c>
      <c r="M1" s="1">
        <v>16</v>
      </c>
      <c r="N1" s="1">
        <v>17</v>
      </c>
      <c r="O1" s="1">
        <v>18</v>
      </c>
      <c r="P1" s="1">
        <v>19</v>
      </c>
      <c r="S1" s="1">
        <v>20</v>
      </c>
      <c r="T1" s="1">
        <v>21</v>
      </c>
      <c r="U1" s="1">
        <v>22</v>
      </c>
      <c r="V1" s="1">
        <v>23</v>
      </c>
      <c r="W1" s="1">
        <v>24</v>
      </c>
      <c r="X1" s="1">
        <v>25</v>
      </c>
    </row>
    <row r="3" spans="1:24" ht="23.25" x14ac:dyDescent="0.35">
      <c r="A3" s="26" t="s">
        <v>82</v>
      </c>
      <c r="B3" s="16"/>
      <c r="C3" s="16"/>
      <c r="D3" s="16"/>
      <c r="E3" s="16"/>
      <c r="F3" s="27"/>
      <c r="G3" s="27"/>
      <c r="H3" s="27"/>
      <c r="I3" s="27"/>
      <c r="J3" s="27"/>
      <c r="K3" s="27"/>
      <c r="L3" s="27"/>
      <c r="M3" s="27"/>
      <c r="N3" s="27"/>
      <c r="O3" s="27"/>
      <c r="P3" s="16"/>
      <c r="Q3" s="16"/>
      <c r="R3" s="16"/>
      <c r="S3" s="16"/>
      <c r="T3" s="16"/>
      <c r="U3" s="16"/>
      <c r="V3" s="16"/>
      <c r="W3" s="16"/>
      <c r="X3" s="16"/>
    </row>
    <row r="4" spans="1:24" ht="23.25" x14ac:dyDescent="0.35">
      <c r="A4" s="26"/>
      <c r="B4" s="16"/>
      <c r="C4" s="16"/>
      <c r="D4" s="16"/>
      <c r="E4" s="16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  <c r="Q4" s="16"/>
      <c r="R4" s="16"/>
      <c r="S4" s="16"/>
      <c r="T4" s="16"/>
      <c r="U4" s="16"/>
      <c r="V4" s="16"/>
      <c r="W4" s="16"/>
      <c r="X4" s="16"/>
    </row>
    <row r="5" spans="1:24" ht="24" thickBot="1" x14ac:dyDescent="0.4">
      <c r="A5" s="26"/>
      <c r="B5" s="16"/>
      <c r="C5" s="16"/>
      <c r="D5" s="16"/>
      <c r="E5" s="16"/>
      <c r="F5" s="27"/>
      <c r="G5" s="27"/>
      <c r="H5" s="27"/>
      <c r="I5" s="27"/>
      <c r="J5" s="27"/>
      <c r="K5" s="27"/>
      <c r="L5" s="27"/>
      <c r="M5" s="27"/>
      <c r="N5" s="27"/>
      <c r="O5" s="27"/>
      <c r="P5" s="16"/>
      <c r="Q5" s="16"/>
      <c r="R5" s="16"/>
      <c r="S5" s="16"/>
      <c r="T5" s="16"/>
      <c r="U5" s="16"/>
      <c r="V5" s="16"/>
      <c r="W5" s="16"/>
      <c r="X5" s="16"/>
    </row>
    <row r="6" spans="1:24" ht="18.75" thickBot="1" x14ac:dyDescent="0.3">
      <c r="A6" s="16"/>
      <c r="B6" s="16"/>
      <c r="C6" s="16"/>
      <c r="D6" s="16"/>
      <c r="E6" s="16"/>
      <c r="F6" s="16"/>
      <c r="G6" s="28"/>
      <c r="H6" s="16"/>
      <c r="I6" s="16"/>
      <c r="J6" s="150" t="s">
        <v>83</v>
      </c>
      <c r="K6" s="151"/>
      <c r="L6" s="151"/>
      <c r="M6" s="151"/>
      <c r="N6" s="151"/>
      <c r="O6" s="151"/>
      <c r="P6" s="152"/>
      <c r="Q6" s="125"/>
      <c r="R6" s="125"/>
      <c r="S6" s="16"/>
      <c r="T6" s="16"/>
      <c r="U6" s="16"/>
      <c r="V6" s="16"/>
      <c r="W6" s="16"/>
      <c r="X6" s="16"/>
    </row>
    <row r="7" spans="1:24" s="3" customFormat="1" ht="88.5" customHeight="1" x14ac:dyDescent="0.2">
      <c r="A7" s="29"/>
      <c r="B7" s="30" t="s">
        <v>2</v>
      </c>
      <c r="C7" s="29" t="s">
        <v>3</v>
      </c>
      <c r="D7" s="29" t="s">
        <v>4</v>
      </c>
      <c r="E7" s="31" t="s">
        <v>84</v>
      </c>
      <c r="F7" s="30" t="s">
        <v>85</v>
      </c>
      <c r="G7" s="78" t="s">
        <v>86</v>
      </c>
      <c r="H7" s="30" t="s">
        <v>87</v>
      </c>
      <c r="I7" s="78" t="s">
        <v>88</v>
      </c>
      <c r="J7" s="117" t="s">
        <v>89</v>
      </c>
      <c r="K7" s="118" t="s">
        <v>14</v>
      </c>
      <c r="L7" s="118" t="s">
        <v>15</v>
      </c>
      <c r="M7" s="118" t="s">
        <v>90</v>
      </c>
      <c r="N7" s="118" t="s">
        <v>91</v>
      </c>
      <c r="O7" s="118" t="s">
        <v>92</v>
      </c>
      <c r="P7" s="119" t="s">
        <v>93</v>
      </c>
      <c r="Q7" s="30" t="s">
        <v>20</v>
      </c>
      <c r="R7" s="30" t="s">
        <v>94</v>
      </c>
      <c r="S7" s="30" t="s">
        <v>95</v>
      </c>
      <c r="T7" s="30" t="s">
        <v>23</v>
      </c>
      <c r="U7" s="30" t="s">
        <v>24</v>
      </c>
      <c r="V7" s="30" t="s">
        <v>25</v>
      </c>
      <c r="W7" s="30" t="s">
        <v>26</v>
      </c>
      <c r="X7" s="30" t="s">
        <v>27</v>
      </c>
    </row>
    <row r="8" spans="1:24" ht="69.75" customHeight="1" x14ac:dyDescent="0.3">
      <c r="A8" s="16"/>
      <c r="B8" s="16"/>
      <c r="C8" s="16"/>
      <c r="D8" s="16"/>
      <c r="E8" s="64" t="s">
        <v>96</v>
      </c>
      <c r="F8" s="64" t="s">
        <v>97</v>
      </c>
      <c r="G8" s="64" t="s">
        <v>98</v>
      </c>
      <c r="H8" s="64" t="s">
        <v>99</v>
      </c>
      <c r="I8" s="64" t="s">
        <v>100</v>
      </c>
      <c r="J8" s="90" t="s">
        <v>101</v>
      </c>
      <c r="K8" s="64" t="s">
        <v>102</v>
      </c>
      <c r="L8" s="81" t="s">
        <v>103</v>
      </c>
      <c r="M8" s="81" t="s">
        <v>104</v>
      </c>
      <c r="N8" s="81" t="s">
        <v>105</v>
      </c>
      <c r="O8" s="81" t="s">
        <v>106</v>
      </c>
      <c r="P8" s="91" t="s">
        <v>107</v>
      </c>
      <c r="Q8" s="81" t="s">
        <v>108</v>
      </c>
      <c r="R8" s="81" t="s">
        <v>109</v>
      </c>
      <c r="S8" s="64" t="s">
        <v>110</v>
      </c>
      <c r="T8" s="64" t="s">
        <v>111</v>
      </c>
      <c r="U8" s="64" t="s">
        <v>112</v>
      </c>
      <c r="V8" s="64" t="s">
        <v>113</v>
      </c>
      <c r="W8" s="64" t="s">
        <v>114</v>
      </c>
      <c r="X8" s="64" t="s">
        <v>115</v>
      </c>
    </row>
    <row r="9" spans="1:24" x14ac:dyDescent="0.2">
      <c r="A9" s="16"/>
      <c r="B9" s="16"/>
      <c r="C9" s="16"/>
      <c r="D9" s="16"/>
      <c r="E9" s="16"/>
      <c r="F9" s="16"/>
      <c r="G9" s="16"/>
      <c r="H9" s="16"/>
      <c r="I9" s="16"/>
      <c r="J9" s="92"/>
      <c r="K9" s="16"/>
      <c r="L9" s="16"/>
      <c r="M9" s="16"/>
      <c r="N9" s="16"/>
      <c r="O9" s="16"/>
      <c r="P9" s="93"/>
      <c r="Q9" s="16"/>
      <c r="R9" s="16"/>
      <c r="S9" s="16"/>
      <c r="T9" s="16"/>
      <c r="U9" s="16"/>
      <c r="V9" s="16"/>
      <c r="W9" s="16"/>
      <c r="X9" s="16"/>
    </row>
    <row r="10" spans="1:24" x14ac:dyDescent="0.2">
      <c r="A10" s="8" t="s">
        <v>51</v>
      </c>
      <c r="B10" s="9">
        <v>249126.96519675635</v>
      </c>
      <c r="C10" s="9">
        <v>2053.4234944129043</v>
      </c>
      <c r="D10" s="9">
        <v>0</v>
      </c>
      <c r="E10" s="10">
        <v>113900848.48795702</v>
      </c>
      <c r="F10" s="10">
        <v>116920577.55885679</v>
      </c>
      <c r="G10" s="10">
        <v>119124228.81044912</v>
      </c>
      <c r="H10" s="10">
        <v>4418383.23012463</v>
      </c>
      <c r="I10" s="10">
        <v>123542612.04057375</v>
      </c>
      <c r="J10" s="96"/>
      <c r="K10" s="56"/>
      <c r="L10" s="56"/>
      <c r="M10" s="12"/>
      <c r="N10" s="53"/>
      <c r="O10" s="54"/>
      <c r="P10" s="120"/>
      <c r="Q10" s="86">
        <v>39.847228338759834</v>
      </c>
      <c r="R10" s="116">
        <v>119124228.81044909</v>
      </c>
      <c r="S10" s="54">
        <v>0</v>
      </c>
      <c r="T10" s="55"/>
      <c r="U10" s="55"/>
      <c r="V10" s="8"/>
      <c r="W10" s="8"/>
      <c r="X10" s="8"/>
    </row>
    <row r="11" spans="1:24" x14ac:dyDescent="0.2">
      <c r="A11" s="8" t="s">
        <v>52</v>
      </c>
      <c r="B11" s="9">
        <v>548766.95946049714</v>
      </c>
      <c r="C11" s="9">
        <v>5142.2079731399572</v>
      </c>
      <c r="D11" s="9">
        <v>0</v>
      </c>
      <c r="E11" s="10">
        <v>428411401.42269051</v>
      </c>
      <c r="F11" s="10">
        <v>436735457.22842401</v>
      </c>
      <c r="G11" s="10">
        <v>448057924.81412202</v>
      </c>
      <c r="H11" s="10">
        <v>12107991.720977118</v>
      </c>
      <c r="I11" s="10">
        <v>460165916.53509915</v>
      </c>
      <c r="J11" s="96"/>
      <c r="K11" s="56"/>
      <c r="L11" s="56"/>
      <c r="M11" s="12"/>
      <c r="N11" s="53"/>
      <c r="O11" s="54"/>
      <c r="P11" s="120"/>
      <c r="Q11" s="86">
        <v>68.040102920709117</v>
      </c>
      <c r="R11" s="116">
        <v>448057924.81412202</v>
      </c>
      <c r="S11" s="54">
        <v>0</v>
      </c>
      <c r="T11" s="55"/>
      <c r="U11" s="55"/>
      <c r="V11" s="8"/>
      <c r="W11" s="8"/>
      <c r="X11" s="8"/>
    </row>
    <row r="12" spans="1:24" x14ac:dyDescent="0.2">
      <c r="A12" s="8" t="s">
        <v>53</v>
      </c>
      <c r="B12" s="9">
        <v>339353.80727237702</v>
      </c>
      <c r="C12" s="9">
        <v>4843.3300542298912</v>
      </c>
      <c r="D12" s="9">
        <v>0</v>
      </c>
      <c r="E12" s="10">
        <v>662045559.99230278</v>
      </c>
      <c r="F12" s="10">
        <v>673752469.09003818</v>
      </c>
      <c r="G12" s="10">
        <v>692406314.95211065</v>
      </c>
      <c r="H12" s="10">
        <v>14842940.883905225</v>
      </c>
      <c r="I12" s="10">
        <v>707249255.83601582</v>
      </c>
      <c r="J12" s="96"/>
      <c r="K12" s="56"/>
      <c r="L12" s="56"/>
      <c r="M12" s="12"/>
      <c r="N12" s="53"/>
      <c r="O12" s="54"/>
      <c r="P12" s="120"/>
      <c r="Q12" s="86">
        <v>138.06021261008038</v>
      </c>
      <c r="R12" s="116">
        <v>562215105.3847754</v>
      </c>
      <c r="S12" s="54">
        <v>60575497.395613313</v>
      </c>
      <c r="T12" s="55">
        <v>1.2506993477083001E-2</v>
      </c>
      <c r="U12" s="55"/>
      <c r="V12" s="8"/>
      <c r="W12" s="8"/>
      <c r="X12" s="8"/>
    </row>
    <row r="13" spans="1:24" x14ac:dyDescent="0.2">
      <c r="A13" s="8" t="s">
        <v>54</v>
      </c>
      <c r="B13" s="9">
        <v>78583.592324212135</v>
      </c>
      <c r="C13" s="9"/>
      <c r="D13" s="9"/>
      <c r="E13" s="10"/>
      <c r="F13" s="10"/>
      <c r="G13" s="10"/>
      <c r="H13" s="10"/>
      <c r="I13" s="10"/>
      <c r="J13" s="96"/>
      <c r="K13" s="56"/>
      <c r="L13" s="56"/>
      <c r="M13" s="12"/>
      <c r="N13" s="54"/>
      <c r="O13" s="54"/>
      <c r="P13" s="120"/>
      <c r="Q13" s="86">
        <v>73.823417536182987</v>
      </c>
      <c r="R13" s="116">
        <v>69615712.171721965</v>
      </c>
      <c r="S13" s="54">
        <v>0</v>
      </c>
      <c r="T13" s="55"/>
      <c r="U13" s="55"/>
      <c r="V13" s="8"/>
      <c r="W13" s="8"/>
      <c r="X13" s="8"/>
    </row>
    <row r="14" spans="1:24" x14ac:dyDescent="0.2">
      <c r="A14" s="8" t="s">
        <v>55</v>
      </c>
      <c r="B14" s="9">
        <v>88831.126999447559</v>
      </c>
      <c r="C14" s="9">
        <v>1990.3328645995068</v>
      </c>
      <c r="D14" s="9">
        <v>0</v>
      </c>
      <c r="E14" s="10">
        <v>171935633.02147508</v>
      </c>
      <c r="F14" s="10">
        <v>176445634.65295964</v>
      </c>
      <c r="G14" s="10">
        <v>179820431.19621873</v>
      </c>
      <c r="H14" s="10">
        <v>3639423.4827090479</v>
      </c>
      <c r="I14" s="10">
        <v>183459854.67892778</v>
      </c>
      <c r="J14" s="96">
        <v>32.78</v>
      </c>
      <c r="K14" s="79">
        <v>21.373323052666233</v>
      </c>
      <c r="L14" s="82" t="str">
        <f>IF(J14&gt;K14,"Yes","No")</f>
        <v>Yes</v>
      </c>
      <c r="M14" s="83">
        <v>0.2021120690606702</v>
      </c>
      <c r="N14" s="54">
        <v>36343879.40844965</v>
      </c>
      <c r="O14" s="53">
        <v>34.09454230373143</v>
      </c>
      <c r="P14" s="123">
        <f>IF(L14="Yes",MIN(J14,O14),O14)</f>
        <v>32.78</v>
      </c>
      <c r="Q14" s="86">
        <v>32.78</v>
      </c>
      <c r="R14" s="116">
        <v>34942612.116502695</v>
      </c>
      <c r="S14" s="54">
        <v>144877819.079716</v>
      </c>
      <c r="T14" s="55">
        <v>7.279074855093054E-2</v>
      </c>
      <c r="U14" s="55"/>
      <c r="V14" s="8"/>
      <c r="W14" s="8"/>
      <c r="X14" s="8"/>
    </row>
    <row r="15" spans="1:24" x14ac:dyDescent="0.2">
      <c r="A15" s="8" t="s">
        <v>56</v>
      </c>
      <c r="B15" s="9">
        <v>5392.8335205578469</v>
      </c>
      <c r="C15" s="9">
        <v>2192.829534771226</v>
      </c>
      <c r="D15" s="9">
        <v>7028358.3678641832</v>
      </c>
      <c r="E15" s="10">
        <v>143245901.53737119</v>
      </c>
      <c r="F15" s="10">
        <v>145261550.26363203</v>
      </c>
      <c r="G15" s="10">
        <v>149815016.98559418</v>
      </c>
      <c r="H15" s="10">
        <v>2137483.2067382811</v>
      </c>
      <c r="I15" s="10">
        <v>151952500.19233248</v>
      </c>
      <c r="J15" s="96">
        <v>105.55</v>
      </c>
      <c r="K15" s="79">
        <v>57.285966620162633</v>
      </c>
      <c r="L15" s="82" t="str">
        <f t="shared" ref="L15:L28" si="0">IF(J15&gt;K15,"Yes","No")</f>
        <v>Yes</v>
      </c>
      <c r="M15" s="83">
        <v>4.7276989056860112E-2</v>
      </c>
      <c r="N15" s="54">
        <v>7082802.9185812483</v>
      </c>
      <c r="O15" s="53">
        <v>109.44776513097001</v>
      </c>
      <c r="P15" s="123">
        <f t="shared" ref="P15:P28" si="1">IF(L15="Yes",MIN(J15,O15),O15)</f>
        <v>105.55</v>
      </c>
      <c r="Q15" s="86">
        <v>105.55</v>
      </c>
      <c r="R15" s="116">
        <v>6830562.9371385686</v>
      </c>
      <c r="S15" s="54">
        <v>142984454.04845563</v>
      </c>
      <c r="T15" s="55"/>
      <c r="U15" s="55">
        <v>20.34393332904374</v>
      </c>
      <c r="V15" s="57">
        <v>9.7299999999999998E-2</v>
      </c>
      <c r="W15" s="57">
        <v>1.37E-2</v>
      </c>
      <c r="X15" s="57">
        <f>SUM(U15:W15)</f>
        <v>20.45493332904374</v>
      </c>
    </row>
    <row r="16" spans="1:24" x14ac:dyDescent="0.2">
      <c r="A16" s="8" t="s">
        <v>57</v>
      </c>
      <c r="B16" s="9">
        <v>18524.280200869944</v>
      </c>
      <c r="C16" s="9">
        <v>549.27088730052355</v>
      </c>
      <c r="D16" s="9">
        <v>0</v>
      </c>
      <c r="E16" s="10">
        <v>23815450.114041172</v>
      </c>
      <c r="F16" s="10">
        <v>24390992.74575378</v>
      </c>
      <c r="G16" s="10">
        <v>24907603.115079857</v>
      </c>
      <c r="H16" s="10">
        <v>594497.09667512623</v>
      </c>
      <c r="I16" s="10">
        <v>25502100.211754985</v>
      </c>
      <c r="J16" s="96">
        <v>25.51</v>
      </c>
      <c r="K16" s="79">
        <v>12.935437039004173</v>
      </c>
      <c r="L16" s="82" t="str">
        <f t="shared" si="0"/>
        <v>Yes</v>
      </c>
      <c r="M16" s="83">
        <v>0.23710927341210461</v>
      </c>
      <c r="N16" s="54">
        <v>5905823.6770536583</v>
      </c>
      <c r="O16" s="53">
        <v>26.567940440929643</v>
      </c>
      <c r="P16" s="123">
        <f t="shared" si="1"/>
        <v>25.51</v>
      </c>
      <c r="Q16" s="86">
        <v>25.51</v>
      </c>
      <c r="R16" s="116">
        <v>5670652.6550903069</v>
      </c>
      <c r="S16" s="54">
        <v>19236950.459989551</v>
      </c>
      <c r="T16" s="55">
        <v>3.5022701739268414E-2</v>
      </c>
      <c r="U16" s="55"/>
      <c r="V16" s="57"/>
      <c r="W16" s="57"/>
      <c r="X16" s="57"/>
    </row>
    <row r="17" spans="1:24" x14ac:dyDescent="0.2">
      <c r="A17" s="8" t="s">
        <v>58</v>
      </c>
      <c r="B17" s="9">
        <v>1753.2592791246648</v>
      </c>
      <c r="C17" s="9">
        <v>888.59414693467068</v>
      </c>
      <c r="D17" s="9">
        <v>2312123.6644885824</v>
      </c>
      <c r="E17" s="10">
        <v>27919729.660294577</v>
      </c>
      <c r="F17" s="10">
        <v>28369534.588067129</v>
      </c>
      <c r="G17" s="10">
        <v>29200100.864309806</v>
      </c>
      <c r="H17" s="10">
        <v>442214.86165268172</v>
      </c>
      <c r="I17" s="10">
        <v>29642315.72596249</v>
      </c>
      <c r="J17" s="96">
        <v>96.47</v>
      </c>
      <c r="K17" s="79">
        <v>52.52751756359563</v>
      </c>
      <c r="L17" s="82" t="str">
        <f t="shared" si="0"/>
        <v>Yes</v>
      </c>
      <c r="M17" s="83">
        <v>7.224467753790989E-2</v>
      </c>
      <c r="N17" s="54">
        <v>2109551.8710165056</v>
      </c>
      <c r="O17" s="53">
        <v>100.26810714450841</v>
      </c>
      <c r="P17" s="123">
        <f t="shared" si="1"/>
        <v>96.47</v>
      </c>
      <c r="Q17" s="86">
        <v>96.47</v>
      </c>
      <c r="R17" s="116">
        <v>2029643.0718858766</v>
      </c>
      <c r="S17" s="54">
        <v>27170457.79242393</v>
      </c>
      <c r="T17" s="55"/>
      <c r="U17" s="55">
        <v>11.751299556217186</v>
      </c>
      <c r="V17" s="57">
        <v>0.1313</v>
      </c>
      <c r="W17" s="57"/>
      <c r="X17" s="57">
        <f t="shared" ref="X17:X21" si="2">SUM(U17:W17)</f>
        <v>11.882599556217185</v>
      </c>
    </row>
    <row r="18" spans="1:24" x14ac:dyDescent="0.2">
      <c r="A18" s="8" t="s">
        <v>59</v>
      </c>
      <c r="B18" s="9">
        <v>5535.7306064368668</v>
      </c>
      <c r="C18" s="9">
        <v>83.342660668320917</v>
      </c>
      <c r="D18" s="9">
        <v>0</v>
      </c>
      <c r="E18" s="10">
        <v>9623613.746163616</v>
      </c>
      <c r="F18" s="10">
        <v>9912487.9143983759</v>
      </c>
      <c r="G18" s="10">
        <v>10064943.159774529</v>
      </c>
      <c r="H18" s="10">
        <v>249378.62116650486</v>
      </c>
      <c r="I18" s="10">
        <v>10314321.780941034</v>
      </c>
      <c r="J18" s="96">
        <v>3.15</v>
      </c>
      <c r="K18" s="79">
        <v>15.793859136426541</v>
      </c>
      <c r="L18" s="82" t="str">
        <f t="shared" si="0"/>
        <v>No</v>
      </c>
      <c r="M18" s="83">
        <v>2.1474386423055058E-2</v>
      </c>
      <c r="N18" s="54">
        <v>216138.47873908302</v>
      </c>
      <c r="O18" s="53">
        <v>3.2536879366889764</v>
      </c>
      <c r="P18" s="123">
        <f t="shared" si="1"/>
        <v>3.2536879366889764</v>
      </c>
      <c r="Q18" s="86">
        <v>3.2536879366889764</v>
      </c>
      <c r="R18" s="116">
        <v>216138.47873908302</v>
      </c>
      <c r="S18" s="54">
        <v>9848804.681035446</v>
      </c>
      <c r="T18" s="55">
        <v>0.11817242936640537</v>
      </c>
      <c r="U18" s="55"/>
      <c r="V18" s="57"/>
      <c r="W18" s="57"/>
      <c r="X18" s="57"/>
    </row>
    <row r="19" spans="1:24" x14ac:dyDescent="0.2">
      <c r="A19" s="8" t="s">
        <v>60</v>
      </c>
      <c r="B19" s="9">
        <v>19086.035764061216</v>
      </c>
      <c r="C19" s="9">
        <v>11.173101883949291</v>
      </c>
      <c r="D19" s="9">
        <v>0</v>
      </c>
      <c r="E19" s="10">
        <v>2650908.3161786464</v>
      </c>
      <c r="F19" s="10">
        <v>5443629.8676311299</v>
      </c>
      <c r="G19" s="10">
        <v>2772476.3511781595</v>
      </c>
      <c r="H19" s="10">
        <v>2755124.5712017952</v>
      </c>
      <c r="I19" s="10">
        <v>5527600.9223799547</v>
      </c>
      <c r="J19" s="96">
        <v>3.15</v>
      </c>
      <c r="K19" s="79">
        <v>17.969178628608486</v>
      </c>
      <c r="L19" s="82" t="str">
        <f t="shared" si="0"/>
        <v>No</v>
      </c>
      <c r="M19" s="83">
        <v>0.2707889862093884</v>
      </c>
      <c r="N19" s="54">
        <v>750756.06042503787</v>
      </c>
      <c r="O19" s="53">
        <v>3.2779465473508771</v>
      </c>
      <c r="P19" s="123">
        <f t="shared" si="1"/>
        <v>3.2779465473508771</v>
      </c>
      <c r="Q19" s="86">
        <v>3.2779465473508771</v>
      </c>
      <c r="R19" s="116">
        <v>750756.06042503787</v>
      </c>
      <c r="S19" s="54">
        <v>2021720.2907531206</v>
      </c>
      <c r="T19" s="55">
        <v>0.18094530164961811</v>
      </c>
      <c r="U19" s="55"/>
      <c r="V19" s="57"/>
      <c r="W19" s="57"/>
      <c r="X19" s="57"/>
    </row>
    <row r="20" spans="1:24" x14ac:dyDescent="0.2">
      <c r="A20" s="8" t="s">
        <v>61</v>
      </c>
      <c r="B20" s="9">
        <v>5792.7460756860346</v>
      </c>
      <c r="C20" s="9">
        <v>33.040650216483336</v>
      </c>
      <c r="D20" s="9">
        <v>0</v>
      </c>
      <c r="E20" s="10">
        <v>3453961.8485887875</v>
      </c>
      <c r="F20" s="10">
        <v>3515927.8766870322</v>
      </c>
      <c r="G20" s="10">
        <v>3612357.124779067</v>
      </c>
      <c r="H20" s="10">
        <v>87598.219584746694</v>
      </c>
      <c r="I20" s="10">
        <v>3699955.3443638138</v>
      </c>
      <c r="J20" s="96">
        <v>38.29</v>
      </c>
      <c r="K20" s="79">
        <v>37.096887348874809</v>
      </c>
      <c r="L20" s="82" t="str">
        <f t="shared" si="0"/>
        <v>Yes</v>
      </c>
      <c r="M20" s="83">
        <v>0.77078044053481098</v>
      </c>
      <c r="N20" s="54">
        <v>2784334.216006272</v>
      </c>
      <c r="O20" s="53">
        <v>40.054897677588421</v>
      </c>
      <c r="P20" s="123">
        <f t="shared" si="1"/>
        <v>38.29</v>
      </c>
      <c r="Q20" s="86">
        <v>38.29</v>
      </c>
      <c r="R20" s="116">
        <v>2661650.9668562193</v>
      </c>
      <c r="S20" s="54">
        <v>950706.1579228472</v>
      </c>
      <c r="T20" s="55">
        <v>2.877383319316635E-2</v>
      </c>
      <c r="U20" s="55"/>
      <c r="V20" s="57"/>
      <c r="W20" s="57"/>
      <c r="X20" s="57"/>
    </row>
    <row r="21" spans="1:24" x14ac:dyDescent="0.2">
      <c r="A21" s="8" t="s">
        <v>62</v>
      </c>
      <c r="B21" s="9">
        <v>1575.6501165054717</v>
      </c>
      <c r="C21" s="9">
        <v>31.314642620519848</v>
      </c>
      <c r="D21" s="9">
        <v>217567.48556277191</v>
      </c>
      <c r="E21" s="10">
        <v>6158272.9631102234</v>
      </c>
      <c r="F21" s="10">
        <v>5961388.7266115006</v>
      </c>
      <c r="G21" s="10">
        <v>6440685.2738442048</v>
      </c>
      <c r="H21" s="10">
        <v>78040.892225165662</v>
      </c>
      <c r="I21" s="10">
        <v>6518726.1660693707</v>
      </c>
      <c r="J21" s="96">
        <v>199.26</v>
      </c>
      <c r="K21" s="79">
        <v>147.79511081366698</v>
      </c>
      <c r="L21" s="82" t="str">
        <f t="shared" si="0"/>
        <v>Yes</v>
      </c>
      <c r="M21" s="83">
        <v>0.60524904306714788</v>
      </c>
      <c r="N21" s="54">
        <v>3898218.5986908763</v>
      </c>
      <c r="O21" s="53">
        <v>206.16985109065504</v>
      </c>
      <c r="P21" s="123">
        <f t="shared" si="1"/>
        <v>199.26</v>
      </c>
      <c r="Q21" s="86">
        <v>199.26</v>
      </c>
      <c r="R21" s="116">
        <v>3767568.5065785632</v>
      </c>
      <c r="S21" s="54">
        <v>2673116.7672656416</v>
      </c>
      <c r="T21" s="55"/>
      <c r="U21" s="55">
        <v>12.286379834519906</v>
      </c>
      <c r="V21" s="57">
        <v>0.48970000000000002</v>
      </c>
      <c r="W21" s="57"/>
      <c r="X21" s="57">
        <f t="shared" si="2"/>
        <v>12.776079834519905</v>
      </c>
    </row>
    <row r="22" spans="1:24" x14ac:dyDescent="0.2">
      <c r="A22" s="14" t="s">
        <v>63</v>
      </c>
      <c r="B22" s="9">
        <v>917</v>
      </c>
      <c r="C22" s="9">
        <v>15171.441658457639</v>
      </c>
      <c r="D22" s="9">
        <v>31012798.555618569</v>
      </c>
      <c r="E22" s="10">
        <v>64680284.857697308</v>
      </c>
      <c r="F22" s="10">
        <v>65649813.730831549</v>
      </c>
      <c r="G22" s="10">
        <v>67646458.785845011</v>
      </c>
      <c r="H22" s="10">
        <v>1267015.4130955695</v>
      </c>
      <c r="I22" s="10">
        <v>68913474.198940575</v>
      </c>
      <c r="J22" s="96">
        <v>1103.28</v>
      </c>
      <c r="K22" s="79">
        <v>55.56514968468781</v>
      </c>
      <c r="L22" s="82" t="str">
        <f t="shared" si="0"/>
        <v>Yes</v>
      </c>
      <c r="M22" s="83">
        <v>0.18710224490842911</v>
      </c>
      <c r="N22" s="54">
        <v>12656804.298937129</v>
      </c>
      <c r="O22" s="53">
        <v>1150.2003179695682</v>
      </c>
      <c r="P22" s="123">
        <f t="shared" si="1"/>
        <v>1103.28</v>
      </c>
      <c r="Q22" s="130" t="s">
        <v>64</v>
      </c>
      <c r="R22" s="116">
        <v>12140493.120000001</v>
      </c>
      <c r="S22" s="54">
        <v>55505965.665845007</v>
      </c>
      <c r="T22" s="55"/>
      <c r="U22" s="68" t="s">
        <v>64</v>
      </c>
      <c r="V22" s="69"/>
      <c r="W22" s="69"/>
      <c r="X22" s="69" t="s">
        <v>64</v>
      </c>
    </row>
    <row r="23" spans="1:24" x14ac:dyDescent="0.2">
      <c r="A23" s="8" t="s">
        <v>65</v>
      </c>
      <c r="B23" s="9">
        <v>15549.81783322764</v>
      </c>
      <c r="C23" s="9">
        <v>118.73342204721388</v>
      </c>
      <c r="D23" s="9">
        <v>0</v>
      </c>
      <c r="E23" s="10">
        <v>5870367.2284000982</v>
      </c>
      <c r="F23" s="10">
        <v>6104499.8646358298</v>
      </c>
      <c r="G23" s="10">
        <v>6139576.4667304838</v>
      </c>
      <c r="H23" s="10">
        <v>263554.18704832863</v>
      </c>
      <c r="I23" s="10">
        <v>6403130.6537788128</v>
      </c>
      <c r="J23" s="96"/>
      <c r="K23" s="79"/>
      <c r="L23" s="82"/>
      <c r="M23" s="83"/>
      <c r="N23" s="54"/>
      <c r="O23" s="53"/>
      <c r="P23" s="123"/>
      <c r="Q23" s="86">
        <v>32.902724502293552</v>
      </c>
      <c r="R23" s="116">
        <v>6139576.4667304838</v>
      </c>
      <c r="S23" s="54">
        <v>0</v>
      </c>
      <c r="T23" s="55"/>
      <c r="U23" s="68"/>
      <c r="V23" s="69"/>
      <c r="W23" s="69"/>
      <c r="X23" s="69"/>
    </row>
    <row r="24" spans="1:24" x14ac:dyDescent="0.2">
      <c r="A24" s="8" t="s">
        <v>66</v>
      </c>
      <c r="B24" s="9">
        <v>1391.8203948687185</v>
      </c>
      <c r="C24" s="9">
        <v>41.394613813203485</v>
      </c>
      <c r="D24" s="9">
        <v>0</v>
      </c>
      <c r="E24" s="10">
        <v>1070859.5389506323</v>
      </c>
      <c r="F24" s="10">
        <v>1093193.4048721632</v>
      </c>
      <c r="G24" s="10">
        <v>1119968.0988793946</v>
      </c>
      <c r="H24" s="10">
        <v>33420.51642136689</v>
      </c>
      <c r="I24" s="10">
        <v>1153388.6153007615</v>
      </c>
      <c r="J24" s="96">
        <v>26.36</v>
      </c>
      <c r="K24" s="79">
        <v>6.7691595737891488</v>
      </c>
      <c r="L24" s="82" t="str">
        <f t="shared" si="0"/>
        <v>Yes</v>
      </c>
      <c r="M24" s="83">
        <v>0.41184079355623326</v>
      </c>
      <c r="N24" s="54">
        <v>461248.55060015578</v>
      </c>
      <c r="O24" s="53">
        <v>27.616623063139695</v>
      </c>
      <c r="P24" s="123">
        <f t="shared" si="1"/>
        <v>26.36</v>
      </c>
      <c r="Q24" s="86">
        <v>26.36</v>
      </c>
      <c r="R24" s="116">
        <v>440260.62730487302</v>
      </c>
      <c r="S24" s="54">
        <v>679707.47157452162</v>
      </c>
      <c r="T24" s="55">
        <v>1.6420191154379555E-2</v>
      </c>
      <c r="U24" s="68"/>
      <c r="V24" s="69"/>
      <c r="W24" s="69"/>
      <c r="X24" s="69"/>
    </row>
    <row r="25" spans="1:24" x14ac:dyDescent="0.2">
      <c r="A25" s="8" t="s">
        <v>67</v>
      </c>
      <c r="B25" s="9">
        <v>207.39999999999998</v>
      </c>
      <c r="C25" s="9">
        <v>118.56423044032223</v>
      </c>
      <c r="D25" s="9">
        <v>334224.91069169727</v>
      </c>
      <c r="E25" s="10">
        <v>1210948.3113693018</v>
      </c>
      <c r="F25" s="10">
        <v>1251603.421642913</v>
      </c>
      <c r="G25" s="10">
        <v>1266481.2039256748</v>
      </c>
      <c r="H25" s="10">
        <v>41591.713475305434</v>
      </c>
      <c r="I25" s="10">
        <v>1308072.9174009801</v>
      </c>
      <c r="J25" s="96">
        <v>146.47</v>
      </c>
      <c r="K25" s="79">
        <v>33.010826065526146</v>
      </c>
      <c r="L25" s="82" t="str">
        <f t="shared" si="0"/>
        <v>Yes</v>
      </c>
      <c r="M25" s="83">
        <v>0.30104806741232742</v>
      </c>
      <c r="N25" s="54">
        <v>381271.71885586216</v>
      </c>
      <c r="O25" s="53">
        <v>153.19500114748561</v>
      </c>
      <c r="P25" s="123">
        <f t="shared" si="1"/>
        <v>146.47</v>
      </c>
      <c r="Q25" s="86">
        <v>146.47</v>
      </c>
      <c r="R25" s="116">
        <v>364534.53599999991</v>
      </c>
      <c r="S25" s="54">
        <v>901946.66792567493</v>
      </c>
      <c r="T25" s="55"/>
      <c r="U25" s="55">
        <v>2.6986219131872771</v>
      </c>
      <c r="V25" s="57">
        <v>0.31569999999999998</v>
      </c>
      <c r="W25" s="69"/>
      <c r="X25" s="57">
        <f>SUM(U25:W25)</f>
        <v>3.0143219131872772</v>
      </c>
    </row>
    <row r="26" spans="1:24" x14ac:dyDescent="0.2">
      <c r="A26" s="8" t="s">
        <v>68</v>
      </c>
      <c r="B26" s="9">
        <v>39197.866342045258</v>
      </c>
      <c r="C26" s="9">
        <v>333.93806784129134</v>
      </c>
      <c r="D26" s="9">
        <v>0</v>
      </c>
      <c r="E26" s="10">
        <v>17968301.931193545</v>
      </c>
      <c r="F26" s="10">
        <v>18591971.325400744</v>
      </c>
      <c r="G26" s="10">
        <v>18792310.496379226</v>
      </c>
      <c r="H26" s="10">
        <v>723604.39292167069</v>
      </c>
      <c r="I26" s="10">
        <v>19515914.889300898</v>
      </c>
      <c r="J26" s="96"/>
      <c r="K26" s="79"/>
      <c r="L26" s="82"/>
      <c r="M26" s="83"/>
      <c r="N26" s="54"/>
      <c r="O26" s="53"/>
      <c r="P26" s="123"/>
      <c r="Q26" s="86">
        <v>39.951814239911435</v>
      </c>
      <c r="R26" s="116">
        <v>18792310.496379226</v>
      </c>
      <c r="S26" s="54">
        <v>0</v>
      </c>
      <c r="T26" s="55"/>
      <c r="U26" s="68"/>
      <c r="V26" s="69"/>
      <c r="W26" s="69"/>
      <c r="X26" s="69"/>
    </row>
    <row r="27" spans="1:24" x14ac:dyDescent="0.2">
      <c r="A27" s="8" t="s">
        <v>69</v>
      </c>
      <c r="B27" s="9">
        <v>4212.9459759277916</v>
      </c>
      <c r="C27" s="9">
        <v>116.27703727280799</v>
      </c>
      <c r="D27" s="9">
        <v>0</v>
      </c>
      <c r="E27" s="10">
        <v>4153470.0702188201</v>
      </c>
      <c r="F27" s="10">
        <v>4292098.0034151273</v>
      </c>
      <c r="G27" s="10">
        <v>4343944.1020003725</v>
      </c>
      <c r="H27" s="10">
        <v>114884.67192931849</v>
      </c>
      <c r="I27" s="10">
        <v>4458828.7739296909</v>
      </c>
      <c r="J27" s="96">
        <v>39.96</v>
      </c>
      <c r="K27" s="79">
        <v>4.7333801131814566</v>
      </c>
      <c r="L27" s="82" t="str">
        <f t="shared" si="0"/>
        <v>Yes</v>
      </c>
      <c r="M27" s="83">
        <v>0.48466680094549736</v>
      </c>
      <c r="N27" s="54">
        <v>2105365.4914025818</v>
      </c>
      <c r="O27" s="53">
        <v>41.644760052948655</v>
      </c>
      <c r="P27" s="123">
        <f t="shared" si="1"/>
        <v>39.96</v>
      </c>
      <c r="Q27" s="86">
        <v>39.96</v>
      </c>
      <c r="R27" s="116">
        <v>2020191.8543768944</v>
      </c>
      <c r="S27" s="54">
        <v>2323752.2476234781</v>
      </c>
      <c r="T27" s="55">
        <v>1.9984618649781336E-2</v>
      </c>
      <c r="U27" s="68"/>
      <c r="V27" s="69"/>
      <c r="W27" s="69"/>
      <c r="X27" s="69"/>
    </row>
    <row r="28" spans="1:24" ht="13.5" thickBot="1" x14ac:dyDescent="0.25">
      <c r="A28" s="8" t="s">
        <v>70</v>
      </c>
      <c r="B28" s="9">
        <v>305.74483617932901</v>
      </c>
      <c r="C28" s="9">
        <v>229.28208367650498</v>
      </c>
      <c r="D28" s="9">
        <v>640640.81639516947</v>
      </c>
      <c r="E28" s="10">
        <v>3434920.8315057703</v>
      </c>
      <c r="F28" s="10">
        <v>3546829.3643938052</v>
      </c>
      <c r="G28" s="10">
        <v>3592442.9054743634</v>
      </c>
      <c r="H28" s="10">
        <v>91277.879046617803</v>
      </c>
      <c r="I28" s="10">
        <v>3683720.7845209814</v>
      </c>
      <c r="J28" s="98">
        <v>170.26</v>
      </c>
      <c r="K28" s="99">
        <v>52.854179478083211</v>
      </c>
      <c r="L28" s="100" t="str">
        <f t="shared" si="0"/>
        <v>Yes</v>
      </c>
      <c r="M28" s="101">
        <v>0.17921418040756187</v>
      </c>
      <c r="N28" s="122">
        <v>643816.71096554829</v>
      </c>
      <c r="O28" s="121">
        <v>175.47767364088568</v>
      </c>
      <c r="P28" s="124">
        <f t="shared" si="1"/>
        <v>170.26</v>
      </c>
      <c r="Q28" s="86">
        <v>170.26</v>
      </c>
      <c r="R28" s="116">
        <v>624673.38969471061</v>
      </c>
      <c r="S28" s="54">
        <v>2967769.5157796526</v>
      </c>
      <c r="T28" s="55"/>
      <c r="U28" s="55">
        <v>4.6325014576483516</v>
      </c>
      <c r="V28" s="57">
        <v>0.254</v>
      </c>
      <c r="W28" s="69"/>
      <c r="X28" s="57">
        <f>SUM(U28:W28)</f>
        <v>4.8865014576483521</v>
      </c>
    </row>
    <row r="29" spans="1:24" x14ac:dyDescent="0.2">
      <c r="A29" s="16"/>
      <c r="B29" s="76"/>
      <c r="C29" s="76"/>
      <c r="D29" s="63"/>
      <c r="E29" s="76"/>
      <c r="F29" s="76"/>
      <c r="G29" s="63"/>
      <c r="H29" s="76"/>
      <c r="I29" s="76"/>
      <c r="J29" s="63"/>
      <c r="K29" s="63"/>
      <c r="L29" s="63"/>
      <c r="M29" s="16"/>
      <c r="N29" s="16"/>
      <c r="O29" s="63"/>
      <c r="P29" s="63"/>
      <c r="Q29" s="63"/>
      <c r="R29" s="63"/>
      <c r="S29" s="63"/>
      <c r="T29" s="16"/>
      <c r="U29" s="16"/>
      <c r="V29" s="16"/>
    </row>
    <row r="30" spans="1:24" ht="13.5" thickBot="1" x14ac:dyDescent="0.25">
      <c r="A30" s="28" t="s">
        <v>71</v>
      </c>
      <c r="B30" s="35">
        <f t="shared" ref="B30:I30" si="3">SUM(B10:B28)</f>
        <v>1424105.5821987812</v>
      </c>
      <c r="C30" s="35">
        <f t="shared" si="3"/>
        <v>33948.491124326923</v>
      </c>
      <c r="D30" s="35">
        <f t="shared" si="3"/>
        <v>41545713.800620981</v>
      </c>
      <c r="E30" s="35">
        <f t="shared" si="3"/>
        <v>1691550433.8795087</v>
      </c>
      <c r="F30" s="35">
        <f t="shared" si="3"/>
        <v>1727239659.628252</v>
      </c>
      <c r="G30" s="35">
        <f t="shared" si="3"/>
        <v>1769123264.7066948</v>
      </c>
      <c r="H30" s="35">
        <f t="shared" si="3"/>
        <v>43888425.560898513</v>
      </c>
      <c r="I30" s="35">
        <f t="shared" si="3"/>
        <v>1813011690.2675931</v>
      </c>
      <c r="J30" s="61"/>
      <c r="K30" s="61"/>
      <c r="L30" s="61"/>
      <c r="M30" s="28"/>
      <c r="N30" s="39"/>
      <c r="O30" s="61"/>
      <c r="P30" s="61"/>
      <c r="Q30" s="61"/>
      <c r="R30" s="61">
        <f>SUM(R10:R28)</f>
        <v>1296404596.4647706</v>
      </c>
      <c r="S30" s="61">
        <f>SUM(S10:S28)</f>
        <v>472718668.24192387</v>
      </c>
      <c r="T30" s="41"/>
      <c r="U30" s="16"/>
      <c r="V30" s="16"/>
      <c r="W30" s="16"/>
      <c r="X30" s="16"/>
    </row>
    <row r="31" spans="1:24" ht="15.75" thickBot="1" x14ac:dyDescent="0.3">
      <c r="A31" s="16"/>
      <c r="B31" s="35"/>
      <c r="C31" s="35"/>
      <c r="D31" s="35"/>
      <c r="E31" s="61"/>
      <c r="F31" s="61"/>
      <c r="G31" s="61"/>
      <c r="H31" s="61"/>
      <c r="I31" s="61"/>
      <c r="J31" s="61"/>
      <c r="K31" s="153" t="s">
        <v>116</v>
      </c>
      <c r="L31" s="154"/>
      <c r="M31" s="154"/>
      <c r="N31" s="154"/>
      <c r="O31" s="155"/>
      <c r="P31" s="61"/>
      <c r="Q31" s="61"/>
      <c r="R31" s="61"/>
      <c r="S31" s="61"/>
      <c r="T31" s="41"/>
      <c r="U31" s="16"/>
      <c r="V31" s="16"/>
      <c r="W31" s="16"/>
      <c r="X31" s="16"/>
    </row>
    <row r="32" spans="1:24" ht="63.75" x14ac:dyDescent="0.2">
      <c r="A32" s="16" t="s">
        <v>80</v>
      </c>
      <c r="C32" s="16"/>
      <c r="D32" s="16"/>
      <c r="E32" s="16"/>
      <c r="F32" s="16"/>
      <c r="G32" s="16"/>
      <c r="H32" s="16"/>
      <c r="I32" s="16"/>
      <c r="J32" s="63"/>
      <c r="K32" s="109" t="s">
        <v>117</v>
      </c>
      <c r="L32" s="110" t="s">
        <v>118</v>
      </c>
      <c r="M32" s="110" t="s">
        <v>119</v>
      </c>
      <c r="N32" s="110" t="s">
        <v>120</v>
      </c>
      <c r="O32" s="111" t="s">
        <v>121</v>
      </c>
      <c r="P32" s="16"/>
      <c r="Q32" s="133"/>
      <c r="R32" s="16"/>
      <c r="S32" s="16"/>
      <c r="T32" s="58"/>
      <c r="U32" s="16"/>
      <c r="V32" s="16"/>
      <c r="W32" s="16"/>
      <c r="X32" s="16"/>
    </row>
    <row r="33" spans="1:24" ht="26.25" thickBot="1" x14ac:dyDescent="0.25">
      <c r="A33" s="16" t="s">
        <v>185</v>
      </c>
      <c r="B33" s="16"/>
      <c r="C33" s="16"/>
      <c r="D33" s="16"/>
      <c r="E33" s="16"/>
      <c r="F33" s="16"/>
      <c r="G33" s="16"/>
      <c r="H33" s="16"/>
      <c r="I33" s="16"/>
      <c r="J33" s="42"/>
      <c r="K33" s="127">
        <v>65.793818151945814</v>
      </c>
      <c r="L33" s="128">
        <v>138.06021261008038</v>
      </c>
      <c r="M33" s="112">
        <v>9</v>
      </c>
      <c r="N33" s="128">
        <v>8.0295993842371747</v>
      </c>
      <c r="O33" s="129">
        <v>73.823417536182987</v>
      </c>
      <c r="P33" s="16"/>
      <c r="Q33" s="58"/>
      <c r="R33" s="114" t="s">
        <v>122</v>
      </c>
      <c r="S33" s="37">
        <f>R30+S30</f>
        <v>1769123264.7066944</v>
      </c>
      <c r="T33" s="16"/>
      <c r="U33" s="13"/>
      <c r="V33" s="43"/>
      <c r="W33" s="16"/>
      <c r="X33" s="16"/>
    </row>
    <row r="34" spans="1:24" ht="28.5" customHeight="1" x14ac:dyDescent="0.2">
      <c r="A34" s="16"/>
      <c r="B34" s="44" t="s">
        <v>123</v>
      </c>
      <c r="C34" s="16"/>
      <c r="D34" s="16"/>
      <c r="E34" s="16"/>
      <c r="F34" s="16"/>
      <c r="G34" s="16"/>
      <c r="H34" s="45"/>
      <c r="I34" s="45"/>
      <c r="J34" s="16"/>
      <c r="K34" s="39"/>
      <c r="L34" s="41"/>
      <c r="M34" s="41"/>
      <c r="N34" s="39"/>
      <c r="O34" s="16"/>
      <c r="P34" s="16"/>
      <c r="Q34" s="58"/>
      <c r="R34" s="126" t="s">
        <v>124</v>
      </c>
      <c r="S34" s="37">
        <f>H30</f>
        <v>43888425.560898513</v>
      </c>
      <c r="T34" s="16"/>
      <c r="U34" s="16"/>
      <c r="V34" s="16"/>
      <c r="W34" s="16"/>
      <c r="X34" s="16"/>
    </row>
    <row r="35" spans="1:24" ht="38.25" x14ac:dyDescent="0.2">
      <c r="A35" s="16"/>
      <c r="B35" s="14"/>
      <c r="C35" s="65">
        <v>2023</v>
      </c>
      <c r="D35" s="65">
        <v>2024</v>
      </c>
      <c r="E35" s="65" t="s">
        <v>125</v>
      </c>
      <c r="F35" s="16"/>
      <c r="G35" s="16"/>
      <c r="H35" s="16"/>
      <c r="I35" s="45"/>
      <c r="J35" s="41"/>
      <c r="K35" s="39"/>
      <c r="L35" s="16"/>
      <c r="M35" s="16"/>
      <c r="N35" s="16"/>
      <c r="O35" s="16"/>
      <c r="P35" s="16"/>
      <c r="Q35" s="58"/>
      <c r="R35" s="114" t="s">
        <v>126</v>
      </c>
      <c r="S35" s="37">
        <f>SUM(S33:S34)</f>
        <v>1813011690.2675929</v>
      </c>
      <c r="T35" s="16"/>
      <c r="U35" s="16"/>
      <c r="V35" s="16"/>
      <c r="W35" s="16"/>
      <c r="X35" s="16"/>
    </row>
    <row r="36" spans="1:24" x14ac:dyDescent="0.2">
      <c r="A36" s="16"/>
      <c r="B36" s="67"/>
      <c r="C36" s="66"/>
      <c r="D36" s="66"/>
      <c r="E36" s="66" t="s">
        <v>127</v>
      </c>
      <c r="F36" s="16"/>
      <c r="G36" s="16"/>
      <c r="H36" s="16"/>
      <c r="I36" s="16"/>
      <c r="J36" s="16"/>
      <c r="K36" s="16"/>
      <c r="L36" s="16"/>
      <c r="M36" s="42"/>
      <c r="N36" s="16"/>
      <c r="O36" s="13"/>
      <c r="P36" s="16"/>
      <c r="Q36" s="58"/>
      <c r="R36" s="16"/>
      <c r="S36" s="16"/>
      <c r="T36" s="16"/>
      <c r="U36" s="16"/>
      <c r="V36" s="16"/>
      <c r="W36" s="16"/>
      <c r="X36" s="16"/>
    </row>
    <row r="37" spans="1:24" ht="25.5" x14ac:dyDescent="0.2">
      <c r="A37" s="16"/>
      <c r="B37" s="22" t="s">
        <v>186</v>
      </c>
      <c r="C37" s="23">
        <v>1691550433.8795087</v>
      </c>
      <c r="D37" s="23">
        <v>1769123264.7066946</v>
      </c>
      <c r="E37" s="24">
        <f>D37/C37</f>
        <v>1.0458590115160062</v>
      </c>
      <c r="F37" s="16"/>
      <c r="G37" s="16"/>
      <c r="H37" s="39"/>
      <c r="I37" s="45"/>
      <c r="J37" s="16"/>
      <c r="K37" s="16"/>
      <c r="L37" s="16"/>
      <c r="M37" s="16"/>
      <c r="N37" s="16"/>
      <c r="O37" s="13"/>
      <c r="P37" s="40"/>
      <c r="Q37" s="40"/>
      <c r="R37" s="40"/>
      <c r="S37" s="16"/>
      <c r="T37" s="16"/>
      <c r="U37" s="16"/>
      <c r="V37" s="16"/>
      <c r="W37" s="16"/>
      <c r="X37" s="16"/>
    </row>
    <row r="38" spans="1:24" x14ac:dyDescent="0.2">
      <c r="A38" s="16"/>
      <c r="B38" s="22" t="s">
        <v>128</v>
      </c>
      <c r="C38" s="23">
        <v>1727239659.628252</v>
      </c>
      <c r="D38" s="23">
        <v>1813011690.2675929</v>
      </c>
      <c r="E38" s="24">
        <f t="shared" ref="E38:E39" si="4">D38/C38</f>
        <v>1.049658442105134</v>
      </c>
      <c r="F38" s="16"/>
      <c r="G38" s="16"/>
      <c r="H38" s="16"/>
      <c r="I38" s="45"/>
      <c r="J38" s="16"/>
      <c r="K38" s="16"/>
      <c r="L38" s="16"/>
      <c r="M38" s="16"/>
      <c r="N38" s="71"/>
      <c r="O38" s="13"/>
      <c r="P38" s="71"/>
      <c r="Q38" s="71"/>
      <c r="R38" s="71"/>
      <c r="S38" s="71"/>
      <c r="T38" s="71"/>
      <c r="U38" s="72"/>
      <c r="V38" s="16"/>
      <c r="W38" s="16"/>
      <c r="X38" s="16"/>
    </row>
    <row r="39" spans="1:24" x14ac:dyDescent="0.2">
      <c r="A39" s="16"/>
      <c r="B39" s="8" t="s">
        <v>129</v>
      </c>
      <c r="C39" s="23">
        <v>43583176.566832319</v>
      </c>
      <c r="D39" s="23">
        <v>43888425.560898505</v>
      </c>
      <c r="E39" s="24">
        <f t="shared" si="4"/>
        <v>1.0070038262034</v>
      </c>
      <c r="F39" s="16"/>
      <c r="G39" s="45"/>
      <c r="H39" s="16"/>
      <c r="I39" s="45"/>
      <c r="J39" s="41"/>
      <c r="K39" s="41"/>
      <c r="L39" s="16"/>
      <c r="M39" s="16"/>
      <c r="N39" s="16"/>
      <c r="O39" s="13"/>
      <c r="P39" s="39"/>
      <c r="Q39" s="39"/>
      <c r="R39" s="39"/>
      <c r="S39" s="64"/>
      <c r="T39" s="73"/>
      <c r="U39" s="73"/>
      <c r="V39" s="16"/>
      <c r="W39" s="16"/>
      <c r="X39" s="16"/>
    </row>
    <row r="40" spans="1:24" x14ac:dyDescent="0.2">
      <c r="A40" s="16"/>
      <c r="B40" s="25" t="s">
        <v>130</v>
      </c>
      <c r="C40" s="16"/>
      <c r="D40" s="16"/>
      <c r="E40" s="16"/>
      <c r="F40" s="16"/>
      <c r="G40" s="45"/>
      <c r="H40" s="16"/>
      <c r="I40" s="45"/>
      <c r="J40" s="51"/>
      <c r="K40" s="51"/>
      <c r="L40" s="16"/>
      <c r="M40" s="16"/>
      <c r="N40" s="16"/>
      <c r="O40" s="13"/>
      <c r="P40" s="39"/>
      <c r="Q40" s="39"/>
      <c r="R40" s="39"/>
      <c r="S40" s="64"/>
      <c r="T40" s="73"/>
      <c r="U40" s="73"/>
      <c r="V40" s="16"/>
      <c r="W40" s="16"/>
      <c r="X40" s="16"/>
    </row>
    <row r="41" spans="1:24" x14ac:dyDescent="0.2">
      <c r="A41" s="16"/>
      <c r="B41" s="25"/>
      <c r="C41" s="16"/>
      <c r="D41" s="16"/>
      <c r="E41" s="16"/>
      <c r="F41" s="16"/>
      <c r="G41" s="16"/>
      <c r="H41" s="16"/>
      <c r="I41" s="45"/>
      <c r="J41" s="16"/>
      <c r="K41" s="16"/>
      <c r="L41" s="16"/>
      <c r="M41" s="16"/>
      <c r="N41" s="16"/>
      <c r="O41" s="39"/>
      <c r="P41" s="39"/>
      <c r="Q41" s="39"/>
      <c r="R41" s="39"/>
      <c r="S41" s="64"/>
      <c r="T41" s="73"/>
      <c r="U41" s="73"/>
      <c r="V41" s="16"/>
      <c r="W41" s="16"/>
      <c r="X41" s="16"/>
    </row>
    <row r="42" spans="1:24" x14ac:dyDescent="0.2">
      <c r="A42" s="16"/>
      <c r="B42" s="16"/>
      <c r="C42" s="16"/>
      <c r="D42" s="16"/>
      <c r="E42" s="16"/>
      <c r="F42" s="16"/>
      <c r="G42" s="16"/>
      <c r="H42" s="16"/>
      <c r="I42" s="45"/>
      <c r="J42" s="16"/>
      <c r="K42" s="16"/>
      <c r="L42" s="52"/>
      <c r="M42" s="16"/>
      <c r="N42" s="16"/>
      <c r="O42" s="39"/>
      <c r="P42" s="39"/>
      <c r="Q42" s="39"/>
      <c r="R42" s="39"/>
      <c r="S42" s="64"/>
      <c r="T42" s="73"/>
      <c r="U42" s="73"/>
      <c r="V42" s="16"/>
      <c r="W42" s="16"/>
      <c r="X42" s="16"/>
    </row>
    <row r="43" spans="1:24" x14ac:dyDescent="0.2">
      <c r="B43" s="16"/>
      <c r="C43" s="16"/>
      <c r="D43" s="16"/>
      <c r="E43" s="16"/>
      <c r="I43" s="7"/>
      <c r="L43" s="5"/>
      <c r="O43" s="2"/>
    </row>
    <row r="44" spans="1:24" x14ac:dyDescent="0.2">
      <c r="I44" s="7"/>
      <c r="L44" s="5"/>
      <c r="O44" s="2"/>
    </row>
    <row r="45" spans="1:24" x14ac:dyDescent="0.2">
      <c r="A45" s="16"/>
      <c r="F45" s="16"/>
      <c r="G45" s="15"/>
      <c r="I45" s="7"/>
      <c r="L45" s="5"/>
      <c r="O45" s="2"/>
    </row>
    <row r="46" spans="1:24" x14ac:dyDescent="0.2">
      <c r="A46" s="16"/>
      <c r="B46" s="16"/>
      <c r="C46" s="16"/>
      <c r="D46" s="16"/>
      <c r="E46" s="16"/>
      <c r="F46" s="16"/>
      <c r="G46" s="7"/>
      <c r="I46" s="7"/>
    </row>
    <row r="47" spans="1:24" x14ac:dyDescent="0.2">
      <c r="A47" s="16"/>
      <c r="B47" s="17"/>
      <c r="C47" s="16"/>
      <c r="D47" s="16"/>
      <c r="E47" s="16"/>
      <c r="F47" s="16"/>
      <c r="G47" s="7"/>
      <c r="I47" s="7"/>
    </row>
    <row r="48" spans="1:24" x14ac:dyDescent="0.2">
      <c r="A48" s="16"/>
      <c r="B48" s="16"/>
      <c r="C48" s="18"/>
      <c r="D48" s="19"/>
      <c r="E48" s="20"/>
      <c r="F48" s="16"/>
      <c r="G48" s="7"/>
    </row>
    <row r="49" spans="1:7" x14ac:dyDescent="0.2">
      <c r="A49" s="16"/>
      <c r="B49" s="16"/>
      <c r="C49" s="18"/>
      <c r="D49" s="21"/>
      <c r="E49" s="16"/>
      <c r="F49" s="16"/>
      <c r="G49" s="7"/>
    </row>
    <row r="50" spans="1:7" x14ac:dyDescent="0.2">
      <c r="A50" s="16"/>
      <c r="B50" s="16"/>
      <c r="C50" s="18"/>
      <c r="D50" s="21"/>
      <c r="E50" s="16"/>
      <c r="F50" s="16"/>
    </row>
    <row r="51" spans="1:7" x14ac:dyDescent="0.2">
      <c r="A51" s="16"/>
      <c r="B51" s="16"/>
      <c r="C51" s="16"/>
      <c r="D51" s="16"/>
      <c r="E51" s="16"/>
      <c r="F51" s="16"/>
    </row>
    <row r="52" spans="1:7" x14ac:dyDescent="0.2">
      <c r="B52" s="16"/>
      <c r="C52" s="16"/>
      <c r="D52" s="16"/>
      <c r="E52" s="16"/>
    </row>
  </sheetData>
  <mergeCells count="2">
    <mergeCell ref="J6:P6"/>
    <mergeCell ref="K31:O31"/>
  </mergeCells>
  <printOptions horizontalCentered="1"/>
  <pageMargins left="0.45" right="0.45" top="1.25" bottom="0.5" header="0.3" footer="0.3"/>
  <pageSetup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2"/>
  <sheetViews>
    <sheetView view="pageBreakPreview" zoomScale="50" zoomScaleNormal="80" zoomScaleSheetLayoutView="50" workbookViewId="0">
      <selection activeCell="X15" sqref="X15:X28"/>
    </sheetView>
  </sheetViews>
  <sheetFormatPr defaultRowHeight="12.75" x14ac:dyDescent="0.2"/>
  <cols>
    <col min="1" max="1" width="11.42578125" customWidth="1"/>
    <col min="2" max="2" width="19.5703125" customWidth="1"/>
    <col min="3" max="3" width="18" bestFit="1" customWidth="1"/>
    <col min="4" max="4" width="18" customWidth="1"/>
    <col min="5" max="5" width="18.85546875" customWidth="1"/>
    <col min="6" max="6" width="15.85546875" bestFit="1" customWidth="1"/>
    <col min="7" max="7" width="16.28515625" customWidth="1"/>
    <col min="8" max="8" width="15.85546875" bestFit="1" customWidth="1"/>
    <col min="9" max="9" width="15.42578125" bestFit="1" customWidth="1"/>
    <col min="10" max="10" width="16.7109375" customWidth="1"/>
    <col min="11" max="11" width="19.5703125" customWidth="1"/>
    <col min="12" max="12" width="24.42578125" customWidth="1"/>
    <col min="13" max="13" width="17" customWidth="1"/>
    <col min="14" max="14" width="18" customWidth="1"/>
    <col min="15" max="15" width="18.5703125" customWidth="1"/>
    <col min="16" max="16" width="19.85546875" customWidth="1"/>
    <col min="17" max="17" width="24.5703125" customWidth="1"/>
    <col min="18" max="18" width="17.85546875" customWidth="1"/>
    <col min="19" max="19" width="17.5703125" customWidth="1"/>
    <col min="20" max="20" width="13.5703125" customWidth="1"/>
    <col min="21" max="21" width="13.140625" customWidth="1"/>
    <col min="22" max="22" width="9.5703125" bestFit="1" customWidth="1"/>
    <col min="23" max="23" width="10.42578125" customWidth="1"/>
    <col min="24" max="24" width="12.5703125" customWidth="1"/>
  </cols>
  <sheetData>
    <row r="1" spans="1:24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13</v>
      </c>
      <c r="K1" s="1">
        <v>14</v>
      </c>
      <c r="L1" s="1">
        <v>15</v>
      </c>
      <c r="M1" s="1">
        <v>16</v>
      </c>
      <c r="Q1" s="1">
        <v>17</v>
      </c>
      <c r="R1" s="1">
        <v>18</v>
      </c>
      <c r="S1" s="1">
        <v>20</v>
      </c>
      <c r="T1" s="1">
        <v>21</v>
      </c>
      <c r="U1" s="1">
        <v>22</v>
      </c>
      <c r="V1" s="1">
        <v>23</v>
      </c>
      <c r="W1" s="1">
        <v>24</v>
      </c>
      <c r="X1" s="1">
        <v>25</v>
      </c>
    </row>
    <row r="3" spans="1:24" ht="23.25" x14ac:dyDescent="0.35">
      <c r="A3" s="26" t="s">
        <v>131</v>
      </c>
      <c r="B3" s="16"/>
      <c r="C3" s="16"/>
      <c r="D3" s="16"/>
      <c r="E3" s="1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16"/>
      <c r="T3" s="16"/>
      <c r="U3" s="16"/>
      <c r="V3" s="16"/>
      <c r="W3" s="16"/>
      <c r="X3" s="16"/>
    </row>
    <row r="4" spans="1:24" ht="23.25" x14ac:dyDescent="0.35">
      <c r="A4" s="26"/>
      <c r="B4" s="16"/>
      <c r="C4" s="16"/>
      <c r="D4" s="16"/>
      <c r="E4" s="1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16"/>
      <c r="T4" s="16"/>
      <c r="U4" s="16"/>
      <c r="V4" s="16"/>
      <c r="W4" s="16"/>
      <c r="X4" s="16"/>
    </row>
    <row r="5" spans="1:24" ht="24" thickBot="1" x14ac:dyDescent="0.4">
      <c r="A5" s="26"/>
      <c r="B5" s="16"/>
      <c r="C5" s="16"/>
      <c r="D5" s="16"/>
      <c r="E5" s="1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16"/>
      <c r="T5" s="16"/>
      <c r="U5" s="16"/>
      <c r="V5" s="16"/>
      <c r="W5" s="16"/>
      <c r="X5" s="16"/>
    </row>
    <row r="6" spans="1:24" ht="18.75" thickBot="1" x14ac:dyDescent="0.3">
      <c r="A6" s="16"/>
      <c r="B6" s="16"/>
      <c r="C6" s="16"/>
      <c r="D6" s="16"/>
      <c r="E6" s="16"/>
      <c r="F6" s="16"/>
      <c r="G6" s="28"/>
      <c r="H6" s="16"/>
      <c r="I6" s="16"/>
      <c r="J6" s="150" t="s">
        <v>132</v>
      </c>
      <c r="K6" s="151"/>
      <c r="L6" s="151"/>
      <c r="M6" s="151"/>
      <c r="N6" s="151"/>
      <c r="O6" s="151"/>
      <c r="P6" s="152"/>
      <c r="Q6" s="16"/>
      <c r="R6" s="16"/>
      <c r="S6" s="16"/>
      <c r="T6" s="16"/>
      <c r="U6" s="16"/>
      <c r="V6" s="16"/>
      <c r="W6" s="16"/>
      <c r="X6" s="16"/>
    </row>
    <row r="7" spans="1:24" s="3" customFormat="1" ht="94.5" customHeight="1" x14ac:dyDescent="0.2">
      <c r="A7" s="29"/>
      <c r="B7" s="30" t="s">
        <v>2</v>
      </c>
      <c r="C7" s="29" t="s">
        <v>3</v>
      </c>
      <c r="D7" s="29" t="s">
        <v>4</v>
      </c>
      <c r="E7" s="31" t="s">
        <v>133</v>
      </c>
      <c r="F7" s="30" t="s">
        <v>134</v>
      </c>
      <c r="G7" s="78" t="s">
        <v>135</v>
      </c>
      <c r="H7" s="30" t="s">
        <v>136</v>
      </c>
      <c r="I7" s="78" t="s">
        <v>137</v>
      </c>
      <c r="J7" s="117" t="s">
        <v>138</v>
      </c>
      <c r="K7" s="118" t="s">
        <v>14</v>
      </c>
      <c r="L7" s="118" t="s">
        <v>15</v>
      </c>
      <c r="M7" s="118" t="s">
        <v>139</v>
      </c>
      <c r="N7" s="118" t="s">
        <v>140</v>
      </c>
      <c r="O7" s="118" t="s">
        <v>141</v>
      </c>
      <c r="P7" s="119" t="s">
        <v>142</v>
      </c>
      <c r="Q7" s="30" t="s">
        <v>20</v>
      </c>
      <c r="R7" s="30" t="s">
        <v>94</v>
      </c>
      <c r="S7" s="30" t="s">
        <v>95</v>
      </c>
      <c r="T7" s="30" t="s">
        <v>23</v>
      </c>
      <c r="U7" s="30" t="s">
        <v>24</v>
      </c>
      <c r="V7" s="30" t="s">
        <v>25</v>
      </c>
      <c r="W7" s="30" t="s">
        <v>26</v>
      </c>
      <c r="X7" s="30" t="s">
        <v>27</v>
      </c>
    </row>
    <row r="8" spans="1:24" ht="68.25" customHeight="1" x14ac:dyDescent="0.3">
      <c r="A8" s="16"/>
      <c r="B8" s="16"/>
      <c r="C8" s="16"/>
      <c r="D8" s="16"/>
      <c r="E8" s="64" t="s">
        <v>96</v>
      </c>
      <c r="F8" s="64" t="s">
        <v>97</v>
      </c>
      <c r="G8" s="64" t="s">
        <v>98</v>
      </c>
      <c r="H8" s="64" t="s">
        <v>143</v>
      </c>
      <c r="I8" s="64" t="s">
        <v>100</v>
      </c>
      <c r="J8" s="90" t="s">
        <v>101</v>
      </c>
      <c r="K8" s="64" t="s">
        <v>102</v>
      </c>
      <c r="L8" s="81" t="s">
        <v>103</v>
      </c>
      <c r="M8" s="81" t="s">
        <v>104</v>
      </c>
      <c r="N8" s="81" t="s">
        <v>105</v>
      </c>
      <c r="O8" s="81" t="s">
        <v>106</v>
      </c>
      <c r="P8" s="91" t="s">
        <v>107</v>
      </c>
      <c r="Q8" s="81" t="s">
        <v>108</v>
      </c>
      <c r="R8" s="81" t="s">
        <v>109</v>
      </c>
      <c r="S8" s="64" t="s">
        <v>110</v>
      </c>
      <c r="T8" s="64" t="s">
        <v>111</v>
      </c>
      <c r="U8" s="64" t="s">
        <v>112</v>
      </c>
      <c r="V8" s="64" t="s">
        <v>113</v>
      </c>
      <c r="W8" s="64" t="s">
        <v>114</v>
      </c>
      <c r="X8" s="64" t="s">
        <v>115</v>
      </c>
    </row>
    <row r="9" spans="1:24" x14ac:dyDescent="0.2">
      <c r="A9" s="16"/>
      <c r="B9" s="16"/>
      <c r="C9" s="16"/>
      <c r="D9" s="16"/>
      <c r="E9" s="16"/>
      <c r="F9" s="16"/>
      <c r="G9" s="16"/>
      <c r="H9" s="16"/>
      <c r="I9" s="16"/>
      <c r="J9" s="92"/>
      <c r="K9" s="16"/>
      <c r="L9" s="16"/>
      <c r="M9" s="16"/>
      <c r="N9" s="16"/>
      <c r="O9" s="16"/>
      <c r="P9" s="93"/>
      <c r="Q9" s="16"/>
      <c r="R9" s="16"/>
      <c r="S9" s="16"/>
      <c r="T9" s="16"/>
      <c r="U9" s="16"/>
      <c r="V9" s="16"/>
      <c r="W9" s="16"/>
      <c r="X9" s="16"/>
    </row>
    <row r="10" spans="1:24" x14ac:dyDescent="0.2">
      <c r="A10" s="8" t="s">
        <v>51</v>
      </c>
      <c r="B10" s="9">
        <v>252080.91639320125</v>
      </c>
      <c r="C10" s="9">
        <v>2039.9197290465886</v>
      </c>
      <c r="D10" s="9">
        <v>0</v>
      </c>
      <c r="E10" s="10">
        <v>120545094.21922883</v>
      </c>
      <c r="F10" s="10">
        <v>123542612.04057375</v>
      </c>
      <c r="G10" s="10">
        <v>125438405.1696624</v>
      </c>
      <c r="H10" s="10">
        <v>4438517.8472755393</v>
      </c>
      <c r="I10" s="10">
        <v>129876923.01693794</v>
      </c>
      <c r="J10" s="131"/>
      <c r="K10" s="56"/>
      <c r="L10" s="56"/>
      <c r="M10" s="12"/>
      <c r="N10" s="12"/>
      <c r="O10" s="12"/>
      <c r="P10" s="132"/>
      <c r="Q10" s="86">
        <v>41.467638964387426</v>
      </c>
      <c r="R10" s="54">
        <v>125438405.1696624</v>
      </c>
      <c r="S10" s="54">
        <v>0</v>
      </c>
      <c r="T10" s="55"/>
      <c r="U10" s="55"/>
      <c r="V10" s="8"/>
      <c r="W10" s="8"/>
      <c r="X10" s="8"/>
    </row>
    <row r="11" spans="1:24" x14ac:dyDescent="0.2">
      <c r="A11" s="8" t="s">
        <v>52</v>
      </c>
      <c r="B11" s="9">
        <v>553487.56093058607</v>
      </c>
      <c r="C11" s="9">
        <v>5095.9086803973414</v>
      </c>
      <c r="D11" s="9">
        <v>0</v>
      </c>
      <c r="E11" s="10">
        <v>451911523.74860489</v>
      </c>
      <c r="F11" s="10">
        <v>460165916.53509915</v>
      </c>
      <c r="G11" s="10">
        <v>470256057.9837727</v>
      </c>
      <c r="H11" s="10">
        <v>12163167.961939218</v>
      </c>
      <c r="I11" s="10">
        <v>482419225.94571191</v>
      </c>
      <c r="J11" s="131"/>
      <c r="K11" s="56"/>
      <c r="L11" s="56"/>
      <c r="M11" s="12"/>
      <c r="N11" s="12"/>
      <c r="O11" s="12"/>
      <c r="P11" s="132"/>
      <c r="Q11" s="86">
        <v>70.801961233046924</v>
      </c>
      <c r="R11" s="54">
        <v>470256057.9837727</v>
      </c>
      <c r="S11" s="54">
        <v>0</v>
      </c>
      <c r="T11" s="55"/>
      <c r="U11" s="55"/>
      <c r="V11" s="8"/>
      <c r="W11" s="8"/>
      <c r="X11" s="8"/>
    </row>
    <row r="12" spans="1:24" x14ac:dyDescent="0.2">
      <c r="A12" s="8" t="s">
        <v>53</v>
      </c>
      <c r="B12" s="9">
        <v>341471.40430337458</v>
      </c>
      <c r="C12" s="9">
        <v>4759.7693022591548</v>
      </c>
      <c r="D12" s="9">
        <v>0</v>
      </c>
      <c r="E12" s="10">
        <v>694769304.90966749</v>
      </c>
      <c r="F12" s="10">
        <v>707249255.83601582</v>
      </c>
      <c r="G12" s="10">
        <v>722972213.28814292</v>
      </c>
      <c r="H12" s="10">
        <v>14910580.315915875</v>
      </c>
      <c r="I12" s="10">
        <v>737882793.60405874</v>
      </c>
      <c r="J12" s="131"/>
      <c r="K12" s="56"/>
      <c r="L12" s="56"/>
      <c r="M12" s="12"/>
      <c r="N12" s="12"/>
      <c r="O12" s="12"/>
      <c r="P12" s="132"/>
      <c r="Q12" s="86">
        <v>143.46513566085494</v>
      </c>
      <c r="R12" s="54">
        <v>587870896.11223531</v>
      </c>
      <c r="S12" s="54">
        <v>57383989.705822349</v>
      </c>
      <c r="T12" s="55">
        <v>1.2056044329414428E-2</v>
      </c>
      <c r="U12" s="55"/>
      <c r="V12" s="8"/>
      <c r="W12" s="8"/>
      <c r="X12" s="8"/>
    </row>
    <row r="13" spans="1:24" x14ac:dyDescent="0.2">
      <c r="A13" s="8" t="s">
        <v>54</v>
      </c>
      <c r="B13" s="9">
        <v>78475.115547283553</v>
      </c>
      <c r="C13" s="9"/>
      <c r="D13" s="9"/>
      <c r="E13" s="10"/>
      <c r="F13" s="10"/>
      <c r="G13" s="10"/>
      <c r="H13" s="10"/>
      <c r="I13" s="10"/>
      <c r="J13" s="131"/>
      <c r="K13" s="56"/>
      <c r="L13" s="56"/>
      <c r="M13" s="12"/>
      <c r="N13" s="12"/>
      <c r="O13" s="12"/>
      <c r="P13" s="132"/>
      <c r="Q13" s="86">
        <v>82.528632301766976</v>
      </c>
      <c r="R13" s="54">
        <v>77717327.470085293</v>
      </c>
      <c r="S13" s="54"/>
      <c r="T13" s="55"/>
      <c r="U13" s="55"/>
      <c r="V13" s="8"/>
      <c r="W13" s="8"/>
      <c r="X13" s="8"/>
    </row>
    <row r="14" spans="1:24" x14ac:dyDescent="0.2">
      <c r="A14" s="8" t="s">
        <v>55</v>
      </c>
      <c r="B14" s="9">
        <v>88890.895687122989</v>
      </c>
      <c r="C14" s="9">
        <v>1945.4297505957773</v>
      </c>
      <c r="D14" s="9">
        <v>0</v>
      </c>
      <c r="E14" s="10">
        <v>176575410.52660343</v>
      </c>
      <c r="F14" s="10">
        <v>183459854.67892778</v>
      </c>
      <c r="G14" s="10">
        <v>183743171.23477253</v>
      </c>
      <c r="H14" s="10">
        <v>3656008.3723978288</v>
      </c>
      <c r="I14" s="10">
        <v>187399179.60717037</v>
      </c>
      <c r="J14" s="131">
        <v>32.78</v>
      </c>
      <c r="K14" s="79">
        <v>21.373323052666233</v>
      </c>
      <c r="L14" s="82" t="str">
        <f>IF(J14&gt;K14,"Yes","No")</f>
        <v>Yes</v>
      </c>
      <c r="M14" s="83">
        <v>0.19431947684728651</v>
      </c>
      <c r="N14" s="82">
        <v>35704876.908602379</v>
      </c>
      <c r="O14" s="75">
        <v>33.472566409084173</v>
      </c>
      <c r="P14" s="97">
        <f>IF(L14="Yes",MIN(J14,O14),O14)</f>
        <v>32.78</v>
      </c>
      <c r="Q14" s="86">
        <v>32.78</v>
      </c>
      <c r="R14" s="54">
        <v>34966122.7274867</v>
      </c>
      <c r="S14" s="54">
        <v>148777048.50728583</v>
      </c>
      <c r="T14" s="55">
        <v>7.6475158489646658E-2</v>
      </c>
      <c r="U14" s="55"/>
      <c r="V14" s="8"/>
      <c r="W14" s="8"/>
      <c r="X14" s="8"/>
    </row>
    <row r="15" spans="1:24" x14ac:dyDescent="0.2">
      <c r="A15" s="8" t="s">
        <v>56</v>
      </c>
      <c r="B15" s="9">
        <v>5439.3095242704903</v>
      </c>
      <c r="C15" s="9">
        <v>2158.2313101996119</v>
      </c>
      <c r="D15" s="9">
        <v>6917465.6982219368</v>
      </c>
      <c r="E15" s="10">
        <v>147617890.41401508</v>
      </c>
      <c r="F15" s="10">
        <v>151952500.19233248</v>
      </c>
      <c r="G15" s="10">
        <v>153610172.75716147</v>
      </c>
      <c r="H15" s="10">
        <v>2147223.7393703861</v>
      </c>
      <c r="I15" s="10">
        <v>155757396.49653184</v>
      </c>
      <c r="J15" s="131">
        <v>105.55</v>
      </c>
      <c r="K15" s="79">
        <v>57.285966620162633</v>
      </c>
      <c r="L15" s="82" t="str">
        <f t="shared" ref="L15:L28" si="0">IF(J15&gt;K15,"Yes","No")</f>
        <v>Yes</v>
      </c>
      <c r="M15" s="83">
        <v>4.5593312837226306E-2</v>
      </c>
      <c r="N15" s="82">
        <v>7003596.6614976404</v>
      </c>
      <c r="O15" s="75">
        <v>107.29910708714064</v>
      </c>
      <c r="P15" s="97">
        <f t="shared" ref="P15:P28" si="1">IF(L15="Yes",MIN(J15,O15),O15)</f>
        <v>105.55</v>
      </c>
      <c r="Q15" s="86">
        <v>105.55</v>
      </c>
      <c r="R15" s="54">
        <v>6889429.4434410026</v>
      </c>
      <c r="S15" s="54">
        <v>146720743.31372046</v>
      </c>
      <c r="T15" s="55"/>
      <c r="U15" s="55">
        <v>21.210187330807223</v>
      </c>
      <c r="V15" s="57">
        <v>9.7299999999999998E-2</v>
      </c>
      <c r="W15" s="57">
        <v>1.4500000000000001E-2</v>
      </c>
      <c r="X15" s="57">
        <f>SUM(U15:W15)</f>
        <v>21.321987330807225</v>
      </c>
    </row>
    <row r="16" spans="1:24" x14ac:dyDescent="0.2">
      <c r="A16" s="8" t="s">
        <v>57</v>
      </c>
      <c r="B16" s="9">
        <v>18620.448689442575</v>
      </c>
      <c r="C16" s="9">
        <v>540.0936284769208</v>
      </c>
      <c r="D16" s="9">
        <v>0</v>
      </c>
      <c r="E16" s="10">
        <v>24615629.814238604</v>
      </c>
      <c r="F16" s="10">
        <v>25502100.211754985</v>
      </c>
      <c r="G16" s="10">
        <v>25614856.96406167</v>
      </c>
      <c r="H16" s="10">
        <v>597206.22596868081</v>
      </c>
      <c r="I16" s="10">
        <v>26212063.190030351</v>
      </c>
      <c r="J16" s="131">
        <v>25.51</v>
      </c>
      <c r="K16" s="79">
        <v>12.935437039004173</v>
      </c>
      <c r="L16" s="82" t="str">
        <f t="shared" si="0"/>
        <v>Yes</v>
      </c>
      <c r="M16" s="83">
        <v>0.22766753705245579</v>
      </c>
      <c r="N16" s="82">
        <v>5831671.3969588652</v>
      </c>
      <c r="O16" s="75">
        <v>26.098867138941479</v>
      </c>
      <c r="P16" s="97">
        <f t="shared" si="1"/>
        <v>25.51</v>
      </c>
      <c r="Q16" s="86">
        <v>25.51</v>
      </c>
      <c r="R16" s="54">
        <v>5700091.7528121611</v>
      </c>
      <c r="S16" s="54">
        <v>19914765.211249508</v>
      </c>
      <c r="T16" s="55">
        <v>3.6872801605546991E-2</v>
      </c>
      <c r="U16" s="55"/>
      <c r="V16" s="57"/>
      <c r="W16" s="57"/>
      <c r="X16" s="57"/>
    </row>
    <row r="17" spans="1:24" x14ac:dyDescent="0.2">
      <c r="A17" s="8" t="s">
        <v>58</v>
      </c>
      <c r="B17" s="9">
        <v>1763.8460991639438</v>
      </c>
      <c r="C17" s="9">
        <v>875.56733570024085</v>
      </c>
      <c r="D17" s="9">
        <v>2273001.8229797608</v>
      </c>
      <c r="E17" s="10">
        <v>28752624.111899063</v>
      </c>
      <c r="F17" s="10">
        <v>29642315.72596249</v>
      </c>
      <c r="G17" s="10">
        <v>29919785.092872545</v>
      </c>
      <c r="H17" s="10">
        <v>444230.03925817157</v>
      </c>
      <c r="I17" s="10">
        <v>30364015.132130716</v>
      </c>
      <c r="J17" s="131">
        <v>96.47</v>
      </c>
      <c r="K17" s="79">
        <v>52.52751756359563</v>
      </c>
      <c r="L17" s="82" t="str">
        <f t="shared" si="0"/>
        <v>Yes</v>
      </c>
      <c r="M17" s="83">
        <v>6.9508084280853755E-2</v>
      </c>
      <c r="N17" s="82">
        <v>2079666.9439004166</v>
      </c>
      <c r="O17" s="75">
        <v>98.254365128859163</v>
      </c>
      <c r="P17" s="97">
        <f t="shared" si="1"/>
        <v>96.47</v>
      </c>
      <c r="Q17" s="86">
        <v>96.47</v>
      </c>
      <c r="R17" s="54">
        <v>2041898.7982361477</v>
      </c>
      <c r="S17" s="54">
        <v>27877886.294636399</v>
      </c>
      <c r="T17" s="55"/>
      <c r="U17" s="55">
        <v>12.264788357314321</v>
      </c>
      <c r="V17" s="57">
        <v>0.1313</v>
      </c>
      <c r="W17" s="57"/>
      <c r="X17" s="57">
        <f t="shared" ref="X17:X21" si="2">SUM(U17:W17)</f>
        <v>12.396088357314321</v>
      </c>
    </row>
    <row r="18" spans="1:24" x14ac:dyDescent="0.2">
      <c r="A18" s="8" t="s">
        <v>59</v>
      </c>
      <c r="B18" s="9">
        <v>5576.8593578321688</v>
      </c>
      <c r="C18" s="9">
        <v>81.714897085567927</v>
      </c>
      <c r="D18" s="9">
        <v>0</v>
      </c>
      <c r="E18" s="10">
        <v>9873945.418982815</v>
      </c>
      <c r="F18" s="10">
        <v>10314321.780941034</v>
      </c>
      <c r="G18" s="10">
        <v>10274760.446385106</v>
      </c>
      <c r="H18" s="10">
        <v>250515.04207010032</v>
      </c>
      <c r="I18" s="10">
        <v>10525275.488455206</v>
      </c>
      <c r="J18" s="131">
        <v>3.25</v>
      </c>
      <c r="K18" s="79">
        <v>15.793859136426541</v>
      </c>
      <c r="L18" s="82" t="str">
        <f t="shared" si="0"/>
        <v>No</v>
      </c>
      <c r="M18" s="83">
        <v>2.1474386423055058E-2</v>
      </c>
      <c r="N18" s="82">
        <v>220644.17622999544</v>
      </c>
      <c r="O18" s="75">
        <v>3.2970196137383558</v>
      </c>
      <c r="P18" s="97">
        <f t="shared" si="1"/>
        <v>3.2970196137383558</v>
      </c>
      <c r="Q18" s="86">
        <v>3.2970196137383558</v>
      </c>
      <c r="R18" s="54">
        <v>220644.17622999541</v>
      </c>
      <c r="S18" s="54">
        <v>10054116.270155111</v>
      </c>
      <c r="T18" s="55">
        <v>0.12303896387003857</v>
      </c>
      <c r="U18" s="55"/>
      <c r="V18" s="57"/>
      <c r="W18" s="57"/>
      <c r="X18" s="57"/>
    </row>
    <row r="19" spans="1:24" x14ac:dyDescent="0.2">
      <c r="A19" s="8" t="s">
        <v>60</v>
      </c>
      <c r="B19" s="9">
        <v>18764.629459873064</v>
      </c>
      <c r="C19" s="9">
        <v>10.747417014598803</v>
      </c>
      <c r="D19" s="9">
        <v>0</v>
      </c>
      <c r="E19" s="10">
        <v>2683270.4292014223</v>
      </c>
      <c r="F19" s="10">
        <v>5527600.9223799547</v>
      </c>
      <c r="G19" s="10">
        <v>2792192.9586434495</v>
      </c>
      <c r="H19" s="10">
        <v>2767679.7017902858</v>
      </c>
      <c r="I19" s="10">
        <v>5559872.6604337357</v>
      </c>
      <c r="J19" s="131">
        <v>3.28</v>
      </c>
      <c r="K19" s="79">
        <v>17.969178628608486</v>
      </c>
      <c r="L19" s="82" t="str">
        <f t="shared" si="0"/>
        <v>No</v>
      </c>
      <c r="M19" s="83">
        <v>0.2707889862093884</v>
      </c>
      <c r="N19" s="82">
        <v>756095.10057205253</v>
      </c>
      <c r="O19" s="75">
        <v>3.3578027843507052</v>
      </c>
      <c r="P19" s="97">
        <f t="shared" si="1"/>
        <v>3.3578027843507052</v>
      </c>
      <c r="Q19" s="86">
        <v>3.3578027843507052</v>
      </c>
      <c r="R19" s="54">
        <v>756095.10057205253</v>
      </c>
      <c r="S19" s="54">
        <v>2036097.8580713975</v>
      </c>
      <c r="T19" s="55">
        <v>0.18944997251950446</v>
      </c>
      <c r="U19" s="55"/>
      <c r="V19" s="57"/>
      <c r="W19" s="57"/>
      <c r="X19" s="57"/>
    </row>
    <row r="20" spans="1:24" x14ac:dyDescent="0.2">
      <c r="A20" s="8" t="s">
        <v>61</v>
      </c>
      <c r="B20" s="9">
        <v>5832.3640256449553</v>
      </c>
      <c r="C20" s="9">
        <v>32.791254391672048</v>
      </c>
      <c r="D20" s="9">
        <v>0</v>
      </c>
      <c r="E20" s="10">
        <v>3623384.7065639989</v>
      </c>
      <c r="F20" s="10">
        <v>3699955.3443638138</v>
      </c>
      <c r="G20" s="10">
        <v>3770469.4815778867</v>
      </c>
      <c r="H20" s="10">
        <v>87997.405559022271</v>
      </c>
      <c r="I20" s="10">
        <v>3858466.8871369092</v>
      </c>
      <c r="J20" s="131">
        <v>38.29</v>
      </c>
      <c r="K20" s="79">
        <v>37.096887348874809</v>
      </c>
      <c r="L20" s="82" t="str">
        <f t="shared" si="0"/>
        <v>Yes</v>
      </c>
      <c r="M20" s="83">
        <v>0.73681833631524107</v>
      </c>
      <c r="N20" s="82">
        <v>2778151.0505436081</v>
      </c>
      <c r="O20" s="75">
        <v>39.694468062579396</v>
      </c>
      <c r="P20" s="97">
        <f t="shared" si="1"/>
        <v>38.29</v>
      </c>
      <c r="Q20" s="86">
        <v>38.29</v>
      </c>
      <c r="R20" s="54">
        <v>2679854.622503344</v>
      </c>
      <c r="S20" s="54">
        <v>1090614.8590745432</v>
      </c>
      <c r="T20" s="55">
        <v>3.3259321099699229E-2</v>
      </c>
      <c r="U20" s="55"/>
      <c r="V20" s="57"/>
      <c r="W20" s="57"/>
      <c r="X20" s="57"/>
    </row>
    <row r="21" spans="1:24" x14ac:dyDescent="0.2">
      <c r="A21" s="8" t="s">
        <v>62</v>
      </c>
      <c r="B21" s="9">
        <v>1661.8045209355732</v>
      </c>
      <c r="C21" s="9">
        <v>31.689236675856318</v>
      </c>
      <c r="D21" s="9">
        <v>220170.08549386336</v>
      </c>
      <c r="E21" s="10">
        <v>6678667.3246757947</v>
      </c>
      <c r="F21" s="10">
        <v>6518726.1660693707</v>
      </c>
      <c r="G21" s="10">
        <v>6949775.7937994255</v>
      </c>
      <c r="H21" s="10">
        <v>78396.52536181976</v>
      </c>
      <c r="I21" s="10">
        <v>7028172.3191612456</v>
      </c>
      <c r="J21" s="131">
        <v>199.26</v>
      </c>
      <c r="K21" s="79">
        <v>147.79511081366698</v>
      </c>
      <c r="L21" s="82" t="str">
        <f t="shared" si="0"/>
        <v>Yes</v>
      </c>
      <c r="M21" s="83">
        <v>0.58496392020252252</v>
      </c>
      <c r="N21" s="82">
        <v>4065368.0928695099</v>
      </c>
      <c r="O21" s="75">
        <v>203.86313199765735</v>
      </c>
      <c r="P21" s="97">
        <f t="shared" si="1"/>
        <v>199.26</v>
      </c>
      <c r="Q21" s="86">
        <v>199.26</v>
      </c>
      <c r="R21" s="54">
        <v>3973574.0260994677</v>
      </c>
      <c r="S21" s="54">
        <v>2976201.7676999578</v>
      </c>
      <c r="T21" s="55"/>
      <c r="U21" s="55">
        <v>13.517739074425309</v>
      </c>
      <c r="V21" s="57">
        <v>0.48970000000000002</v>
      </c>
      <c r="W21" s="57"/>
      <c r="X21" s="57">
        <f t="shared" si="2"/>
        <v>14.00743907442531</v>
      </c>
    </row>
    <row r="22" spans="1:24" x14ac:dyDescent="0.2">
      <c r="A22" s="14" t="s">
        <v>63</v>
      </c>
      <c r="B22" s="9">
        <v>924</v>
      </c>
      <c r="C22" s="9">
        <v>15055.789448282019</v>
      </c>
      <c r="D22" s="9">
        <v>30776395.138458069</v>
      </c>
      <c r="E22" s="10">
        <v>67316025.11972411</v>
      </c>
      <c r="F22" s="10">
        <v>68913474.198940575</v>
      </c>
      <c r="G22" s="10">
        <v>70048597.89667137</v>
      </c>
      <c r="H22" s="10">
        <v>1272789.2151716428</v>
      </c>
      <c r="I22" s="10">
        <v>71321387.11184302</v>
      </c>
      <c r="J22" s="131">
        <v>1103.28</v>
      </c>
      <c r="K22" s="79">
        <v>55.56514968468781</v>
      </c>
      <c r="L22" s="82" t="str">
        <f t="shared" si="0"/>
        <v>Yes</v>
      </c>
      <c r="M22" s="83">
        <v>0.17946975108385707</v>
      </c>
      <c r="N22" s="82">
        <v>12571604.428288804</v>
      </c>
      <c r="O22" s="75">
        <v>1133.8027081790046</v>
      </c>
      <c r="P22" s="97">
        <f t="shared" si="1"/>
        <v>1103.28</v>
      </c>
      <c r="Q22" s="130" t="s">
        <v>64</v>
      </c>
      <c r="R22" s="54">
        <v>12233168.640000001</v>
      </c>
      <c r="S22" s="54">
        <v>57815429.256671369</v>
      </c>
      <c r="T22" s="55"/>
      <c r="U22" s="68" t="s">
        <v>64</v>
      </c>
      <c r="V22" s="69"/>
      <c r="W22" s="69"/>
      <c r="X22" s="69" t="s">
        <v>64</v>
      </c>
    </row>
    <row r="23" spans="1:24" x14ac:dyDescent="0.2">
      <c r="A23" s="8" t="s">
        <v>65</v>
      </c>
      <c r="B23" s="9">
        <v>15622.018517975714</v>
      </c>
      <c r="C23" s="9">
        <v>119.38006445312612</v>
      </c>
      <c r="D23" s="9">
        <v>0</v>
      </c>
      <c r="E23" s="10">
        <v>6167572.9108968116</v>
      </c>
      <c r="F23" s="10">
        <v>6403130.6537788128</v>
      </c>
      <c r="G23" s="10">
        <v>6417934.4229762862</v>
      </c>
      <c r="H23" s="10">
        <v>264755.20614928781</v>
      </c>
      <c r="I23" s="10">
        <v>6682689.6291255737</v>
      </c>
      <c r="J23" s="131"/>
      <c r="K23" s="79"/>
      <c r="L23" s="82"/>
      <c r="M23" s="83"/>
      <c r="N23" s="82"/>
      <c r="O23" s="75"/>
      <c r="P23" s="97"/>
      <c r="Q23" s="86">
        <v>34.235516234086482</v>
      </c>
      <c r="R23" s="54">
        <v>6417934.4229762862</v>
      </c>
      <c r="S23" s="54">
        <v>0</v>
      </c>
      <c r="T23" s="55"/>
      <c r="U23" s="68"/>
      <c r="V23" s="69"/>
      <c r="W23" s="69"/>
      <c r="X23" s="69"/>
    </row>
    <row r="24" spans="1:24" x14ac:dyDescent="0.2">
      <c r="A24" s="8" t="s">
        <v>66</v>
      </c>
      <c r="B24" s="9">
        <v>1404.0879124833584</v>
      </c>
      <c r="C24" s="9">
        <v>41.791986793840209</v>
      </c>
      <c r="D24" s="9">
        <v>0</v>
      </c>
      <c r="E24" s="10">
        <v>1130373.5003528981</v>
      </c>
      <c r="F24" s="10">
        <v>1153388.6153007615</v>
      </c>
      <c r="G24" s="10">
        <v>1176258.9763499333</v>
      </c>
      <c r="H24" s="10">
        <v>33572.814053347298</v>
      </c>
      <c r="I24" s="10">
        <v>1209831.7904032806</v>
      </c>
      <c r="J24" s="131">
        <v>26.36</v>
      </c>
      <c r="K24" s="79">
        <v>6.7691595737891488</v>
      </c>
      <c r="L24" s="82" t="str">
        <f t="shared" si="0"/>
        <v>Yes</v>
      </c>
      <c r="M24" s="83">
        <v>0.39310104256128742</v>
      </c>
      <c r="N24" s="82">
        <v>462388.62992523151</v>
      </c>
      <c r="O24" s="75">
        <v>27.443000886569713</v>
      </c>
      <c r="P24" s="97">
        <f t="shared" si="1"/>
        <v>26.36</v>
      </c>
      <c r="Q24" s="86">
        <v>26.36</v>
      </c>
      <c r="R24" s="54">
        <v>444141.08847673592</v>
      </c>
      <c r="S24" s="54">
        <v>732117.88787319744</v>
      </c>
      <c r="T24" s="55">
        <v>1.7518140295285162E-2</v>
      </c>
      <c r="U24" s="68"/>
      <c r="V24" s="69"/>
      <c r="W24" s="69"/>
      <c r="X24" s="69"/>
    </row>
    <row r="25" spans="1:24" x14ac:dyDescent="0.2">
      <c r="A25" s="8" t="s">
        <v>67</v>
      </c>
      <c r="B25" s="9">
        <v>207.49999999999997</v>
      </c>
      <c r="C25" s="9">
        <v>118.72823170288747</v>
      </c>
      <c r="D25" s="9">
        <v>334687.21966237616</v>
      </c>
      <c r="E25" s="10">
        <v>1267904.5650446119</v>
      </c>
      <c r="F25" s="10">
        <v>1308072.9174009801</v>
      </c>
      <c r="G25" s="10">
        <v>1319372.8668649595</v>
      </c>
      <c r="H25" s="10">
        <v>41781.247335058921</v>
      </c>
      <c r="I25" s="10">
        <v>1361154.1142000183</v>
      </c>
      <c r="J25" s="131">
        <v>146.47</v>
      </c>
      <c r="K25" s="79">
        <v>33.010826065526146</v>
      </c>
      <c r="L25" s="82" t="str">
        <f t="shared" si="0"/>
        <v>Yes</v>
      </c>
      <c r="M25" s="83">
        <v>0.28783256701328286</v>
      </c>
      <c r="N25" s="82">
        <v>379758.47911741555</v>
      </c>
      <c r="O25" s="75">
        <v>152.51344542868097</v>
      </c>
      <c r="P25" s="97">
        <f t="shared" si="1"/>
        <v>146.47</v>
      </c>
      <c r="Q25" s="86">
        <v>146.47</v>
      </c>
      <c r="R25" s="54">
        <v>364710.29999999993</v>
      </c>
      <c r="S25" s="54">
        <v>954662.56686495955</v>
      </c>
      <c r="T25" s="55"/>
      <c r="U25" s="55">
        <v>2.8524022155013822</v>
      </c>
      <c r="V25" s="57">
        <v>0.31569999999999998</v>
      </c>
      <c r="W25" s="69"/>
      <c r="X25" s="57">
        <f>SUM(U25:W25)</f>
        <v>3.1681022155013823</v>
      </c>
    </row>
    <row r="26" spans="1:24" x14ac:dyDescent="0.2">
      <c r="A26" s="8" t="s">
        <v>68</v>
      </c>
      <c r="B26" s="9">
        <v>39400.808807283087</v>
      </c>
      <c r="C26" s="9">
        <v>332.11440737914728</v>
      </c>
      <c r="D26" s="9">
        <v>0</v>
      </c>
      <c r="E26" s="10">
        <v>18888747.742211513</v>
      </c>
      <c r="F26" s="10">
        <v>19515914.889300898</v>
      </c>
      <c r="G26" s="10">
        <v>19655502.430700507</v>
      </c>
      <c r="H26" s="10">
        <v>726901.86547245784</v>
      </c>
      <c r="I26" s="10">
        <v>20382404.296172965</v>
      </c>
      <c r="J26" s="131"/>
      <c r="K26" s="79"/>
      <c r="L26" s="82"/>
      <c r="M26" s="83"/>
      <c r="N26" s="82"/>
      <c r="O26" s="75"/>
      <c r="P26" s="97"/>
      <c r="Q26" s="86">
        <v>41.571698284247873</v>
      </c>
      <c r="R26" s="54">
        <v>19655502.430700507</v>
      </c>
      <c r="S26" s="54">
        <v>0</v>
      </c>
      <c r="T26" s="55"/>
      <c r="U26" s="68"/>
      <c r="V26" s="69"/>
      <c r="W26" s="69"/>
      <c r="X26" s="69"/>
    </row>
    <row r="27" spans="1:24" x14ac:dyDescent="0.2">
      <c r="A27" s="8" t="s">
        <v>69</v>
      </c>
      <c r="B27" s="9">
        <v>4203.1308217093256</v>
      </c>
      <c r="C27" s="9">
        <v>115.34838184117925</v>
      </c>
      <c r="D27" s="9">
        <v>0</v>
      </c>
      <c r="E27" s="10">
        <v>4320678.7145913858</v>
      </c>
      <c r="F27" s="10">
        <v>4458828.7739296909</v>
      </c>
      <c r="G27" s="10">
        <v>4496068.8837588234</v>
      </c>
      <c r="H27" s="10">
        <v>115408.20254342038</v>
      </c>
      <c r="I27" s="10">
        <v>4611477.0863022441</v>
      </c>
      <c r="J27" s="131">
        <v>39.96</v>
      </c>
      <c r="K27" s="79">
        <v>4.7333801131814566</v>
      </c>
      <c r="L27" s="82" t="str">
        <f t="shared" si="0"/>
        <v>Yes</v>
      </c>
      <c r="M27" s="83">
        <v>0.46505935779574198</v>
      </c>
      <c r="N27" s="82">
        <v>2090938.9076862969</v>
      </c>
      <c r="O27" s="75">
        <v>41.455980402483952</v>
      </c>
      <c r="P27" s="97">
        <f t="shared" si="1"/>
        <v>39.96</v>
      </c>
      <c r="Q27" s="86">
        <v>39.96</v>
      </c>
      <c r="R27" s="54">
        <v>2015485.2916260557</v>
      </c>
      <c r="S27" s="54">
        <v>2480583.5921327677</v>
      </c>
      <c r="T27" s="55">
        <v>2.150514426416689E-2</v>
      </c>
      <c r="U27" s="68"/>
      <c r="V27" s="69"/>
      <c r="W27" s="69"/>
      <c r="X27" s="69"/>
    </row>
    <row r="28" spans="1:24" ht="13.5" thickBot="1" x14ac:dyDescent="0.25">
      <c r="A28" s="8" t="s">
        <v>70</v>
      </c>
      <c r="B28" s="9">
        <v>308.37650435822525</v>
      </c>
      <c r="C28" s="9">
        <v>227.39798428312272</v>
      </c>
      <c r="D28" s="9">
        <v>635376.42349454912</v>
      </c>
      <c r="E28" s="10">
        <v>3573432.4115782725</v>
      </c>
      <c r="F28" s="10">
        <v>3683720.7845209814</v>
      </c>
      <c r="G28" s="10">
        <v>3718489.4631610564</v>
      </c>
      <c r="H28" s="10">
        <v>91693.833266346919</v>
      </c>
      <c r="I28" s="10">
        <v>3810183.2964274031</v>
      </c>
      <c r="J28" s="149">
        <v>170.26</v>
      </c>
      <c r="K28" s="99">
        <v>52.854179478083211</v>
      </c>
      <c r="L28" s="100" t="str">
        <f t="shared" si="0"/>
        <v>Yes</v>
      </c>
      <c r="M28" s="101">
        <v>0.1738854050381145</v>
      </c>
      <c r="N28" s="100">
        <v>646591.0464317213</v>
      </c>
      <c r="O28" s="102">
        <v>174.72987222155808</v>
      </c>
      <c r="P28" s="103">
        <f t="shared" si="1"/>
        <v>170.26</v>
      </c>
      <c r="Q28" s="86">
        <v>170.26</v>
      </c>
      <c r="R28" s="54">
        <v>630050.20358437719</v>
      </c>
      <c r="S28" s="54">
        <v>3088439.2595766792</v>
      </c>
      <c r="T28" s="55"/>
      <c r="U28" s="55">
        <v>4.8608024241604157</v>
      </c>
      <c r="V28" s="57">
        <v>0.254</v>
      </c>
      <c r="W28" s="69"/>
      <c r="X28" s="57">
        <f>SUM(U28:W28)</f>
        <v>5.1148024241604162</v>
      </c>
    </row>
    <row r="29" spans="1:24" x14ac:dyDescent="0.2">
      <c r="A29" s="16"/>
      <c r="B29" s="76"/>
      <c r="C29" s="76"/>
      <c r="D29" s="63"/>
      <c r="E29" s="76"/>
      <c r="F29" s="76"/>
      <c r="G29" s="63"/>
      <c r="H29" s="76"/>
      <c r="I29" s="76"/>
      <c r="J29" s="77"/>
      <c r="K29" s="63"/>
      <c r="L29" s="63"/>
      <c r="M29" s="16"/>
      <c r="N29" s="16"/>
      <c r="O29" s="16"/>
      <c r="P29" s="16"/>
      <c r="Q29" s="16"/>
      <c r="R29" s="63"/>
      <c r="S29" s="63"/>
      <c r="T29" s="16"/>
      <c r="U29" s="16"/>
      <c r="V29" s="16"/>
    </row>
    <row r="30" spans="1:24" ht="13.5" thickBot="1" x14ac:dyDescent="0.25">
      <c r="A30" s="28" t="s">
        <v>71</v>
      </c>
      <c r="B30" s="35">
        <f>SUM(B10:B28)</f>
        <v>1434135.077102541</v>
      </c>
      <c r="C30" s="35">
        <f t="shared" ref="C30:H30" si="3">SUM(C10:C28)</f>
        <v>33582.413046578644</v>
      </c>
      <c r="D30" s="35">
        <f t="shared" si="3"/>
        <v>41157096.388310552</v>
      </c>
      <c r="E30" s="35">
        <f t="shared" si="3"/>
        <v>1770311480.5880809</v>
      </c>
      <c r="F30" s="35">
        <f t="shared" si="3"/>
        <v>1813011690.2675931</v>
      </c>
      <c r="G30" s="35">
        <f t="shared" si="3"/>
        <v>1842174086.1113346</v>
      </c>
      <c r="H30" s="35">
        <f t="shared" si="3"/>
        <v>44088425.560898505</v>
      </c>
      <c r="I30" s="35">
        <f>SUM(I10:I28)</f>
        <v>1886262511.6722336</v>
      </c>
      <c r="J30" s="28"/>
      <c r="K30" s="61"/>
      <c r="L30" s="61"/>
      <c r="M30" s="28"/>
      <c r="N30" s="28"/>
      <c r="O30" s="28"/>
      <c r="P30" s="28"/>
      <c r="Q30" s="39"/>
      <c r="R30" s="61">
        <f>SUM(R10:R28)</f>
        <v>1360271389.7605002</v>
      </c>
      <c r="S30" s="61">
        <f>SUM(S10:S28)</f>
        <v>481902696.35083455</v>
      </c>
      <c r="T30" s="41"/>
      <c r="U30" s="16"/>
      <c r="V30" s="16"/>
      <c r="W30" s="16"/>
      <c r="X30" s="16"/>
    </row>
    <row r="31" spans="1:24" ht="15.75" thickBot="1" x14ac:dyDescent="0.3">
      <c r="B31" s="35"/>
      <c r="C31" s="35"/>
      <c r="D31" s="35"/>
      <c r="E31" s="61"/>
      <c r="F31" s="61"/>
      <c r="G31" s="61"/>
      <c r="H31" s="61"/>
      <c r="I31" s="61"/>
      <c r="J31" s="28"/>
      <c r="K31" s="153" t="s">
        <v>144</v>
      </c>
      <c r="L31" s="154"/>
      <c r="M31" s="154"/>
      <c r="N31" s="154"/>
      <c r="O31" s="155"/>
      <c r="P31" s="28"/>
      <c r="Q31" s="39"/>
      <c r="R31" s="61"/>
      <c r="S31" s="61"/>
      <c r="T31" s="41"/>
      <c r="U31" s="16"/>
      <c r="V31" s="16"/>
      <c r="W31" s="16"/>
      <c r="X31" s="16"/>
    </row>
    <row r="32" spans="1:24" ht="85.5" x14ac:dyDescent="0.2">
      <c r="A32" s="16" t="s">
        <v>80</v>
      </c>
      <c r="C32" s="16"/>
      <c r="D32" s="16"/>
      <c r="E32" s="16"/>
      <c r="F32" s="16"/>
      <c r="G32" s="16"/>
      <c r="H32" s="16"/>
      <c r="I32" s="16"/>
      <c r="J32" s="16"/>
      <c r="K32" s="109" t="s">
        <v>145</v>
      </c>
      <c r="L32" s="110" t="s">
        <v>118</v>
      </c>
      <c r="M32" s="110" t="s">
        <v>119</v>
      </c>
      <c r="N32" s="110" t="s">
        <v>120</v>
      </c>
      <c r="O32" s="111" t="s">
        <v>146</v>
      </c>
      <c r="P32" s="16"/>
      <c r="Q32" s="16"/>
      <c r="R32" s="114" t="s">
        <v>122</v>
      </c>
      <c r="S32" s="37">
        <f>SUM(R30,S30)</f>
        <v>1842174086.1113348</v>
      </c>
      <c r="T32" s="16"/>
      <c r="U32" s="16"/>
      <c r="V32" s="16"/>
      <c r="W32" s="16"/>
      <c r="X32" s="16"/>
    </row>
    <row r="33" spans="1:24" ht="26.25" thickBot="1" x14ac:dyDescent="0.25">
      <c r="A33" s="16" t="s">
        <v>185</v>
      </c>
      <c r="B33" s="16"/>
      <c r="C33" s="16"/>
      <c r="D33" s="16"/>
      <c r="E33" s="16"/>
      <c r="F33" s="16"/>
      <c r="G33" s="16"/>
      <c r="H33" s="16"/>
      <c r="I33" s="16"/>
      <c r="J33" s="16"/>
      <c r="K33" s="127">
        <v>73.823417536182987</v>
      </c>
      <c r="L33" s="128">
        <v>143.46513566085494</v>
      </c>
      <c r="M33" s="112">
        <v>8</v>
      </c>
      <c r="N33" s="128">
        <v>8.7052147655839942</v>
      </c>
      <c r="O33" s="129">
        <v>82.528632301766976</v>
      </c>
      <c r="P33" s="16"/>
      <c r="Q33" s="16"/>
      <c r="R33" s="126" t="s">
        <v>124</v>
      </c>
      <c r="S33" s="37">
        <f>H30</f>
        <v>44088425.560898505</v>
      </c>
      <c r="T33" s="16"/>
      <c r="U33" s="13"/>
      <c r="V33" s="43"/>
      <c r="W33" s="16"/>
      <c r="X33" s="16"/>
    </row>
    <row r="34" spans="1:24" ht="38.25" x14ac:dyDescent="0.2">
      <c r="A34" s="16"/>
      <c r="B34" s="44" t="s">
        <v>147</v>
      </c>
      <c r="C34" s="16"/>
      <c r="D34" s="16"/>
      <c r="E34" s="16"/>
      <c r="F34" s="16"/>
      <c r="G34" s="16"/>
      <c r="H34" s="45"/>
      <c r="I34" s="45"/>
      <c r="J34" s="16"/>
      <c r="K34" s="16"/>
      <c r="L34" s="41"/>
      <c r="M34" s="41"/>
      <c r="N34" s="41"/>
      <c r="O34" s="41"/>
      <c r="P34" s="41"/>
      <c r="Q34" s="16"/>
      <c r="R34" s="114" t="s">
        <v>126</v>
      </c>
      <c r="S34" s="37">
        <f>SUM(S32:S33)</f>
        <v>1886262511.6722333</v>
      </c>
      <c r="T34" s="16"/>
      <c r="U34" s="16"/>
      <c r="V34" s="16"/>
      <c r="W34" s="16"/>
      <c r="X34" s="16"/>
    </row>
    <row r="35" spans="1:24" x14ac:dyDescent="0.2">
      <c r="A35" s="16"/>
      <c r="B35" s="14"/>
      <c r="C35" s="134">
        <v>2024</v>
      </c>
      <c r="D35" s="134">
        <v>2025</v>
      </c>
      <c r="E35" s="134" t="s">
        <v>125</v>
      </c>
      <c r="F35" s="16"/>
      <c r="G35" s="16"/>
      <c r="H35" s="16"/>
      <c r="I35" s="45"/>
      <c r="J35" s="46"/>
      <c r="K35" s="41"/>
      <c r="L35" s="16"/>
      <c r="M35" s="16"/>
      <c r="N35" s="16"/>
      <c r="O35" s="16"/>
      <c r="P35" s="16"/>
      <c r="Q35" s="47"/>
      <c r="S35" s="16"/>
      <c r="T35" s="16"/>
      <c r="U35" s="16"/>
      <c r="V35" s="16"/>
      <c r="W35" s="16"/>
      <c r="X35" s="16"/>
    </row>
    <row r="36" spans="1:24" x14ac:dyDescent="0.2">
      <c r="A36" s="16"/>
      <c r="B36" s="67"/>
      <c r="C36" s="135"/>
      <c r="D36" s="135"/>
      <c r="E36" s="135" t="s">
        <v>127</v>
      </c>
      <c r="F36" s="16"/>
      <c r="G36" s="16"/>
      <c r="H36" s="16"/>
      <c r="I36" s="16"/>
      <c r="J36" s="16"/>
      <c r="K36" s="16"/>
      <c r="L36" s="16"/>
      <c r="M36" s="42"/>
      <c r="N36" s="42"/>
      <c r="O36" s="42"/>
      <c r="P36" s="42"/>
      <c r="Q36" s="16"/>
      <c r="R36" s="13"/>
      <c r="S36" s="16"/>
      <c r="T36" s="16"/>
      <c r="U36" s="16"/>
      <c r="V36" s="16"/>
      <c r="W36" s="16"/>
      <c r="X36" s="16"/>
    </row>
    <row r="37" spans="1:24" ht="25.5" x14ac:dyDescent="0.2">
      <c r="A37" s="16"/>
      <c r="B37" s="22" t="s">
        <v>186</v>
      </c>
      <c r="C37" s="23">
        <v>1770311480.5880809</v>
      </c>
      <c r="D37" s="23">
        <v>1842174086.1113348</v>
      </c>
      <c r="E37" s="24">
        <f>D37/C37</f>
        <v>1.0405931986044523</v>
      </c>
      <c r="F37" s="16"/>
      <c r="G37" s="16"/>
      <c r="H37" s="39"/>
      <c r="I37" s="45"/>
      <c r="J37" s="16"/>
      <c r="K37" s="16"/>
      <c r="L37" s="16"/>
      <c r="M37" s="16"/>
      <c r="N37" s="16"/>
      <c r="O37" s="16"/>
      <c r="P37" s="16"/>
      <c r="Q37" s="16"/>
      <c r="R37" s="48"/>
      <c r="S37" s="16"/>
      <c r="T37" s="16"/>
      <c r="U37" s="16"/>
      <c r="V37" s="16"/>
      <c r="W37" s="16"/>
      <c r="X37" s="16"/>
    </row>
    <row r="38" spans="1:24" x14ac:dyDescent="0.2">
      <c r="A38" s="16"/>
      <c r="B38" s="22" t="s">
        <v>128</v>
      </c>
      <c r="C38" s="23">
        <v>1813011690.2675927</v>
      </c>
      <c r="D38" s="23">
        <v>1886262511.6722333</v>
      </c>
      <c r="E38" s="24">
        <f t="shared" ref="E38:E39" si="4">D38/C38</f>
        <v>1.0404028400908045</v>
      </c>
      <c r="F38" s="16"/>
      <c r="G38" s="16"/>
      <c r="H38" s="16"/>
      <c r="I38" s="45"/>
      <c r="J38" s="46"/>
      <c r="K38" s="16"/>
      <c r="L38" s="16"/>
      <c r="M38" s="16"/>
      <c r="N38" s="16"/>
      <c r="O38" s="16"/>
      <c r="P38" s="16"/>
      <c r="Q38" s="71"/>
      <c r="R38" s="71"/>
      <c r="S38" s="71"/>
      <c r="T38" s="71"/>
      <c r="U38" s="72"/>
      <c r="V38" s="16"/>
      <c r="W38" s="16"/>
      <c r="X38" s="16"/>
    </row>
    <row r="39" spans="1:24" x14ac:dyDescent="0.2">
      <c r="A39" s="16"/>
      <c r="B39" s="8" t="s">
        <v>129</v>
      </c>
      <c r="C39" s="23">
        <v>43888425.560898513</v>
      </c>
      <c r="D39" s="23">
        <v>44088425.560898505</v>
      </c>
      <c r="E39" s="24">
        <f t="shared" si="4"/>
        <v>1.0045570101329444</v>
      </c>
      <c r="F39" s="16"/>
      <c r="G39" s="45"/>
      <c r="H39" s="16"/>
      <c r="I39" s="45"/>
      <c r="J39" s="46"/>
      <c r="K39" s="41"/>
      <c r="L39" s="16"/>
      <c r="M39" s="16"/>
      <c r="N39" s="16"/>
      <c r="O39" s="16"/>
      <c r="P39" s="16"/>
      <c r="Q39" s="16"/>
      <c r="R39" s="39"/>
      <c r="S39" s="64"/>
      <c r="T39" s="73"/>
      <c r="U39" s="73"/>
      <c r="V39" s="16"/>
      <c r="W39" s="16"/>
      <c r="X39" s="16"/>
    </row>
    <row r="40" spans="1:24" x14ac:dyDescent="0.2">
      <c r="A40" s="16"/>
      <c r="B40" s="25" t="s">
        <v>148</v>
      </c>
      <c r="C40" s="16"/>
      <c r="D40" s="16"/>
      <c r="E40" s="16"/>
      <c r="F40" s="16"/>
      <c r="G40" s="45"/>
      <c r="H40" s="16"/>
      <c r="I40" s="45"/>
      <c r="J40" s="46"/>
      <c r="K40" s="51"/>
      <c r="L40" s="16"/>
      <c r="M40" s="16"/>
      <c r="N40" s="16"/>
      <c r="O40" s="16"/>
      <c r="P40" s="16"/>
      <c r="Q40" s="16"/>
      <c r="R40" s="39"/>
      <c r="S40" s="64"/>
      <c r="T40" s="73"/>
      <c r="U40" s="73"/>
      <c r="V40" s="16"/>
      <c r="W40" s="16"/>
      <c r="X40" s="16"/>
    </row>
    <row r="41" spans="1:24" x14ac:dyDescent="0.2">
      <c r="A41" s="16"/>
      <c r="B41" s="25"/>
      <c r="C41" s="16"/>
      <c r="D41" s="16"/>
      <c r="E41" s="16"/>
      <c r="F41" s="16"/>
      <c r="G41" s="16"/>
      <c r="H41" s="16"/>
      <c r="I41" s="45"/>
      <c r="J41" s="16"/>
      <c r="K41" s="16"/>
      <c r="L41" s="16"/>
      <c r="M41" s="16"/>
      <c r="N41" s="16"/>
      <c r="O41" s="16"/>
      <c r="P41" s="16"/>
      <c r="Q41" s="16"/>
      <c r="R41" s="39"/>
      <c r="S41" s="64"/>
      <c r="T41" s="73"/>
      <c r="U41" s="73"/>
      <c r="V41" s="16"/>
      <c r="W41" s="16"/>
      <c r="X41" s="16"/>
    </row>
    <row r="42" spans="1:24" x14ac:dyDescent="0.2">
      <c r="A42" s="16"/>
      <c r="B42" s="16"/>
      <c r="C42" s="16"/>
      <c r="D42" s="16"/>
      <c r="E42" s="16"/>
      <c r="F42" s="16"/>
      <c r="G42" s="16"/>
      <c r="H42" s="16"/>
      <c r="I42" s="45"/>
      <c r="J42" s="16"/>
      <c r="K42" s="16"/>
      <c r="L42" s="52"/>
      <c r="M42" s="16"/>
      <c r="N42" s="16"/>
      <c r="O42" s="16"/>
      <c r="P42" s="16"/>
      <c r="Q42" s="16"/>
      <c r="R42" s="39"/>
      <c r="S42" s="64"/>
      <c r="T42" s="73"/>
      <c r="U42" s="73"/>
      <c r="V42" s="16"/>
      <c r="W42" s="16"/>
      <c r="X42" s="16"/>
    </row>
    <row r="43" spans="1:24" x14ac:dyDescent="0.2">
      <c r="B43" s="16"/>
      <c r="C43" s="16"/>
      <c r="D43" s="16"/>
      <c r="E43" s="16"/>
      <c r="I43" s="7"/>
      <c r="L43" s="5"/>
      <c r="R43" s="2"/>
    </row>
    <row r="44" spans="1:24" x14ac:dyDescent="0.2">
      <c r="I44" s="7"/>
      <c r="L44" s="5"/>
      <c r="R44" s="2"/>
    </row>
    <row r="45" spans="1:24" x14ac:dyDescent="0.2">
      <c r="A45" s="16"/>
      <c r="F45" s="16"/>
      <c r="G45" s="15"/>
      <c r="I45" s="7"/>
      <c r="L45" s="5"/>
      <c r="R45" s="2"/>
    </row>
    <row r="46" spans="1:24" x14ac:dyDescent="0.2">
      <c r="A46" s="16"/>
      <c r="B46" s="16"/>
      <c r="C46" s="16"/>
      <c r="D46" s="16"/>
      <c r="E46" s="16"/>
      <c r="F46" s="16"/>
      <c r="G46" s="7"/>
      <c r="I46" s="7"/>
    </row>
    <row r="47" spans="1:24" x14ac:dyDescent="0.2">
      <c r="A47" s="16"/>
      <c r="B47" s="17"/>
      <c r="C47" s="16"/>
      <c r="D47" s="16"/>
      <c r="E47" s="16"/>
      <c r="F47" s="16"/>
      <c r="G47" s="7"/>
      <c r="I47" s="7"/>
    </row>
    <row r="48" spans="1:24" x14ac:dyDescent="0.2">
      <c r="A48" s="16"/>
      <c r="B48" s="16"/>
      <c r="C48" s="18"/>
      <c r="D48" s="19"/>
      <c r="E48" s="20"/>
      <c r="F48" s="16"/>
      <c r="G48" s="7"/>
    </row>
    <row r="49" spans="1:7" x14ac:dyDescent="0.2">
      <c r="A49" s="16"/>
      <c r="B49" s="16"/>
      <c r="C49" s="18"/>
      <c r="D49" s="21"/>
      <c r="E49" s="16"/>
      <c r="F49" s="16"/>
      <c r="G49" s="7"/>
    </row>
    <row r="50" spans="1:7" x14ac:dyDescent="0.2">
      <c r="A50" s="16"/>
      <c r="B50" s="16"/>
      <c r="C50" s="18"/>
      <c r="D50" s="21"/>
      <c r="E50" s="16"/>
      <c r="F50" s="16"/>
    </row>
    <row r="51" spans="1:7" x14ac:dyDescent="0.2">
      <c r="A51" s="16"/>
      <c r="B51" s="16"/>
      <c r="C51" s="16"/>
      <c r="D51" s="16"/>
      <c r="E51" s="16"/>
      <c r="F51" s="16"/>
    </row>
    <row r="52" spans="1:7" x14ac:dyDescent="0.2">
      <c r="B52" s="16"/>
      <c r="C52" s="16"/>
      <c r="D52" s="16"/>
      <c r="E52" s="16"/>
    </row>
  </sheetData>
  <mergeCells count="2">
    <mergeCell ref="J6:P6"/>
    <mergeCell ref="K31:O31"/>
  </mergeCells>
  <printOptions horizontalCentered="1"/>
  <pageMargins left="0.45" right="0.45" top="1.25" bottom="0.5" header="0.3" footer="0.3"/>
  <pageSetup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52"/>
  <sheetViews>
    <sheetView view="pageBreakPreview" topLeftCell="B1" zoomScale="70" zoomScaleNormal="60" zoomScaleSheetLayoutView="70" workbookViewId="0">
      <selection activeCell="X26" sqref="X26"/>
    </sheetView>
  </sheetViews>
  <sheetFormatPr defaultRowHeight="12.75" x14ac:dyDescent="0.2"/>
  <cols>
    <col min="1" max="1" width="12.28515625" customWidth="1"/>
    <col min="2" max="2" width="19.5703125" customWidth="1"/>
    <col min="3" max="3" width="18" bestFit="1" customWidth="1"/>
    <col min="4" max="4" width="18" customWidth="1"/>
    <col min="5" max="5" width="18.85546875" customWidth="1"/>
    <col min="6" max="6" width="15.85546875" bestFit="1" customWidth="1"/>
    <col min="7" max="7" width="16.28515625" customWidth="1"/>
    <col min="8" max="8" width="15.85546875" bestFit="1" customWidth="1"/>
    <col min="9" max="9" width="15.42578125" bestFit="1" customWidth="1"/>
    <col min="10" max="10" width="16.140625" customWidth="1"/>
    <col min="11" max="11" width="19.5703125" customWidth="1"/>
    <col min="12" max="12" width="25.140625" customWidth="1"/>
    <col min="13" max="13" width="13.5703125" bestFit="1" customWidth="1"/>
    <col min="14" max="14" width="19.5703125" customWidth="1"/>
    <col min="15" max="15" width="16.5703125" customWidth="1"/>
    <col min="16" max="16" width="17.28515625" customWidth="1"/>
    <col min="17" max="17" width="21.5703125" customWidth="1"/>
    <col min="18" max="18" width="17.85546875" customWidth="1"/>
    <col min="19" max="19" width="17.5703125" customWidth="1"/>
    <col min="20" max="20" width="13.5703125" customWidth="1"/>
    <col min="21" max="21" width="13.140625" customWidth="1"/>
    <col min="22" max="22" width="9.5703125" bestFit="1" customWidth="1"/>
    <col min="23" max="23" width="10.42578125" customWidth="1"/>
    <col min="24" max="24" width="12.5703125" customWidth="1"/>
  </cols>
  <sheetData>
    <row r="1" spans="1:24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20</v>
      </c>
      <c r="T1" s="1">
        <v>21</v>
      </c>
      <c r="U1" s="1">
        <v>22</v>
      </c>
      <c r="V1" s="1">
        <v>23</v>
      </c>
      <c r="W1" s="1">
        <v>24</v>
      </c>
      <c r="X1" s="1">
        <v>25</v>
      </c>
    </row>
    <row r="3" spans="1:24" ht="23.25" x14ac:dyDescent="0.35">
      <c r="A3" s="26" t="s">
        <v>149</v>
      </c>
      <c r="B3" s="16"/>
      <c r="C3" s="16"/>
      <c r="D3" s="16"/>
      <c r="E3" s="1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16"/>
      <c r="T3" s="16"/>
      <c r="U3" s="16"/>
      <c r="V3" s="16"/>
      <c r="W3" s="16"/>
      <c r="X3" s="16"/>
    </row>
    <row r="4" spans="1:24" ht="23.25" x14ac:dyDescent="0.35">
      <c r="A4" s="26"/>
      <c r="B4" s="16"/>
      <c r="C4" s="16"/>
      <c r="D4" s="16"/>
      <c r="E4" s="1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16"/>
      <c r="T4" s="16"/>
      <c r="U4" s="16"/>
      <c r="V4" s="16"/>
      <c r="W4" s="16"/>
      <c r="X4" s="16"/>
    </row>
    <row r="5" spans="1:24" ht="24" thickBot="1" x14ac:dyDescent="0.4">
      <c r="A5" s="26"/>
      <c r="B5" s="16"/>
      <c r="C5" s="16"/>
      <c r="D5" s="16"/>
      <c r="E5" s="1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16"/>
      <c r="T5" s="16"/>
      <c r="U5" s="16"/>
      <c r="V5" s="16"/>
      <c r="W5" s="16"/>
      <c r="X5" s="16"/>
    </row>
    <row r="6" spans="1:24" ht="18.75" thickBot="1" x14ac:dyDescent="0.3">
      <c r="A6" s="16"/>
      <c r="B6" s="16"/>
      <c r="C6" s="16"/>
      <c r="D6" s="16"/>
      <c r="E6" s="16"/>
      <c r="F6" s="16"/>
      <c r="G6" s="28"/>
      <c r="H6" s="16"/>
      <c r="I6" s="16"/>
      <c r="J6" s="150" t="s">
        <v>150</v>
      </c>
      <c r="K6" s="151"/>
      <c r="L6" s="151"/>
      <c r="M6" s="151"/>
      <c r="N6" s="151"/>
      <c r="O6" s="151"/>
      <c r="P6" s="152"/>
      <c r="Q6" s="16"/>
      <c r="R6" s="16"/>
      <c r="S6" s="16"/>
      <c r="T6" s="16"/>
      <c r="U6" s="16"/>
      <c r="V6" s="16"/>
      <c r="W6" s="16"/>
      <c r="X6" s="16"/>
    </row>
    <row r="7" spans="1:24" s="3" customFormat="1" ht="109.5" customHeight="1" x14ac:dyDescent="0.2">
      <c r="A7" s="29"/>
      <c r="B7" s="30" t="s">
        <v>2</v>
      </c>
      <c r="C7" s="29" t="s">
        <v>3</v>
      </c>
      <c r="D7" s="29" t="s">
        <v>4</v>
      </c>
      <c r="E7" s="31" t="s">
        <v>151</v>
      </c>
      <c r="F7" s="30" t="s">
        <v>152</v>
      </c>
      <c r="G7" s="78" t="s">
        <v>153</v>
      </c>
      <c r="H7" s="29" t="s">
        <v>154</v>
      </c>
      <c r="I7" s="78" t="s">
        <v>155</v>
      </c>
      <c r="J7" s="117" t="s">
        <v>156</v>
      </c>
      <c r="K7" s="118" t="s">
        <v>14</v>
      </c>
      <c r="L7" s="118" t="s">
        <v>15</v>
      </c>
      <c r="M7" s="118" t="s">
        <v>157</v>
      </c>
      <c r="N7" s="118" t="s">
        <v>158</v>
      </c>
      <c r="O7" s="118" t="s">
        <v>159</v>
      </c>
      <c r="P7" s="119" t="s">
        <v>160</v>
      </c>
      <c r="Q7" s="30" t="s">
        <v>20</v>
      </c>
      <c r="R7" s="30" t="s">
        <v>94</v>
      </c>
      <c r="S7" s="30" t="s">
        <v>95</v>
      </c>
      <c r="T7" s="30" t="s">
        <v>23</v>
      </c>
      <c r="U7" s="30" t="s">
        <v>24</v>
      </c>
      <c r="V7" s="30" t="s">
        <v>25</v>
      </c>
      <c r="W7" s="30" t="s">
        <v>26</v>
      </c>
      <c r="X7" s="30" t="s">
        <v>27</v>
      </c>
    </row>
    <row r="8" spans="1:24" ht="73.5" customHeight="1" x14ac:dyDescent="0.3">
      <c r="A8" s="16"/>
      <c r="B8" s="16"/>
      <c r="C8" s="16"/>
      <c r="D8" s="16"/>
      <c r="E8" s="64" t="s">
        <v>96</v>
      </c>
      <c r="F8" s="64" t="s">
        <v>97</v>
      </c>
      <c r="G8" s="64" t="s">
        <v>98</v>
      </c>
      <c r="H8" s="64" t="s">
        <v>161</v>
      </c>
      <c r="I8" s="64" t="s">
        <v>100</v>
      </c>
      <c r="J8" s="90" t="s">
        <v>101</v>
      </c>
      <c r="K8" s="64" t="s">
        <v>102</v>
      </c>
      <c r="L8" s="81" t="s">
        <v>103</v>
      </c>
      <c r="M8" s="81" t="s">
        <v>104</v>
      </c>
      <c r="N8" s="81" t="s">
        <v>105</v>
      </c>
      <c r="O8" s="81" t="s">
        <v>106</v>
      </c>
      <c r="P8" s="91" t="s">
        <v>107</v>
      </c>
      <c r="Q8" s="81" t="s">
        <v>108</v>
      </c>
      <c r="R8" s="81" t="s">
        <v>109</v>
      </c>
      <c r="S8" s="64" t="s">
        <v>110</v>
      </c>
      <c r="T8" s="64" t="s">
        <v>111</v>
      </c>
      <c r="U8" s="64" t="s">
        <v>112</v>
      </c>
      <c r="V8" s="64" t="s">
        <v>113</v>
      </c>
      <c r="W8" s="64" t="s">
        <v>114</v>
      </c>
      <c r="X8" s="64" t="s">
        <v>115</v>
      </c>
    </row>
    <row r="9" spans="1:24" x14ac:dyDescent="0.2">
      <c r="A9" s="16"/>
      <c r="B9" s="16"/>
      <c r="C9" s="16"/>
      <c r="D9" s="16"/>
      <c r="E9" s="16"/>
      <c r="F9" s="16"/>
      <c r="G9" s="16"/>
      <c r="H9" s="16"/>
      <c r="I9" s="16"/>
      <c r="J9" s="92"/>
      <c r="K9" s="16"/>
      <c r="L9" s="16"/>
      <c r="M9" s="16"/>
      <c r="N9" s="16"/>
      <c r="O9" s="16"/>
      <c r="P9" s="93"/>
      <c r="Q9" s="16"/>
      <c r="R9" s="16"/>
      <c r="S9" s="16"/>
      <c r="T9" s="16"/>
      <c r="U9" s="16"/>
      <c r="V9" s="16"/>
      <c r="W9" s="16"/>
      <c r="X9" s="16"/>
    </row>
    <row r="10" spans="1:24" x14ac:dyDescent="0.2">
      <c r="A10" s="8" t="s">
        <v>51</v>
      </c>
      <c r="B10" s="9">
        <v>254908.5192105725</v>
      </c>
      <c r="C10" s="9">
        <v>2048.7413825344815</v>
      </c>
      <c r="D10" s="9">
        <v>0</v>
      </c>
      <c r="E10" s="10">
        <v>126852675.49994931</v>
      </c>
      <c r="F10" s="10">
        <v>129876923.01693794</v>
      </c>
      <c r="G10" s="10">
        <v>133236502.34934883</v>
      </c>
      <c r="H10" s="10">
        <v>4408844.3539789254</v>
      </c>
      <c r="I10" s="136">
        <v>137645346.70332775</v>
      </c>
      <c r="J10" s="137"/>
      <c r="K10" s="62"/>
      <c r="L10" s="62"/>
      <c r="M10" s="62"/>
      <c r="N10" s="56"/>
      <c r="O10" s="56"/>
      <c r="P10" s="132"/>
      <c r="Q10" s="86">
        <v>43.556966620145936</v>
      </c>
      <c r="R10" s="54">
        <v>133236502.34934881</v>
      </c>
      <c r="S10" s="54">
        <v>0</v>
      </c>
      <c r="T10" s="55"/>
      <c r="U10" s="55"/>
      <c r="V10" s="8"/>
      <c r="W10" s="8"/>
      <c r="X10" s="8"/>
    </row>
    <row r="11" spans="1:24" x14ac:dyDescent="0.2">
      <c r="A11" s="8" t="s">
        <v>52</v>
      </c>
      <c r="B11" s="9">
        <v>557927.57503398939</v>
      </c>
      <c r="C11" s="9">
        <v>5105.5692558405453</v>
      </c>
      <c r="D11" s="9">
        <v>0</v>
      </c>
      <c r="E11" s="10">
        <v>474015267.74887741</v>
      </c>
      <c r="F11" s="10">
        <v>482419225.94571191</v>
      </c>
      <c r="G11" s="10">
        <v>497869958.88057369</v>
      </c>
      <c r="H11" s="10">
        <v>12081851.699303091</v>
      </c>
      <c r="I11" s="136">
        <v>509951810.57987678</v>
      </c>
      <c r="J11" s="137"/>
      <c r="K11" s="62"/>
      <c r="L11" s="62"/>
      <c r="M11" s="62"/>
      <c r="N11" s="56"/>
      <c r="O11" s="56"/>
      <c r="P11" s="132"/>
      <c r="Q11" s="86">
        <v>74.362990998464738</v>
      </c>
      <c r="R11" s="54">
        <v>497869958.88057375</v>
      </c>
      <c r="S11" s="54">
        <v>0</v>
      </c>
      <c r="T11" s="55"/>
      <c r="U11" s="55"/>
      <c r="V11" s="8"/>
      <c r="W11" s="8"/>
      <c r="X11" s="8"/>
    </row>
    <row r="12" spans="1:24" x14ac:dyDescent="0.2">
      <c r="A12" s="8" t="s">
        <v>53</v>
      </c>
      <c r="B12" s="9">
        <v>343408.95865262294</v>
      </c>
      <c r="C12" s="9">
        <v>4729.2497885944113</v>
      </c>
      <c r="D12" s="9">
        <v>0</v>
      </c>
      <c r="E12" s="10">
        <v>725812125.24066257</v>
      </c>
      <c r="F12" s="10">
        <v>737882793.60405874</v>
      </c>
      <c r="G12" s="10">
        <v>762338425.64756989</v>
      </c>
      <c r="H12" s="10">
        <v>14810896.36278622</v>
      </c>
      <c r="I12" s="136">
        <v>777149322.01035607</v>
      </c>
      <c r="J12" s="137"/>
      <c r="K12" s="62"/>
      <c r="L12" s="62"/>
      <c r="M12" s="62"/>
      <c r="N12" s="56"/>
      <c r="O12" s="56"/>
      <c r="P12" s="132"/>
      <c r="Q12" s="86">
        <v>150.63589682297254</v>
      </c>
      <c r="R12" s="54">
        <v>620756597.56417143</v>
      </c>
      <c r="S12" s="54">
        <v>54868828.29038167</v>
      </c>
      <c r="T12" s="55">
        <v>1.1602015275807485E-2</v>
      </c>
      <c r="U12" s="55"/>
      <c r="V12" s="8"/>
      <c r="W12" s="8"/>
      <c r="X12" s="8"/>
    </row>
    <row r="13" spans="1:24" x14ac:dyDescent="0.2">
      <c r="A13" s="8" t="s">
        <v>54</v>
      </c>
      <c r="B13" s="9">
        <v>78324.529029638448</v>
      </c>
      <c r="C13" s="9"/>
      <c r="D13" s="9"/>
      <c r="E13" s="10"/>
      <c r="F13" s="10"/>
      <c r="G13" s="10"/>
      <c r="H13" s="10"/>
      <c r="I13" s="136"/>
      <c r="J13" s="137"/>
      <c r="K13" s="62"/>
      <c r="L13" s="62"/>
      <c r="M13" s="62"/>
      <c r="N13" s="56"/>
      <c r="O13" s="56"/>
      <c r="P13" s="132"/>
      <c r="Q13" s="86">
        <v>92.258241519082063</v>
      </c>
      <c r="R13" s="54">
        <v>86712999.793016851</v>
      </c>
      <c r="S13" s="54">
        <v>0</v>
      </c>
      <c r="T13" s="55"/>
      <c r="U13" s="55"/>
      <c r="V13" s="8"/>
      <c r="W13" s="8"/>
      <c r="X13" s="8"/>
    </row>
    <row r="14" spans="1:24" x14ac:dyDescent="0.2">
      <c r="A14" s="8" t="s">
        <v>55</v>
      </c>
      <c r="B14" s="9">
        <v>88969.585546298942</v>
      </c>
      <c r="C14" s="9">
        <v>1922.4185952748924</v>
      </c>
      <c r="D14" s="9">
        <v>0</v>
      </c>
      <c r="E14" s="10">
        <v>182014342.92758343</v>
      </c>
      <c r="F14" s="10">
        <v>187399179.60717037</v>
      </c>
      <c r="G14" s="10">
        <v>191174165.88581014</v>
      </c>
      <c r="H14" s="10">
        <v>3631566.3078024816</v>
      </c>
      <c r="I14" s="136">
        <v>194805732.19361261</v>
      </c>
      <c r="J14" s="139">
        <v>32.78</v>
      </c>
      <c r="K14" s="142">
        <v>21.373323052666233</v>
      </c>
      <c r="L14" s="140" t="str">
        <f>IF(J14&gt;K14,"Yes","No")</f>
        <v>Yes</v>
      </c>
      <c r="M14" s="141">
        <v>0.19029889651142326</v>
      </c>
      <c r="N14" s="56">
        <v>36380232.809561446</v>
      </c>
      <c r="O14" s="79">
        <v>34.075533215626734</v>
      </c>
      <c r="P14" s="143">
        <f>IF(L14="Yes",MIN(J14,O14),O14)</f>
        <v>32.78</v>
      </c>
      <c r="Q14" s="86">
        <v>32.78</v>
      </c>
      <c r="R14" s="54">
        <v>34997076.17049215</v>
      </c>
      <c r="S14" s="54">
        <v>156177089.71531799</v>
      </c>
      <c r="T14" s="55">
        <v>8.1239897543222514E-2</v>
      </c>
      <c r="U14" s="55"/>
      <c r="V14" s="8"/>
      <c r="W14" s="8"/>
      <c r="X14" s="8"/>
    </row>
    <row r="15" spans="1:24" x14ac:dyDescent="0.2">
      <c r="A15" s="8" t="s">
        <v>56</v>
      </c>
      <c r="B15" s="9">
        <v>5486.9304685052348</v>
      </c>
      <c r="C15" s="9">
        <v>2147.5857020138837</v>
      </c>
      <c r="D15" s="9">
        <v>6883344.8747895872</v>
      </c>
      <c r="E15" s="10">
        <v>152946780.38824764</v>
      </c>
      <c r="F15" s="10">
        <v>155757396.49653184</v>
      </c>
      <c r="G15" s="10">
        <v>160643786.06292966</v>
      </c>
      <c r="H15" s="10">
        <v>2132868.5804121662</v>
      </c>
      <c r="I15" s="136">
        <v>162776654.64334184</v>
      </c>
      <c r="J15" s="139">
        <v>105.55</v>
      </c>
      <c r="K15" s="142">
        <v>57.285966620162633</v>
      </c>
      <c r="L15" s="140" t="str">
        <f t="shared" ref="L15:L28" si="0">IF(J15&gt;K15,"Yes","No")</f>
        <v>Yes</v>
      </c>
      <c r="M15" s="141">
        <v>4.4850085901096744E-2</v>
      </c>
      <c r="N15" s="56">
        <v>7204887.6043998031</v>
      </c>
      <c r="O15" s="79">
        <v>109.42498794416377</v>
      </c>
      <c r="P15" s="143">
        <f t="shared" ref="P15:P28" si="1">IF(L15="Yes",MIN(J15,O15),O15)</f>
        <v>105.55</v>
      </c>
      <c r="Q15" s="86">
        <v>105.55</v>
      </c>
      <c r="R15" s="54">
        <v>6949746.1314087305</v>
      </c>
      <c r="S15" s="54">
        <v>153694039.93152094</v>
      </c>
      <c r="T15" s="55"/>
      <c r="U15" s="55">
        <v>22.328394512735951</v>
      </c>
      <c r="V15" s="57">
        <v>9.7299999999999998E-2</v>
      </c>
      <c r="W15" s="57">
        <v>1.5299999999999999E-2</v>
      </c>
      <c r="X15" s="57">
        <f>SUM(U15:W15)</f>
        <v>22.440994512735951</v>
      </c>
    </row>
    <row r="16" spans="1:24" x14ac:dyDescent="0.2">
      <c r="A16" s="8" t="s">
        <v>57</v>
      </c>
      <c r="B16" s="9">
        <v>18720.181171866847</v>
      </c>
      <c r="C16" s="9">
        <v>536.9321033143309</v>
      </c>
      <c r="D16" s="9">
        <v>0</v>
      </c>
      <c r="E16" s="10">
        <v>25528812.781490263</v>
      </c>
      <c r="F16" s="10">
        <v>26212063.190030351</v>
      </c>
      <c r="G16" s="10">
        <v>26813543.433212593</v>
      </c>
      <c r="H16" s="10">
        <v>593213.63304628094</v>
      </c>
      <c r="I16" s="136">
        <v>27406757.066258874</v>
      </c>
      <c r="J16" s="139">
        <v>25.51</v>
      </c>
      <c r="K16" s="142">
        <v>12.935437039004173</v>
      </c>
      <c r="L16" s="140" t="str">
        <f t="shared" si="0"/>
        <v>Yes</v>
      </c>
      <c r="M16" s="141">
        <v>0.22253068837392073</v>
      </c>
      <c r="N16" s="56">
        <v>5966836.2779368199</v>
      </c>
      <c r="O16" s="79">
        <v>26.561514118356619</v>
      </c>
      <c r="P16" s="143">
        <f t="shared" si="1"/>
        <v>25.51</v>
      </c>
      <c r="Q16" s="86">
        <v>25.51</v>
      </c>
      <c r="R16" s="54">
        <v>5730621.860331879</v>
      </c>
      <c r="S16" s="54">
        <v>21082921.572880715</v>
      </c>
      <c r="T16" s="55">
        <v>3.9265526204787841E-2</v>
      </c>
      <c r="U16" s="55"/>
      <c r="V16" s="57"/>
      <c r="W16" s="57"/>
      <c r="X16" s="57"/>
    </row>
    <row r="17" spans="1:24" x14ac:dyDescent="0.2">
      <c r="A17" s="8" t="s">
        <v>58</v>
      </c>
      <c r="B17" s="9">
        <v>1774.8028133289815</v>
      </c>
      <c r="C17" s="9">
        <v>872.24522475628771</v>
      </c>
      <c r="D17" s="9">
        <v>2259183.2316994634</v>
      </c>
      <c r="E17" s="10">
        <v>29762986.926009484</v>
      </c>
      <c r="F17" s="10">
        <v>30364015.132130716</v>
      </c>
      <c r="G17" s="10">
        <v>31260801.255173258</v>
      </c>
      <c r="H17" s="10">
        <v>441260.16112640442</v>
      </c>
      <c r="I17" s="136">
        <v>31702061.416299663</v>
      </c>
      <c r="J17" s="139">
        <v>96.47</v>
      </c>
      <c r="K17" s="142">
        <v>52.52751756359563</v>
      </c>
      <c r="L17" s="140" t="str">
        <f t="shared" si="0"/>
        <v>Yes</v>
      </c>
      <c r="M17" s="141">
        <v>6.8245770880305104E-2</v>
      </c>
      <c r="N17" s="56">
        <v>2133417.4799953084</v>
      </c>
      <c r="O17" s="79">
        <v>100.17157323868544</v>
      </c>
      <c r="P17" s="143">
        <f t="shared" si="1"/>
        <v>96.47</v>
      </c>
      <c r="Q17" s="86">
        <v>96.47</v>
      </c>
      <c r="R17" s="54">
        <v>2054582.7288221621</v>
      </c>
      <c r="S17" s="54">
        <v>29206218.526351098</v>
      </c>
      <c r="T17" s="55"/>
      <c r="U17" s="55">
        <v>12.927777666081919</v>
      </c>
      <c r="V17" s="57">
        <v>0.1313</v>
      </c>
      <c r="W17" s="57"/>
      <c r="X17" s="57">
        <f t="shared" ref="X17:X21" si="2">SUM(U17:W17)</f>
        <v>13.059077666081919</v>
      </c>
    </row>
    <row r="18" spans="1:24" x14ac:dyDescent="0.2">
      <c r="A18" s="8" t="s">
        <v>59</v>
      </c>
      <c r="B18" s="9">
        <v>5615.4734741533566</v>
      </c>
      <c r="C18" s="9">
        <v>80.939785645352472</v>
      </c>
      <c r="D18" s="9">
        <v>0</v>
      </c>
      <c r="E18" s="10">
        <v>10181120.111243661</v>
      </c>
      <c r="F18" s="10">
        <v>10525275.488455206</v>
      </c>
      <c r="G18" s="10">
        <v>10693482.248399727</v>
      </c>
      <c r="H18" s="10">
        <v>248840.23604760546</v>
      </c>
      <c r="I18" s="136">
        <v>10942322.484447332</v>
      </c>
      <c r="J18" s="139">
        <v>3.3</v>
      </c>
      <c r="K18" s="142">
        <v>15.793859136426541</v>
      </c>
      <c r="L18" s="140" t="str">
        <f t="shared" si="0"/>
        <v>No</v>
      </c>
      <c r="M18" s="141">
        <v>2.1474386423055054E-2</v>
      </c>
      <c r="N18" s="56">
        <v>229635.97001021533</v>
      </c>
      <c r="O18" s="79">
        <v>3.40778581223194</v>
      </c>
      <c r="P18" s="143">
        <f t="shared" si="1"/>
        <v>3.40778581223194</v>
      </c>
      <c r="Q18" s="86">
        <v>3.40778581223194</v>
      </c>
      <c r="R18" s="54">
        <v>229635.9700102153</v>
      </c>
      <c r="S18" s="54">
        <v>10463846.278389512</v>
      </c>
      <c r="T18" s="55">
        <v>0.12927939201912553</v>
      </c>
      <c r="U18" s="55"/>
      <c r="V18" s="57"/>
      <c r="W18" s="57"/>
      <c r="X18" s="57"/>
    </row>
    <row r="19" spans="1:24" x14ac:dyDescent="0.2">
      <c r="A19" s="8" t="s">
        <v>60</v>
      </c>
      <c r="B19" s="9">
        <v>18439.34530755203</v>
      </c>
      <c r="C19" s="9">
        <v>10.448713611169628</v>
      </c>
      <c r="D19" s="9">
        <v>0</v>
      </c>
      <c r="E19" s="10">
        <v>2722982.9093007562</v>
      </c>
      <c r="F19" s="10">
        <v>5559872.6604337357</v>
      </c>
      <c r="G19" s="10">
        <v>2860016.2934082686</v>
      </c>
      <c r="H19" s="10">
        <v>2749176.5149373459</v>
      </c>
      <c r="I19" s="136">
        <v>5609192.808345614</v>
      </c>
      <c r="J19" s="139">
        <v>3.36</v>
      </c>
      <c r="K19" s="142">
        <v>17.969178628608486</v>
      </c>
      <c r="L19" s="140" t="str">
        <f t="shared" si="0"/>
        <v>No</v>
      </c>
      <c r="M19" s="141">
        <v>0.2707889862093884</v>
      </c>
      <c r="N19" s="56">
        <v>774460.91263435769</v>
      </c>
      <c r="O19" s="79">
        <v>3.5000380062172858</v>
      </c>
      <c r="P19" s="143">
        <f t="shared" si="1"/>
        <v>3.5000380062172858</v>
      </c>
      <c r="Q19" s="86">
        <v>3.5000380062172858</v>
      </c>
      <c r="R19" s="54">
        <v>774460.91263435769</v>
      </c>
      <c r="S19" s="54">
        <v>2085555.3807739103</v>
      </c>
      <c r="T19" s="55">
        <v>0.19959924813562321</v>
      </c>
      <c r="U19" s="55"/>
      <c r="V19" s="57"/>
      <c r="W19" s="57"/>
      <c r="X19" s="57"/>
    </row>
    <row r="20" spans="1:24" x14ac:dyDescent="0.2">
      <c r="A20" s="8" t="s">
        <v>61</v>
      </c>
      <c r="B20" s="9">
        <v>5869.4007463148209</v>
      </c>
      <c r="C20" s="9">
        <v>32.886321278694055</v>
      </c>
      <c r="D20" s="9">
        <v>0</v>
      </c>
      <c r="E20" s="10">
        <v>3790648.9741126909</v>
      </c>
      <c r="F20" s="10">
        <v>3858466.8871369092</v>
      </c>
      <c r="G20" s="10">
        <v>3981412.3663881579</v>
      </c>
      <c r="H20" s="10">
        <v>87409.103221660291</v>
      </c>
      <c r="I20" s="136">
        <v>4068821.4696098184</v>
      </c>
      <c r="J20" s="139">
        <v>38.29</v>
      </c>
      <c r="K20" s="142">
        <v>37.096887348874809</v>
      </c>
      <c r="L20" s="140" t="str">
        <f t="shared" si="0"/>
        <v>Yes</v>
      </c>
      <c r="M20" s="141">
        <v>0.71074825975832145</v>
      </c>
      <c r="N20" s="56">
        <v>2829781.9107906437</v>
      </c>
      <c r="O20" s="79">
        <v>40.17704181821513</v>
      </c>
      <c r="P20" s="143">
        <f t="shared" si="1"/>
        <v>38.29</v>
      </c>
      <c r="Q20" s="86">
        <v>38.29</v>
      </c>
      <c r="R20" s="54">
        <v>2696872.2549167341</v>
      </c>
      <c r="S20" s="54">
        <v>1284540.1114714239</v>
      </c>
      <c r="T20" s="55">
        <v>3.9060012233829093E-2</v>
      </c>
      <c r="U20" s="55"/>
      <c r="V20" s="57"/>
      <c r="W20" s="57"/>
      <c r="X20" s="57"/>
    </row>
    <row r="21" spans="1:24" x14ac:dyDescent="0.2">
      <c r="A21" s="8" t="s">
        <v>62</v>
      </c>
      <c r="B21" s="9">
        <v>1747.789667968271</v>
      </c>
      <c r="C21" s="9">
        <v>32.397273806548391</v>
      </c>
      <c r="D21" s="9">
        <v>225089.377087784</v>
      </c>
      <c r="E21" s="10">
        <v>7221874.2987698819</v>
      </c>
      <c r="F21" s="10">
        <v>7028172.3191612456</v>
      </c>
      <c r="G21" s="10">
        <v>7585313.1846252615</v>
      </c>
      <c r="H21" s="10">
        <v>77872.409237958796</v>
      </c>
      <c r="I21" s="136">
        <v>7663185.59386322</v>
      </c>
      <c r="J21" s="139">
        <v>199.26</v>
      </c>
      <c r="K21" s="142">
        <v>147.79511081366698</v>
      </c>
      <c r="L21" s="140" t="str">
        <f t="shared" si="0"/>
        <v>Yes</v>
      </c>
      <c r="M21" s="141">
        <v>0.57175571471595987</v>
      </c>
      <c r="N21" s="56">
        <v>4336946.1612198101</v>
      </c>
      <c r="O21" s="79">
        <v>206.78242166391604</v>
      </c>
      <c r="P21" s="143">
        <f t="shared" si="1"/>
        <v>199.26</v>
      </c>
      <c r="Q21" s="86">
        <v>199.26</v>
      </c>
      <c r="R21" s="54">
        <v>4179174.8308722917</v>
      </c>
      <c r="S21" s="54">
        <v>3406138.3537529698</v>
      </c>
      <c r="T21" s="55"/>
      <c r="U21" s="55">
        <v>15.132381624676089</v>
      </c>
      <c r="V21" s="57">
        <v>0.48970000000000002</v>
      </c>
      <c r="W21" s="57"/>
      <c r="X21" s="57">
        <f t="shared" si="2"/>
        <v>15.622081624676088</v>
      </c>
    </row>
    <row r="22" spans="1:24" x14ac:dyDescent="0.2">
      <c r="A22" s="14" t="s">
        <v>63</v>
      </c>
      <c r="B22" s="9">
        <v>931</v>
      </c>
      <c r="C22" s="9">
        <v>15049.655092331343</v>
      </c>
      <c r="D22" s="9">
        <v>30763863.685726289</v>
      </c>
      <c r="E22" s="10">
        <v>70117732.280172497</v>
      </c>
      <c r="F22" s="10">
        <v>71321387.11184302</v>
      </c>
      <c r="G22" s="10">
        <v>73646388.338746145</v>
      </c>
      <c r="H22" s="10">
        <v>1264280.0453217162</v>
      </c>
      <c r="I22" s="136">
        <v>74910668.384067863</v>
      </c>
      <c r="J22" s="139">
        <v>1103.28</v>
      </c>
      <c r="K22" s="142">
        <v>55.56514968468781</v>
      </c>
      <c r="L22" s="140" t="str">
        <f t="shared" si="0"/>
        <v>Yes</v>
      </c>
      <c r="M22" s="141">
        <v>0.17463830836478894</v>
      </c>
      <c r="N22" s="56">
        <v>12861480.676654946</v>
      </c>
      <c r="O22" s="79">
        <v>1151.2245503629563</v>
      </c>
      <c r="P22" s="143">
        <f t="shared" si="1"/>
        <v>1103.28</v>
      </c>
      <c r="Q22" s="130" t="s">
        <v>64</v>
      </c>
      <c r="R22" s="54">
        <v>12325844.16</v>
      </c>
      <c r="S22" s="54">
        <v>61320544.178746149</v>
      </c>
      <c r="T22" s="55"/>
      <c r="U22" s="68" t="s">
        <v>64</v>
      </c>
      <c r="V22" s="69"/>
      <c r="W22" s="69"/>
      <c r="X22" s="69" t="s">
        <v>64</v>
      </c>
    </row>
    <row r="23" spans="1:24" x14ac:dyDescent="0.2">
      <c r="A23" s="8" t="s">
        <v>65</v>
      </c>
      <c r="B23" s="9">
        <v>15689.528772048858</v>
      </c>
      <c r="C23" s="9">
        <v>119.97507585360897</v>
      </c>
      <c r="D23" s="9">
        <v>0</v>
      </c>
      <c r="E23" s="10">
        <v>6446513.5818594359</v>
      </c>
      <c r="F23" s="10">
        <v>6682689.6291255737</v>
      </c>
      <c r="G23" s="10">
        <v>6770932.6477301391</v>
      </c>
      <c r="H23" s="10">
        <v>262985.19820852065</v>
      </c>
      <c r="I23" s="136">
        <v>7033917.8459386602</v>
      </c>
      <c r="J23" s="139"/>
      <c r="K23" s="142"/>
      <c r="L23" s="140"/>
      <c r="M23" s="141">
        <v>0</v>
      </c>
      <c r="N23" s="56"/>
      <c r="O23" s="79">
        <v>0</v>
      </c>
      <c r="P23" s="143"/>
      <c r="Q23" s="86">
        <v>35.963118810556963</v>
      </c>
      <c r="R23" s="54">
        <v>6770932.64773014</v>
      </c>
      <c r="S23" s="54">
        <v>0</v>
      </c>
      <c r="T23" s="55"/>
      <c r="U23" s="68"/>
      <c r="V23" s="69"/>
      <c r="W23" s="69"/>
      <c r="X23" s="69"/>
    </row>
    <row r="24" spans="1:24" x14ac:dyDescent="0.2">
      <c r="A24" s="8" t="s">
        <v>66</v>
      </c>
      <c r="B24" s="9">
        <v>1415.7956935741286</v>
      </c>
      <c r="C24" s="9">
        <v>42.308226637768136</v>
      </c>
      <c r="D24" s="9">
        <v>0</v>
      </c>
      <c r="E24" s="10">
        <v>1189005.9436765113</v>
      </c>
      <c r="F24" s="10">
        <v>1209831.7904032806</v>
      </c>
      <c r="G24" s="10">
        <v>1248842.3486827326</v>
      </c>
      <c r="H24" s="10">
        <v>33348.364652209493</v>
      </c>
      <c r="I24" s="136">
        <v>1282190.713334942</v>
      </c>
      <c r="J24" s="139">
        <v>26.36</v>
      </c>
      <c r="K24" s="142">
        <v>6.7691595737891488</v>
      </c>
      <c r="L24" s="140" t="str">
        <f t="shared" si="0"/>
        <v>Yes</v>
      </c>
      <c r="M24" s="141">
        <v>0.37758784196908468</v>
      </c>
      <c r="N24" s="56">
        <v>471547.68739871617</v>
      </c>
      <c r="O24" s="79">
        <v>27.755163259014552</v>
      </c>
      <c r="P24" s="143">
        <f t="shared" si="1"/>
        <v>26.36</v>
      </c>
      <c r="Q24" s="86">
        <v>26.36</v>
      </c>
      <c r="R24" s="54">
        <v>447844.49379136832</v>
      </c>
      <c r="S24" s="54">
        <v>800997.85489136423</v>
      </c>
      <c r="T24" s="55">
        <v>1.8932437460669208E-2</v>
      </c>
      <c r="U24" s="68"/>
      <c r="V24" s="69"/>
      <c r="W24" s="69"/>
      <c r="X24" s="69"/>
    </row>
    <row r="25" spans="1:24" x14ac:dyDescent="0.2">
      <c r="A25" s="8" t="s">
        <v>67</v>
      </c>
      <c r="B25" s="9">
        <v>207.59999999999997</v>
      </c>
      <c r="C25" s="9">
        <v>118.74765638341636</v>
      </c>
      <c r="D25" s="9">
        <v>334741.97658266197</v>
      </c>
      <c r="E25" s="10">
        <v>1319704.8196256966</v>
      </c>
      <c r="F25" s="10">
        <v>1361154.1142000183</v>
      </c>
      <c r="G25" s="10">
        <v>1386118.6104866695</v>
      </c>
      <c r="H25" s="10">
        <v>41501.920855954631</v>
      </c>
      <c r="I25" s="136">
        <v>1427620.531342624</v>
      </c>
      <c r="J25" s="139">
        <v>146.47</v>
      </c>
      <c r="K25" s="142">
        <v>33.010826065526146</v>
      </c>
      <c r="L25" s="140" t="str">
        <f t="shared" si="0"/>
        <v>Yes</v>
      </c>
      <c r="M25" s="141">
        <v>0.27642701252952839</v>
      </c>
      <c r="N25" s="56">
        <v>383160.62650841108</v>
      </c>
      <c r="O25" s="79">
        <v>153.80564647897043</v>
      </c>
      <c r="P25" s="143">
        <f t="shared" si="1"/>
        <v>146.47</v>
      </c>
      <c r="Q25" s="86">
        <v>146.47</v>
      </c>
      <c r="R25" s="54">
        <v>364886.06399999995</v>
      </c>
      <c r="S25" s="54">
        <v>1021232.5464866695</v>
      </c>
      <c r="T25" s="55"/>
      <c r="U25" s="55">
        <v>3.0508051512161751</v>
      </c>
      <c r="V25" s="57">
        <v>0.31569999999999998</v>
      </c>
      <c r="W25" s="69"/>
      <c r="X25" s="57">
        <f>SUM(U25:W25)</f>
        <v>3.3665051512161752</v>
      </c>
    </row>
    <row r="26" spans="1:24" x14ac:dyDescent="0.2">
      <c r="A26" s="8" t="s">
        <v>68</v>
      </c>
      <c r="B26" s="9">
        <v>39590.567359272463</v>
      </c>
      <c r="C26" s="9">
        <v>329.80892595619434</v>
      </c>
      <c r="D26" s="9">
        <v>0</v>
      </c>
      <c r="E26" s="10">
        <v>19749358.621499475</v>
      </c>
      <c r="F26" s="10">
        <v>20382404.296172965</v>
      </c>
      <c r="G26" s="10">
        <v>20743239.793729056</v>
      </c>
      <c r="H26" s="10">
        <v>722042.19871553965</v>
      </c>
      <c r="I26" s="136">
        <v>21465281.992444597</v>
      </c>
      <c r="J26" s="139"/>
      <c r="K26" s="142"/>
      <c r="L26" s="140"/>
      <c r="M26" s="141">
        <v>0</v>
      </c>
      <c r="N26" s="56"/>
      <c r="O26" s="79">
        <v>0</v>
      </c>
      <c r="P26" s="143"/>
      <c r="Q26" s="86">
        <v>43.661999093307614</v>
      </c>
      <c r="R26" s="54">
        <v>20743239.793729059</v>
      </c>
      <c r="S26" s="54">
        <v>0</v>
      </c>
      <c r="T26" s="55"/>
      <c r="U26" s="68"/>
      <c r="V26" s="69"/>
      <c r="W26" s="69"/>
      <c r="X26" s="69"/>
    </row>
    <row r="27" spans="1:24" x14ac:dyDescent="0.2">
      <c r="A27" s="8" t="s">
        <v>69</v>
      </c>
      <c r="B27" s="9">
        <v>4193.1829472852387</v>
      </c>
      <c r="C27" s="9">
        <v>114.22277129146487</v>
      </c>
      <c r="D27" s="9">
        <v>0</v>
      </c>
      <c r="E27" s="10">
        <v>4467092.2617581096</v>
      </c>
      <c r="F27" s="10">
        <v>4611477.0863022441</v>
      </c>
      <c r="G27" s="10">
        <v>4691897.4809382735</v>
      </c>
      <c r="H27" s="10">
        <v>114636.64666770198</v>
      </c>
      <c r="I27" s="136">
        <v>4806534.1276059756</v>
      </c>
      <c r="J27" s="139">
        <v>39.96</v>
      </c>
      <c r="K27" s="142">
        <v>4.7333801131814566</v>
      </c>
      <c r="L27" s="140" t="str">
        <f t="shared" si="0"/>
        <v>Yes</v>
      </c>
      <c r="M27" s="141">
        <v>0.44827722700303935</v>
      </c>
      <c r="N27" s="56">
        <v>2103270.7921375548</v>
      </c>
      <c r="O27" s="79">
        <v>41.79940828122902</v>
      </c>
      <c r="P27" s="143">
        <f t="shared" si="1"/>
        <v>39.96</v>
      </c>
      <c r="Q27" s="86">
        <v>39.96</v>
      </c>
      <c r="R27" s="54">
        <v>2010715.0868822176</v>
      </c>
      <c r="S27" s="54">
        <v>2681182.3940560557</v>
      </c>
      <c r="T27" s="55">
        <v>2.3473273881741332E-2</v>
      </c>
      <c r="U27" s="68"/>
      <c r="V27" s="69"/>
      <c r="W27" s="69"/>
      <c r="X27" s="69"/>
    </row>
    <row r="28" spans="1:24" ht="13.5" thickBot="1" x14ac:dyDescent="0.25">
      <c r="A28" s="8" t="s">
        <v>70</v>
      </c>
      <c r="B28" s="9">
        <v>310.95541395073013</v>
      </c>
      <c r="C28" s="9">
        <v>225.20814169696473</v>
      </c>
      <c r="D28" s="9">
        <v>629257.74854324979</v>
      </c>
      <c r="E28" s="10">
        <v>3694016.8148917696</v>
      </c>
      <c r="F28" s="10">
        <v>3810183.2964274031</v>
      </c>
      <c r="G28" s="10">
        <v>3879917.2196888984</v>
      </c>
      <c r="H28" s="10">
        <v>91080.818642909071</v>
      </c>
      <c r="I28" s="136">
        <v>3970998.0383318076</v>
      </c>
      <c r="J28" s="144">
        <v>170.26</v>
      </c>
      <c r="K28" s="145">
        <v>52.854179478083211</v>
      </c>
      <c r="L28" s="146" t="str">
        <f t="shared" si="0"/>
        <v>Yes</v>
      </c>
      <c r="M28" s="147">
        <v>0.16943713565044685</v>
      </c>
      <c r="N28" s="138">
        <v>657402.06026493246</v>
      </c>
      <c r="O28" s="99">
        <v>176.17800676323961</v>
      </c>
      <c r="P28" s="148">
        <f t="shared" si="1"/>
        <v>170.26</v>
      </c>
      <c r="Q28" s="86">
        <v>170.26</v>
      </c>
      <c r="R28" s="54">
        <v>635319.22535101569</v>
      </c>
      <c r="S28" s="54">
        <v>3244597.9943378828</v>
      </c>
      <c r="T28" s="55"/>
      <c r="U28" s="55">
        <v>5.1562304983120555</v>
      </c>
      <c r="V28" s="57">
        <v>0.254</v>
      </c>
      <c r="W28" s="69"/>
      <c r="X28" s="57">
        <f>SUM(U28:W28)</f>
        <v>5.410230498312055</v>
      </c>
    </row>
    <row r="29" spans="1:24" x14ac:dyDescent="0.2">
      <c r="A29" s="16"/>
      <c r="B29" s="76"/>
      <c r="C29" s="76"/>
      <c r="D29" s="63"/>
      <c r="E29" s="76"/>
      <c r="F29" s="76"/>
      <c r="G29" s="63"/>
      <c r="H29" s="76"/>
      <c r="I29" s="76"/>
      <c r="J29" s="76"/>
      <c r="K29" s="16"/>
      <c r="L29" s="77"/>
      <c r="M29" s="77"/>
      <c r="N29" s="63"/>
      <c r="O29" s="63"/>
      <c r="P29" s="16"/>
      <c r="Q29" s="16"/>
      <c r="R29" s="63"/>
      <c r="S29" s="63"/>
      <c r="T29" s="16"/>
      <c r="U29" s="16"/>
      <c r="V29" s="16"/>
    </row>
    <row r="30" spans="1:24" ht="13.5" thickBot="1" x14ac:dyDescent="0.25">
      <c r="A30" s="28" t="s">
        <v>71</v>
      </c>
      <c r="B30" s="35">
        <f>SUM(B10:B28)</f>
        <v>1443531.7213089433</v>
      </c>
      <c r="C30" s="35">
        <f t="shared" ref="C30:H30" si="3">SUM(C10:C28)</f>
        <v>33519.340036821362</v>
      </c>
      <c r="D30" s="35">
        <f t="shared" si="3"/>
        <v>41095480.894429028</v>
      </c>
      <c r="E30" s="35">
        <f t="shared" si="3"/>
        <v>1847833042.1297309</v>
      </c>
      <c r="F30" s="35">
        <f t="shared" si="3"/>
        <v>1886262511.6722336</v>
      </c>
      <c r="G30" s="35">
        <f t="shared" si="3"/>
        <v>1940824744.0474408</v>
      </c>
      <c r="H30" s="35">
        <f t="shared" si="3"/>
        <v>43793674.554964691</v>
      </c>
      <c r="I30" s="35">
        <f>SUM(I10:I28)</f>
        <v>1984618418.6024053</v>
      </c>
      <c r="J30" s="35"/>
      <c r="K30" s="28"/>
      <c r="L30" s="38"/>
      <c r="M30" s="28"/>
      <c r="N30" s="61"/>
      <c r="O30" s="61"/>
      <c r="P30" s="28"/>
      <c r="Q30" s="39"/>
      <c r="R30" s="61">
        <f>SUM(R10:R28)</f>
        <v>1439487010.9180832</v>
      </c>
      <c r="S30" s="61">
        <f>SUM(S10:S28)</f>
        <v>501337733.12935835</v>
      </c>
      <c r="T30" s="41"/>
      <c r="U30" s="16"/>
      <c r="V30" s="16"/>
      <c r="W30" s="16"/>
      <c r="X30" s="16"/>
    </row>
    <row r="31" spans="1:24" ht="15.75" thickBot="1" x14ac:dyDescent="0.3">
      <c r="A31" s="16"/>
      <c r="B31" s="35"/>
      <c r="C31" s="35"/>
      <c r="D31" s="35"/>
      <c r="E31" s="61"/>
      <c r="F31" s="61"/>
      <c r="G31" s="61"/>
      <c r="H31" s="61"/>
      <c r="I31" s="61"/>
      <c r="J31" s="61"/>
      <c r="K31" s="153" t="s">
        <v>162</v>
      </c>
      <c r="L31" s="154"/>
      <c r="M31" s="154"/>
      <c r="N31" s="154"/>
      <c r="O31" s="155"/>
      <c r="P31" s="28"/>
      <c r="Q31" s="39"/>
      <c r="R31" s="61"/>
      <c r="S31" s="61"/>
      <c r="T31" s="41"/>
      <c r="U31" s="16"/>
      <c r="V31" s="16"/>
      <c r="W31" s="16"/>
      <c r="X31" s="16"/>
    </row>
    <row r="32" spans="1:24" ht="89.25" x14ac:dyDescent="0.2">
      <c r="A32" s="16" t="s">
        <v>80</v>
      </c>
      <c r="C32" s="16"/>
      <c r="D32" s="16"/>
      <c r="E32" s="16"/>
      <c r="F32" s="16"/>
      <c r="G32" s="16"/>
      <c r="H32" s="16"/>
      <c r="I32" s="16"/>
      <c r="J32" s="16"/>
      <c r="K32" s="109" t="s">
        <v>163</v>
      </c>
      <c r="L32" s="110" t="s">
        <v>118</v>
      </c>
      <c r="M32" s="110" t="s">
        <v>119</v>
      </c>
      <c r="N32" s="110" t="s">
        <v>120</v>
      </c>
      <c r="O32" s="111" t="s">
        <v>164</v>
      </c>
      <c r="P32" s="16"/>
      <c r="Q32" s="16"/>
      <c r="R32" s="114" t="s">
        <v>122</v>
      </c>
      <c r="S32" s="37">
        <f>SUM(R30,S30)</f>
        <v>1940824744.0474415</v>
      </c>
      <c r="T32" s="16"/>
      <c r="U32" s="16"/>
      <c r="V32" s="16"/>
      <c r="W32" s="16"/>
      <c r="X32" s="16"/>
    </row>
    <row r="33" spans="1:24" ht="26.25" thickBot="1" x14ac:dyDescent="0.25">
      <c r="A33" s="16" t="s">
        <v>185</v>
      </c>
      <c r="B33" s="16"/>
      <c r="C33" s="16"/>
      <c r="D33" s="16"/>
      <c r="E33" s="16"/>
      <c r="F33" s="16"/>
      <c r="G33" s="16"/>
      <c r="H33" s="16"/>
      <c r="I33" s="16"/>
      <c r="J33" s="16"/>
      <c r="K33" s="127">
        <v>82.528632301766976</v>
      </c>
      <c r="L33" s="128">
        <v>150.63589682297254</v>
      </c>
      <c r="M33" s="112">
        <v>7</v>
      </c>
      <c r="N33" s="128">
        <v>9.7296092173150814</v>
      </c>
      <c r="O33" s="129">
        <v>92.258241519082063</v>
      </c>
      <c r="P33" s="16"/>
      <c r="Q33" s="16"/>
      <c r="R33" s="126" t="s">
        <v>124</v>
      </c>
      <c r="S33" s="37">
        <f>H30</f>
        <v>43793674.554964691</v>
      </c>
      <c r="T33" s="16"/>
      <c r="U33" s="13"/>
      <c r="V33" s="43"/>
      <c r="W33" s="16"/>
      <c r="X33" s="16"/>
    </row>
    <row r="34" spans="1:24" ht="38.25" x14ac:dyDescent="0.2">
      <c r="A34" s="16"/>
      <c r="B34" s="44" t="s">
        <v>165</v>
      </c>
      <c r="C34" s="16"/>
      <c r="D34" s="16"/>
      <c r="E34" s="16"/>
      <c r="F34" s="16"/>
      <c r="G34" s="16"/>
      <c r="H34" s="45"/>
      <c r="I34" s="45"/>
      <c r="J34" s="45"/>
      <c r="K34" s="28"/>
      <c r="L34" s="16"/>
      <c r="M34" s="16"/>
      <c r="N34" s="16"/>
      <c r="O34" s="41"/>
      <c r="P34" s="41"/>
      <c r="Q34" s="16"/>
      <c r="R34" s="114" t="s">
        <v>126</v>
      </c>
      <c r="S34" s="37">
        <f>SUM(S32:S33)</f>
        <v>1984618418.6024063</v>
      </c>
      <c r="T34" s="16"/>
      <c r="U34" s="16"/>
      <c r="V34" s="16"/>
      <c r="W34" s="16"/>
      <c r="X34" s="16"/>
    </row>
    <row r="35" spans="1:24" x14ac:dyDescent="0.2">
      <c r="A35" s="16"/>
      <c r="B35" s="14"/>
      <c r="C35" s="65">
        <v>2025</v>
      </c>
      <c r="D35" s="65">
        <v>2026</v>
      </c>
      <c r="E35" s="65" t="s">
        <v>125</v>
      </c>
      <c r="F35" s="16"/>
      <c r="G35" s="16"/>
      <c r="H35" s="16"/>
      <c r="I35" s="45"/>
      <c r="J35" s="45"/>
      <c r="K35" s="16"/>
      <c r="L35" s="41"/>
      <c r="M35" s="46"/>
      <c r="N35" s="41"/>
      <c r="O35" s="16"/>
      <c r="P35" s="16"/>
      <c r="Q35" s="47"/>
      <c r="R35" s="16"/>
      <c r="T35" s="16"/>
      <c r="U35" s="16"/>
      <c r="V35" s="16"/>
      <c r="W35" s="16"/>
      <c r="X35" s="16"/>
    </row>
    <row r="36" spans="1:24" x14ac:dyDescent="0.2">
      <c r="A36" s="16"/>
      <c r="B36" s="67"/>
      <c r="C36" s="66"/>
      <c r="D36" s="66"/>
      <c r="E36" s="66" t="s">
        <v>127</v>
      </c>
      <c r="F36" s="16"/>
      <c r="G36" s="16"/>
      <c r="H36" s="16"/>
      <c r="I36" s="16"/>
      <c r="J36" s="16"/>
      <c r="K36" s="16"/>
      <c r="L36" s="41"/>
      <c r="M36" s="16"/>
      <c r="N36" s="16"/>
      <c r="O36" s="16"/>
      <c r="P36" s="42"/>
      <c r="Q36" s="16"/>
      <c r="R36" s="13"/>
      <c r="S36" s="16"/>
      <c r="T36" s="16"/>
      <c r="U36" s="16"/>
      <c r="V36" s="16"/>
      <c r="W36" s="16"/>
      <c r="X36" s="16"/>
    </row>
    <row r="37" spans="1:24" ht="25.5" x14ac:dyDescent="0.2">
      <c r="A37" s="16"/>
      <c r="B37" s="22" t="s">
        <v>186</v>
      </c>
      <c r="C37" s="23">
        <v>1847833042.1297309</v>
      </c>
      <c r="D37" s="23">
        <v>1940824744.0474417</v>
      </c>
      <c r="E37" s="24">
        <f>D37/C37</f>
        <v>1.0503247316167335</v>
      </c>
      <c r="F37" s="16"/>
      <c r="G37" s="16"/>
      <c r="H37" s="39"/>
      <c r="I37" s="45"/>
      <c r="J37" s="45"/>
      <c r="K37" s="16"/>
      <c r="L37" s="41"/>
      <c r="M37" s="16"/>
      <c r="N37" s="16"/>
      <c r="O37" s="16"/>
      <c r="P37" s="16"/>
      <c r="Q37" s="16"/>
      <c r="R37" s="48"/>
      <c r="S37" s="16"/>
      <c r="T37" s="16"/>
      <c r="U37" s="16"/>
      <c r="V37" s="16"/>
      <c r="W37" s="16"/>
      <c r="X37" s="16"/>
    </row>
    <row r="38" spans="1:24" x14ac:dyDescent="0.2">
      <c r="A38" s="16"/>
      <c r="B38" s="22" t="s">
        <v>128</v>
      </c>
      <c r="C38" s="23">
        <v>1886262511.6722333</v>
      </c>
      <c r="D38" s="23">
        <v>1984618418.6024065</v>
      </c>
      <c r="E38" s="24">
        <f t="shared" ref="E38:E39" si="4">D38/C38</f>
        <v>1.0521432760930913</v>
      </c>
      <c r="F38" s="16"/>
      <c r="G38" s="16"/>
      <c r="H38" s="16"/>
      <c r="I38" s="45"/>
      <c r="J38" s="45"/>
      <c r="K38" s="16"/>
      <c r="L38" s="41"/>
      <c r="M38" s="46"/>
      <c r="N38" s="16"/>
      <c r="O38" s="16"/>
      <c r="P38" s="16"/>
      <c r="Q38" s="71"/>
      <c r="R38" s="71"/>
      <c r="S38" s="71"/>
      <c r="T38" s="71"/>
      <c r="U38" s="72"/>
      <c r="V38" s="16"/>
      <c r="W38" s="16"/>
      <c r="X38" s="16"/>
    </row>
    <row r="39" spans="1:24" x14ac:dyDescent="0.2">
      <c r="A39" s="16"/>
      <c r="B39" s="8" t="s">
        <v>129</v>
      </c>
      <c r="C39" s="23">
        <v>44088425.560898505</v>
      </c>
      <c r="D39" s="23">
        <v>43793674.554964706</v>
      </c>
      <c r="E39" s="24">
        <f t="shared" si="4"/>
        <v>0.99331454906397909</v>
      </c>
      <c r="F39" s="16"/>
      <c r="G39" s="45"/>
      <c r="H39" s="16"/>
      <c r="I39" s="45"/>
      <c r="J39" s="45"/>
      <c r="K39" s="49"/>
      <c r="L39" s="50"/>
      <c r="M39" s="46"/>
      <c r="N39" s="41"/>
      <c r="O39" s="16"/>
      <c r="P39" s="16"/>
      <c r="Q39" s="16"/>
      <c r="R39" s="39"/>
      <c r="S39" s="64"/>
      <c r="T39" s="73"/>
      <c r="U39" s="73"/>
      <c r="V39" s="16"/>
      <c r="W39" s="16"/>
      <c r="X39" s="16"/>
    </row>
    <row r="40" spans="1:24" x14ac:dyDescent="0.2">
      <c r="A40" s="16"/>
      <c r="B40" s="25" t="s">
        <v>166</v>
      </c>
      <c r="C40" s="16"/>
      <c r="D40" s="16"/>
      <c r="E40" s="16"/>
      <c r="F40" s="16"/>
      <c r="G40" s="45"/>
      <c r="H40" s="16"/>
      <c r="I40" s="45"/>
      <c r="J40" s="45"/>
      <c r="K40" s="49"/>
      <c r="L40" s="42"/>
      <c r="M40" s="46"/>
      <c r="N40" s="51"/>
      <c r="O40" s="16"/>
      <c r="P40" s="16"/>
      <c r="Q40" s="16"/>
      <c r="R40" s="39"/>
      <c r="S40" s="64"/>
      <c r="T40" s="73"/>
      <c r="U40" s="73"/>
      <c r="V40" s="16"/>
      <c r="W40" s="16"/>
      <c r="X40" s="16"/>
    </row>
    <row r="41" spans="1:24" x14ac:dyDescent="0.2">
      <c r="A41" s="16"/>
      <c r="B41" s="25"/>
      <c r="C41" s="16"/>
      <c r="D41" s="16"/>
      <c r="E41" s="16"/>
      <c r="F41" s="16"/>
      <c r="G41" s="16"/>
      <c r="H41" s="16"/>
      <c r="I41" s="45"/>
      <c r="J41" s="45"/>
      <c r="K41" s="49"/>
      <c r="L41" s="41"/>
      <c r="M41" s="16"/>
      <c r="N41" s="16"/>
      <c r="O41" s="16"/>
      <c r="P41" s="16"/>
      <c r="Q41" s="16"/>
      <c r="R41" s="39"/>
      <c r="S41" s="64"/>
      <c r="T41" s="73"/>
      <c r="U41" s="73"/>
      <c r="V41" s="16"/>
      <c r="W41" s="16"/>
      <c r="X41" s="16"/>
    </row>
    <row r="42" spans="1:24" x14ac:dyDescent="0.2">
      <c r="A42" s="16"/>
      <c r="B42" s="16"/>
      <c r="C42" s="16"/>
      <c r="D42" s="16"/>
      <c r="E42" s="16"/>
      <c r="F42" s="16"/>
      <c r="G42" s="16"/>
      <c r="H42" s="16"/>
      <c r="I42" s="45"/>
      <c r="J42" s="45"/>
      <c r="K42" s="16"/>
      <c r="L42" s="41"/>
      <c r="M42" s="16"/>
      <c r="N42" s="16"/>
      <c r="O42" s="52"/>
      <c r="P42" s="16"/>
      <c r="Q42" s="16"/>
      <c r="R42" s="39"/>
      <c r="S42" s="64"/>
      <c r="T42" s="73"/>
      <c r="U42" s="73"/>
      <c r="V42" s="16"/>
      <c r="W42" s="16"/>
      <c r="X42" s="16"/>
    </row>
    <row r="43" spans="1:24" x14ac:dyDescent="0.2">
      <c r="B43" s="16"/>
      <c r="C43" s="16"/>
      <c r="D43" s="16"/>
      <c r="E43" s="16"/>
      <c r="I43" s="7"/>
      <c r="J43" s="7"/>
      <c r="L43" s="4"/>
      <c r="O43" s="5"/>
      <c r="R43" s="2"/>
    </row>
    <row r="44" spans="1:24" x14ac:dyDescent="0.2">
      <c r="I44" s="7"/>
      <c r="J44" s="7"/>
      <c r="O44" s="5"/>
      <c r="R44" s="2"/>
    </row>
    <row r="45" spans="1:24" x14ac:dyDescent="0.2">
      <c r="A45" s="16"/>
      <c r="F45" s="16"/>
      <c r="G45" s="15"/>
      <c r="I45" s="7"/>
      <c r="J45" s="7"/>
      <c r="L45" s="4"/>
      <c r="O45" s="5"/>
      <c r="R45" s="2"/>
    </row>
    <row r="46" spans="1:24" x14ac:dyDescent="0.2">
      <c r="A46" s="16"/>
      <c r="B46" s="16"/>
      <c r="C46" s="16"/>
      <c r="D46" s="16"/>
      <c r="E46" s="16"/>
      <c r="F46" s="16"/>
      <c r="G46" s="7"/>
      <c r="I46" s="7"/>
      <c r="J46" s="7"/>
    </row>
    <row r="47" spans="1:24" x14ac:dyDescent="0.2">
      <c r="A47" s="16"/>
      <c r="B47" s="17"/>
      <c r="C47" s="16"/>
      <c r="D47" s="16"/>
      <c r="E47" s="16"/>
      <c r="F47" s="16"/>
      <c r="G47" s="7"/>
      <c r="I47" s="7"/>
      <c r="J47" s="7"/>
      <c r="L47" s="4"/>
    </row>
    <row r="48" spans="1:24" x14ac:dyDescent="0.2">
      <c r="A48" s="16"/>
      <c r="B48" s="16"/>
      <c r="C48" s="18"/>
      <c r="D48" s="19"/>
      <c r="E48" s="20"/>
      <c r="F48" s="16"/>
      <c r="G48" s="7"/>
    </row>
    <row r="49" spans="1:7" x14ac:dyDescent="0.2">
      <c r="A49" s="16"/>
      <c r="B49" s="16"/>
      <c r="C49" s="18"/>
      <c r="D49" s="21"/>
      <c r="E49" s="16"/>
      <c r="F49" s="16"/>
      <c r="G49" s="7"/>
    </row>
    <row r="50" spans="1:7" x14ac:dyDescent="0.2">
      <c r="A50" s="16"/>
      <c r="B50" s="16"/>
      <c r="C50" s="18"/>
      <c r="D50" s="21"/>
      <c r="E50" s="16"/>
      <c r="F50" s="16"/>
    </row>
    <row r="51" spans="1:7" x14ac:dyDescent="0.2">
      <c r="A51" s="16"/>
      <c r="B51" s="16"/>
      <c r="C51" s="16"/>
      <c r="D51" s="16"/>
      <c r="E51" s="16"/>
      <c r="F51" s="16"/>
    </row>
    <row r="52" spans="1:7" x14ac:dyDescent="0.2">
      <c r="B52" s="16"/>
      <c r="C52" s="16"/>
      <c r="D52" s="16"/>
      <c r="E52" s="16"/>
    </row>
  </sheetData>
  <mergeCells count="2">
    <mergeCell ref="J6:P6"/>
    <mergeCell ref="K31:O31"/>
  </mergeCells>
  <printOptions horizontalCentered="1"/>
  <pageMargins left="0.45" right="0.45" top="1.25" bottom="0.5" header="0.3" footer="0.3"/>
  <pageSetup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52"/>
  <sheetViews>
    <sheetView tabSelected="1" view="pageBreakPreview" zoomScale="40" zoomScaleNormal="80" zoomScaleSheetLayoutView="40" workbookViewId="0">
      <selection activeCell="Q53" sqref="Q53"/>
    </sheetView>
  </sheetViews>
  <sheetFormatPr defaultRowHeight="12.75" x14ac:dyDescent="0.2"/>
  <cols>
    <col min="1" max="1" width="11.42578125" customWidth="1"/>
    <col min="2" max="2" width="19.5703125" customWidth="1"/>
    <col min="3" max="3" width="18" bestFit="1" customWidth="1"/>
    <col min="4" max="4" width="18" customWidth="1"/>
    <col min="5" max="5" width="18.85546875" customWidth="1"/>
    <col min="6" max="6" width="15.85546875" bestFit="1" customWidth="1"/>
    <col min="7" max="7" width="15.7109375" customWidth="1"/>
    <col min="8" max="8" width="15.85546875" bestFit="1" customWidth="1"/>
    <col min="9" max="9" width="15.42578125" bestFit="1" customWidth="1"/>
    <col min="10" max="10" width="17.42578125" customWidth="1"/>
    <col min="11" max="11" width="17.5703125" customWidth="1"/>
    <col min="12" max="12" width="24.7109375" customWidth="1"/>
    <col min="13" max="13" width="13.5703125" bestFit="1" customWidth="1"/>
    <col min="14" max="14" width="19.5703125" customWidth="1"/>
    <col min="15" max="15" width="19.42578125" customWidth="1"/>
    <col min="16" max="16" width="19" customWidth="1"/>
    <col min="17" max="17" width="21.5703125" customWidth="1"/>
    <col min="18" max="18" width="17.85546875" customWidth="1"/>
    <col min="19" max="19" width="17.5703125" customWidth="1"/>
    <col min="20" max="20" width="13.5703125" customWidth="1"/>
    <col min="21" max="21" width="13.140625" customWidth="1"/>
    <col min="22" max="22" width="9.5703125" bestFit="1" customWidth="1"/>
    <col min="23" max="23" width="10.42578125" customWidth="1"/>
    <col min="24" max="24" width="12.5703125" customWidth="1"/>
  </cols>
  <sheetData>
    <row r="1" spans="1:24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20</v>
      </c>
      <c r="T1" s="1">
        <v>21</v>
      </c>
      <c r="U1" s="1">
        <v>22</v>
      </c>
      <c r="V1" s="1">
        <v>23</v>
      </c>
      <c r="W1" s="1">
        <v>24</v>
      </c>
      <c r="X1" s="1">
        <v>25</v>
      </c>
    </row>
    <row r="3" spans="1:24" ht="23.25" x14ac:dyDescent="0.35">
      <c r="A3" s="26" t="s">
        <v>167</v>
      </c>
      <c r="B3" s="16"/>
      <c r="C3" s="16"/>
      <c r="D3" s="16"/>
      <c r="E3" s="1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16"/>
      <c r="T3" s="16"/>
      <c r="U3" s="16"/>
      <c r="V3" s="16"/>
      <c r="W3" s="16"/>
      <c r="X3" s="16"/>
    </row>
    <row r="4" spans="1:24" ht="23.25" x14ac:dyDescent="0.35">
      <c r="A4" s="26"/>
      <c r="B4" s="16"/>
      <c r="C4" s="16"/>
      <c r="D4" s="16"/>
      <c r="E4" s="1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16"/>
      <c r="T4" s="16"/>
      <c r="U4" s="16"/>
      <c r="V4" s="16"/>
      <c r="W4" s="16"/>
      <c r="X4" s="16"/>
    </row>
    <row r="5" spans="1:24" ht="24" thickBot="1" x14ac:dyDescent="0.4">
      <c r="A5" s="26"/>
      <c r="B5" s="16"/>
      <c r="C5" s="16"/>
      <c r="D5" s="16"/>
      <c r="E5" s="1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16"/>
      <c r="T5" s="16"/>
      <c r="U5" s="16"/>
      <c r="V5" s="16"/>
      <c r="W5" s="16"/>
      <c r="X5" s="16"/>
    </row>
    <row r="6" spans="1:24" ht="18.75" thickBot="1" x14ac:dyDescent="0.3">
      <c r="A6" s="16"/>
      <c r="B6" s="16"/>
      <c r="C6" s="16"/>
      <c r="D6" s="16"/>
      <c r="E6" s="16"/>
      <c r="F6" s="16"/>
      <c r="G6" s="28"/>
      <c r="H6" s="16"/>
      <c r="I6" s="16"/>
      <c r="J6" s="150" t="s">
        <v>168</v>
      </c>
      <c r="K6" s="151"/>
      <c r="L6" s="151"/>
      <c r="M6" s="151"/>
      <c r="N6" s="151"/>
      <c r="O6" s="151"/>
      <c r="P6" s="152"/>
      <c r="Q6" s="16"/>
      <c r="R6" s="16"/>
      <c r="S6" s="16"/>
      <c r="T6" s="16"/>
      <c r="U6" s="16"/>
      <c r="V6" s="16"/>
      <c r="W6" s="16"/>
      <c r="X6" s="16"/>
    </row>
    <row r="7" spans="1:24" s="3" customFormat="1" ht="96" customHeight="1" x14ac:dyDescent="0.2">
      <c r="A7" s="29"/>
      <c r="B7" s="30" t="s">
        <v>2</v>
      </c>
      <c r="C7" s="29" t="s">
        <v>3</v>
      </c>
      <c r="D7" s="29" t="s">
        <v>4</v>
      </c>
      <c r="E7" s="31" t="s">
        <v>169</v>
      </c>
      <c r="F7" s="30" t="s">
        <v>170</v>
      </c>
      <c r="G7" s="78" t="s">
        <v>171</v>
      </c>
      <c r="H7" s="29" t="s">
        <v>172</v>
      </c>
      <c r="I7" s="78" t="s">
        <v>173</v>
      </c>
      <c r="J7" s="117" t="s">
        <v>174</v>
      </c>
      <c r="K7" s="118" t="s">
        <v>14</v>
      </c>
      <c r="L7" s="118" t="s">
        <v>15</v>
      </c>
      <c r="M7" s="118" t="s">
        <v>175</v>
      </c>
      <c r="N7" s="118" t="s">
        <v>176</v>
      </c>
      <c r="O7" s="118" t="s">
        <v>177</v>
      </c>
      <c r="P7" s="119" t="s">
        <v>178</v>
      </c>
      <c r="Q7" s="30" t="s">
        <v>20</v>
      </c>
      <c r="R7" s="30" t="s">
        <v>94</v>
      </c>
      <c r="S7" s="30" t="s">
        <v>95</v>
      </c>
      <c r="T7" s="30" t="s">
        <v>23</v>
      </c>
      <c r="U7" s="30" t="s">
        <v>24</v>
      </c>
      <c r="V7" s="30" t="s">
        <v>25</v>
      </c>
      <c r="W7" s="30" t="s">
        <v>26</v>
      </c>
      <c r="X7" s="30" t="s">
        <v>27</v>
      </c>
    </row>
    <row r="8" spans="1:24" ht="81" customHeight="1" x14ac:dyDescent="0.3">
      <c r="A8" s="16"/>
      <c r="B8" s="16"/>
      <c r="C8" s="16"/>
      <c r="D8" s="16"/>
      <c r="E8" s="64" t="s">
        <v>96</v>
      </c>
      <c r="F8" s="64" t="s">
        <v>97</v>
      </c>
      <c r="G8" s="64" t="s">
        <v>98</v>
      </c>
      <c r="H8" s="64" t="s">
        <v>179</v>
      </c>
      <c r="I8" s="64" t="s">
        <v>100</v>
      </c>
      <c r="J8" s="90" t="s">
        <v>101</v>
      </c>
      <c r="K8" s="64" t="s">
        <v>102</v>
      </c>
      <c r="L8" s="81" t="s">
        <v>103</v>
      </c>
      <c r="M8" s="81" t="s">
        <v>104</v>
      </c>
      <c r="N8" s="81" t="s">
        <v>105</v>
      </c>
      <c r="O8" s="81" t="s">
        <v>106</v>
      </c>
      <c r="P8" s="91" t="s">
        <v>107</v>
      </c>
      <c r="Q8" s="81" t="s">
        <v>108</v>
      </c>
      <c r="R8" s="81" t="s">
        <v>109</v>
      </c>
      <c r="S8" s="64" t="s">
        <v>111</v>
      </c>
      <c r="T8" s="64" t="s">
        <v>112</v>
      </c>
      <c r="U8" s="64" t="s">
        <v>113</v>
      </c>
      <c r="V8" s="64" t="s">
        <v>114</v>
      </c>
      <c r="W8" s="64" t="s">
        <v>115</v>
      </c>
      <c r="X8" s="16"/>
    </row>
    <row r="9" spans="1:24" x14ac:dyDescent="0.2">
      <c r="A9" s="16"/>
      <c r="B9" s="16"/>
      <c r="C9" s="16"/>
      <c r="D9" s="16"/>
      <c r="E9" s="16"/>
      <c r="F9" s="16"/>
      <c r="G9" s="16"/>
      <c r="H9" s="16"/>
      <c r="I9" s="16"/>
      <c r="J9" s="92"/>
      <c r="K9" s="16"/>
      <c r="L9" s="16"/>
      <c r="M9" s="16"/>
      <c r="N9" s="16"/>
      <c r="O9" s="16"/>
      <c r="P9" s="93"/>
      <c r="Q9" s="16"/>
      <c r="R9" s="16"/>
      <c r="S9" s="16"/>
      <c r="T9" s="16"/>
      <c r="U9" s="16"/>
      <c r="V9" s="16"/>
      <c r="W9" s="16"/>
      <c r="X9" s="16"/>
    </row>
    <row r="10" spans="1:24" x14ac:dyDescent="0.2">
      <c r="A10" s="8" t="s">
        <v>51</v>
      </c>
      <c r="B10" s="9">
        <v>257708.65407744111</v>
      </c>
      <c r="C10" s="9">
        <v>2072.1709514703366</v>
      </c>
      <c r="D10" s="9">
        <v>0</v>
      </c>
      <c r="E10" s="10">
        <v>134709467.65936002</v>
      </c>
      <c r="F10" s="10">
        <v>137645346.70332775</v>
      </c>
      <c r="G10" s="10">
        <v>140039328.86785829</v>
      </c>
      <c r="H10" s="10">
        <v>4449113.5882807467</v>
      </c>
      <c r="I10" s="136">
        <v>144488442.45613903</v>
      </c>
      <c r="J10" s="137"/>
      <c r="K10" s="62"/>
      <c r="L10" s="62"/>
      <c r="M10" s="62"/>
      <c r="N10" s="56"/>
      <c r="O10" s="56"/>
      <c r="P10" s="132"/>
      <c r="Q10" s="86">
        <v>45.283477631351566</v>
      </c>
      <c r="R10" s="54">
        <v>140039328.86785829</v>
      </c>
      <c r="S10" s="54">
        <v>0</v>
      </c>
      <c r="T10" s="55"/>
      <c r="U10" s="55"/>
      <c r="V10" s="8"/>
      <c r="W10" s="8"/>
      <c r="X10" s="8"/>
    </row>
    <row r="11" spans="1:24" x14ac:dyDescent="0.2">
      <c r="A11" s="8" t="s">
        <v>52</v>
      </c>
      <c r="B11" s="9">
        <v>562309.76567798038</v>
      </c>
      <c r="C11" s="9">
        <v>5151.6279515070773</v>
      </c>
      <c r="D11" s="9">
        <v>0</v>
      </c>
      <c r="E11" s="10">
        <v>501760250.10977542</v>
      </c>
      <c r="F11" s="10">
        <v>509951810.57987678</v>
      </c>
      <c r="G11" s="10">
        <v>521612696.55985725</v>
      </c>
      <c r="H11" s="10">
        <v>12192204.181227297</v>
      </c>
      <c r="I11" s="136">
        <v>533804900.74108458</v>
      </c>
      <c r="J11" s="137"/>
      <c r="K11" s="62"/>
      <c r="L11" s="62"/>
      <c r="M11" s="62"/>
      <c r="N11" s="56"/>
      <c r="O11" s="56"/>
      <c r="P11" s="132"/>
      <c r="Q11" s="86">
        <v>77.302098178771871</v>
      </c>
      <c r="R11" s="54">
        <v>521612696.55985737</v>
      </c>
      <c r="S11" s="54">
        <v>0</v>
      </c>
      <c r="T11" s="55"/>
      <c r="U11" s="55"/>
      <c r="V11" s="8"/>
      <c r="W11" s="8"/>
      <c r="X11" s="8"/>
    </row>
    <row r="12" spans="1:24" x14ac:dyDescent="0.2">
      <c r="A12" s="8" t="s">
        <v>53</v>
      </c>
      <c r="B12" s="9">
        <v>345304.64590493054</v>
      </c>
      <c r="C12" s="9">
        <v>4732.5060563045472</v>
      </c>
      <c r="D12" s="9">
        <v>0</v>
      </c>
      <c r="E12" s="10">
        <v>765643740.4058758</v>
      </c>
      <c r="F12" s="10">
        <v>777149322.01035607</v>
      </c>
      <c r="G12" s="10">
        <v>795936896.05725026</v>
      </c>
      <c r="H12" s="10">
        <v>14946175.226807531</v>
      </c>
      <c r="I12" s="136">
        <v>810883071.28405774</v>
      </c>
      <c r="J12" s="137"/>
      <c r="K12" s="62"/>
      <c r="L12" s="62"/>
      <c r="M12" s="141"/>
      <c r="N12" s="56"/>
      <c r="O12" s="56"/>
      <c r="P12" s="132"/>
      <c r="Q12" s="86">
        <v>156.63045908126168</v>
      </c>
      <c r="R12" s="54">
        <v>649022702.53178132</v>
      </c>
      <c r="S12" s="54">
        <v>50315843.653410673</v>
      </c>
      <c r="T12" s="55">
        <v>1.0631966035496342E-2</v>
      </c>
      <c r="U12" s="55"/>
      <c r="V12" s="8"/>
      <c r="W12" s="8"/>
      <c r="X12" s="8"/>
    </row>
    <row r="13" spans="1:24" x14ac:dyDescent="0.2">
      <c r="A13" s="8" t="s">
        <v>54</v>
      </c>
      <c r="B13" s="9">
        <v>78163.912257347212</v>
      </c>
      <c r="C13" s="9"/>
      <c r="D13" s="9"/>
      <c r="E13" s="10"/>
      <c r="F13" s="10"/>
      <c r="G13" s="10"/>
      <c r="H13" s="10"/>
      <c r="I13" s="136"/>
      <c r="J13" s="137"/>
      <c r="K13" s="62"/>
      <c r="L13" s="62"/>
      <c r="M13" s="141"/>
      <c r="N13" s="56"/>
      <c r="O13" s="56"/>
      <c r="P13" s="132"/>
      <c r="Q13" s="86">
        <v>102.98694444611201</v>
      </c>
      <c r="R13" s="54">
        <v>96598349.872058287</v>
      </c>
      <c r="S13" s="54">
        <v>0</v>
      </c>
      <c r="T13" s="55"/>
      <c r="U13" s="55"/>
      <c r="V13" s="8"/>
      <c r="W13" s="8"/>
      <c r="X13" s="8"/>
    </row>
    <row r="14" spans="1:24" x14ac:dyDescent="0.2">
      <c r="A14" s="8" t="s">
        <v>55</v>
      </c>
      <c r="B14" s="9">
        <v>89067.129145969404</v>
      </c>
      <c r="C14" s="9">
        <v>1913.1522458053853</v>
      </c>
      <c r="D14" s="9">
        <v>0</v>
      </c>
      <c r="E14" s="10">
        <v>190459738.3546741</v>
      </c>
      <c r="F14" s="10">
        <v>194805732.19361261</v>
      </c>
      <c r="G14" s="10">
        <v>197995392.59543058</v>
      </c>
      <c r="H14" s="10">
        <v>3664736.0871800454</v>
      </c>
      <c r="I14" s="136">
        <v>201660128.68261063</v>
      </c>
      <c r="J14" s="139">
        <v>32.78</v>
      </c>
      <c r="K14" s="142">
        <v>21.373323052666233</v>
      </c>
      <c r="L14" s="140" t="str">
        <f>IF(J14&gt;K14,"Yes","No")</f>
        <v>Yes</v>
      </c>
      <c r="M14" s="141">
        <v>0.18306383610114027</v>
      </c>
      <c r="N14" s="56">
        <v>36245796.098870829</v>
      </c>
      <c r="O14" s="79">
        <v>33.912432534892396</v>
      </c>
      <c r="P14" s="143">
        <f>IF(L14="Yes",MIN(J14,O14),O14)</f>
        <v>32.78</v>
      </c>
      <c r="Q14" s="86">
        <v>32.78</v>
      </c>
      <c r="R14" s="54">
        <v>35035445.920858532</v>
      </c>
      <c r="S14" s="54">
        <v>162959946.67457205</v>
      </c>
      <c r="T14" s="55">
        <v>8.517876558536526E-2</v>
      </c>
      <c r="U14" s="55"/>
      <c r="V14" s="8"/>
      <c r="W14" s="8"/>
      <c r="X14" s="8"/>
    </row>
    <row r="15" spans="1:24" x14ac:dyDescent="0.2">
      <c r="A15" s="8" t="s">
        <v>56</v>
      </c>
      <c r="B15" s="9">
        <v>5535.7193271298747</v>
      </c>
      <c r="C15" s="9">
        <v>2152.6976033875521</v>
      </c>
      <c r="D15" s="9">
        <v>6899729.310618097</v>
      </c>
      <c r="E15" s="10">
        <v>161071420.17831123</v>
      </c>
      <c r="F15" s="10">
        <v>162776654.64334184</v>
      </c>
      <c r="G15" s="10">
        <v>167444307.91309884</v>
      </c>
      <c r="H15" s="10">
        <v>2152349.6456763772</v>
      </c>
      <c r="I15" s="136">
        <v>169596657.55877522</v>
      </c>
      <c r="J15" s="139">
        <v>105.55</v>
      </c>
      <c r="K15" s="142">
        <v>57.285966620162633</v>
      </c>
      <c r="L15" s="140" t="str">
        <f t="shared" ref="L15:L28" si="0">IF(J15&gt;K15,"Yes","No")</f>
        <v>Yes</v>
      </c>
      <c r="M15" s="141">
        <v>4.3261842251939193E-2</v>
      </c>
      <c r="N15" s="56">
        <v>7243949.2349216156</v>
      </c>
      <c r="O15" s="79">
        <v>109.04859884875181</v>
      </c>
      <c r="P15" s="143">
        <f t="shared" ref="P15:P28" si="1">IF(L15="Yes",MIN(J15,O15),O15)</f>
        <v>105.55</v>
      </c>
      <c r="Q15" s="86">
        <v>105.55</v>
      </c>
      <c r="R15" s="54">
        <v>7011542.0997426985</v>
      </c>
      <c r="S15" s="54">
        <v>160432765.81335613</v>
      </c>
      <c r="T15" s="55"/>
      <c r="U15" s="55">
        <v>23.252037665660847</v>
      </c>
      <c r="V15" s="57">
        <v>9.7299999999999998E-2</v>
      </c>
      <c r="W15" s="57">
        <v>1.5900000000000001E-2</v>
      </c>
      <c r="X15" s="57">
        <f>SUM(U15:W15)</f>
        <v>23.365237665660846</v>
      </c>
    </row>
    <row r="16" spans="1:24" x14ac:dyDescent="0.2">
      <c r="A16" s="8" t="s">
        <v>57</v>
      </c>
      <c r="B16" s="9">
        <v>18823.517478337188</v>
      </c>
      <c r="C16" s="9">
        <v>537.60651951887314</v>
      </c>
      <c r="D16" s="9">
        <v>0</v>
      </c>
      <c r="E16" s="10">
        <v>26871658.050501678</v>
      </c>
      <c r="F16" s="10">
        <v>27406757.066258874</v>
      </c>
      <c r="G16" s="10">
        <v>27934851.38308588</v>
      </c>
      <c r="H16" s="10">
        <v>598631.89163339045</v>
      </c>
      <c r="I16" s="136">
        <v>28533483.274719272</v>
      </c>
      <c r="J16" s="139">
        <v>25.51</v>
      </c>
      <c r="K16" s="142">
        <v>12.935437039004173</v>
      </c>
      <c r="L16" s="140" t="str">
        <f t="shared" si="0"/>
        <v>Yes</v>
      </c>
      <c r="M16" s="141">
        <v>0.21372116947563316</v>
      </c>
      <c r="N16" s="56">
        <v>5970269.1067211227</v>
      </c>
      <c r="O16" s="79">
        <v>26.430895614098752</v>
      </c>
      <c r="P16" s="143">
        <f t="shared" si="1"/>
        <v>25.51</v>
      </c>
      <c r="Q16" s="86">
        <v>25.51</v>
      </c>
      <c r="R16" s="54">
        <v>5762255.17046858</v>
      </c>
      <c r="S16" s="54">
        <v>22172596.2126173</v>
      </c>
      <c r="T16" s="55">
        <v>4.1243168391001832E-2</v>
      </c>
      <c r="U16" s="55"/>
      <c r="V16" s="57"/>
      <c r="W16" s="57"/>
      <c r="X16" s="57"/>
    </row>
    <row r="17" spans="1:24" x14ac:dyDescent="0.2">
      <c r="A17" s="8" t="s">
        <v>58</v>
      </c>
      <c r="B17" s="9">
        <v>1786.1340485635178</v>
      </c>
      <c r="C17" s="9">
        <v>875.25028672657254</v>
      </c>
      <c r="D17" s="9">
        <v>2261766.357666872</v>
      </c>
      <c r="E17" s="10">
        <v>31307312.824520309</v>
      </c>
      <c r="F17" s="10">
        <v>31702061.416299663</v>
      </c>
      <c r="G17" s="10">
        <v>32546005.509340942</v>
      </c>
      <c r="H17" s="10">
        <v>445290.51633738441</v>
      </c>
      <c r="I17" s="136">
        <v>32991296.025678325</v>
      </c>
      <c r="J17" s="139">
        <v>96.47</v>
      </c>
      <c r="K17" s="142">
        <v>52.52751756359563</v>
      </c>
      <c r="L17" s="140" t="str">
        <f t="shared" si="0"/>
        <v>Yes</v>
      </c>
      <c r="M17" s="141">
        <v>6.5723930492093685E-2</v>
      </c>
      <c r="N17" s="56">
        <v>2139051.4038912226</v>
      </c>
      <c r="O17" s="79">
        <v>99.798939391453445</v>
      </c>
      <c r="P17" s="143">
        <f t="shared" si="1"/>
        <v>96.47</v>
      </c>
      <c r="Q17" s="86">
        <v>96.47</v>
      </c>
      <c r="R17" s="54">
        <v>2067700.2199790706</v>
      </c>
      <c r="S17" s="54">
        <v>30478305.289361876</v>
      </c>
      <c r="T17" s="55"/>
      <c r="U17" s="55">
        <v>13.475443732747802</v>
      </c>
      <c r="V17" s="57">
        <v>0.1313</v>
      </c>
      <c r="W17" s="57"/>
      <c r="X17" s="57">
        <f t="shared" ref="X17:X21" si="2">SUM(U17:W17)</f>
        <v>13.606743732747802</v>
      </c>
    </row>
    <row r="18" spans="1:24" x14ac:dyDescent="0.2">
      <c r="A18" s="8" t="s">
        <v>59</v>
      </c>
      <c r="B18" s="9">
        <v>5653.6171988116184</v>
      </c>
      <c r="C18" s="9">
        <v>80.704015873193768</v>
      </c>
      <c r="D18" s="9">
        <v>0</v>
      </c>
      <c r="E18" s="10">
        <v>10664712.121363718</v>
      </c>
      <c r="F18" s="10">
        <v>10942322.484447332</v>
      </c>
      <c r="G18" s="10">
        <v>11086667.87861749</v>
      </c>
      <c r="H18" s="10">
        <v>251113.07785479655</v>
      </c>
      <c r="I18" s="136">
        <v>11337780.956472287</v>
      </c>
      <c r="J18" s="139">
        <v>3.41</v>
      </c>
      <c r="K18" s="142">
        <v>15.793859136426541</v>
      </c>
      <c r="L18" s="140" t="str">
        <f t="shared" si="0"/>
        <v>No</v>
      </c>
      <c r="M18" s="141">
        <v>2.1474386423055051E-2</v>
      </c>
      <c r="N18" s="56">
        <v>238079.39016950395</v>
      </c>
      <c r="O18" s="79">
        <v>3.5092487664290961</v>
      </c>
      <c r="P18" s="143">
        <f t="shared" si="1"/>
        <v>3.5092487664290961</v>
      </c>
      <c r="Q18" s="86">
        <v>3.5092487664290961</v>
      </c>
      <c r="R18" s="54">
        <v>238079.39016950392</v>
      </c>
      <c r="S18" s="54">
        <v>10848588.488447987</v>
      </c>
      <c r="T18" s="55">
        <v>0.13442439475990683</v>
      </c>
      <c r="U18" s="55"/>
      <c r="V18" s="57"/>
      <c r="W18" s="57"/>
      <c r="X18" s="57"/>
    </row>
    <row r="19" spans="1:24" x14ac:dyDescent="0.2">
      <c r="A19" s="8" t="s">
        <v>60</v>
      </c>
      <c r="B19" s="9">
        <v>18117.35214665917</v>
      </c>
      <c r="C19" s="9">
        <v>10.228699737894457</v>
      </c>
      <c r="D19" s="9">
        <v>0</v>
      </c>
      <c r="E19" s="10">
        <v>2802569.567248465</v>
      </c>
      <c r="F19" s="10">
        <v>5609192.808345614</v>
      </c>
      <c r="G19" s="10">
        <v>2913454.9198531336</v>
      </c>
      <c r="H19" s="10">
        <v>2774286.7761143288</v>
      </c>
      <c r="I19" s="136">
        <v>5687741.6959674619</v>
      </c>
      <c r="J19" s="139">
        <v>3.5</v>
      </c>
      <c r="K19" s="142">
        <v>17.969178628608486</v>
      </c>
      <c r="L19" s="140" t="str">
        <f t="shared" si="0"/>
        <v>No</v>
      </c>
      <c r="M19" s="141">
        <v>0.2707889862093884</v>
      </c>
      <c r="N19" s="56">
        <v>788931.50411378487</v>
      </c>
      <c r="O19" s="79">
        <v>3.6288024583992691</v>
      </c>
      <c r="P19" s="143">
        <f t="shared" si="1"/>
        <v>3.6288024583992691</v>
      </c>
      <c r="Q19" s="86">
        <v>3.6288024583992691</v>
      </c>
      <c r="R19" s="54">
        <v>788931.50411378487</v>
      </c>
      <c r="S19" s="54">
        <v>2124523.4157393482</v>
      </c>
      <c r="T19" s="55">
        <v>0.20770219775526172</v>
      </c>
      <c r="U19" s="55"/>
      <c r="V19" s="57"/>
      <c r="W19" s="57"/>
      <c r="X19" s="57"/>
    </row>
    <row r="20" spans="1:24" x14ac:dyDescent="0.2">
      <c r="A20" s="8" t="s">
        <v>61</v>
      </c>
      <c r="B20" s="9">
        <v>5905.9546181012956</v>
      </c>
      <c r="C20" s="9">
        <v>33.206028384757488</v>
      </c>
      <c r="D20" s="9">
        <v>0</v>
      </c>
      <c r="E20" s="10">
        <v>4010695.9028706867</v>
      </c>
      <c r="F20" s="10">
        <v>4068821.4696098184</v>
      </c>
      <c r="G20" s="10">
        <v>4169381.501464603</v>
      </c>
      <c r="H20" s="10">
        <v>88207.475170211503</v>
      </c>
      <c r="I20" s="136">
        <v>4257588.9766348144</v>
      </c>
      <c r="J20" s="139">
        <v>38.29</v>
      </c>
      <c r="K20" s="142">
        <v>37.096887348874809</v>
      </c>
      <c r="L20" s="140" t="str">
        <f t="shared" si="0"/>
        <v>Yes</v>
      </c>
      <c r="M20" s="141">
        <v>0.67736572018619412</v>
      </c>
      <c r="N20" s="56">
        <v>2824196.1034705662</v>
      </c>
      <c r="O20" s="79">
        <v>39.849557016216352</v>
      </c>
      <c r="P20" s="143">
        <f t="shared" si="1"/>
        <v>38.29</v>
      </c>
      <c r="Q20" s="86">
        <v>38.29</v>
      </c>
      <c r="R20" s="54">
        <v>2713668.0279251831</v>
      </c>
      <c r="S20" s="54">
        <v>1455713.4735394199</v>
      </c>
      <c r="T20" s="55">
        <v>4.3838831210769966E-2</v>
      </c>
      <c r="U20" s="55"/>
      <c r="V20" s="57"/>
      <c r="W20" s="57"/>
      <c r="X20" s="57"/>
    </row>
    <row r="21" spans="1:24" x14ac:dyDescent="0.2">
      <c r="A21" s="8" t="s">
        <v>62</v>
      </c>
      <c r="B21" s="9">
        <v>1833.6055739862377</v>
      </c>
      <c r="C21" s="9">
        <v>33.333615504805415</v>
      </c>
      <c r="D21" s="9">
        <v>231594.8803242752</v>
      </c>
      <c r="E21" s="10">
        <v>7888953.0714580929</v>
      </c>
      <c r="F21" s="10">
        <v>7663185.59386322</v>
      </c>
      <c r="G21" s="10">
        <v>8201084.2503708629</v>
      </c>
      <c r="H21" s="10">
        <v>78583.675511267051</v>
      </c>
      <c r="I21" s="136">
        <v>8279667.9258821299</v>
      </c>
      <c r="J21" s="139">
        <v>199.26</v>
      </c>
      <c r="K21" s="142">
        <v>147.79511081366698</v>
      </c>
      <c r="L21" s="140" t="str">
        <f t="shared" si="0"/>
        <v>Yes</v>
      </c>
      <c r="M21" s="141">
        <v>0.55095613446035396</v>
      </c>
      <c r="N21" s="56">
        <v>4518437.6769680204</v>
      </c>
      <c r="O21" s="79">
        <v>205.35303689227032</v>
      </c>
      <c r="P21" s="143">
        <f t="shared" si="1"/>
        <v>199.26</v>
      </c>
      <c r="Q21" s="86">
        <v>199.26</v>
      </c>
      <c r="R21" s="54">
        <v>4384370.960069973</v>
      </c>
      <c r="S21" s="54">
        <v>3816713.2903008899</v>
      </c>
      <c r="T21" s="55"/>
      <c r="U21" s="55">
        <v>16.480128079501554</v>
      </c>
      <c r="V21" s="57">
        <v>0.48970000000000002</v>
      </c>
      <c r="W21" s="57"/>
      <c r="X21" s="57">
        <f t="shared" si="2"/>
        <v>16.969828079501553</v>
      </c>
    </row>
    <row r="22" spans="1:24" x14ac:dyDescent="0.2">
      <c r="A22" s="14" t="s">
        <v>63</v>
      </c>
      <c r="B22" s="9">
        <v>938</v>
      </c>
      <c r="C22" s="9">
        <v>15135.254829921869</v>
      </c>
      <c r="D22" s="9">
        <v>30938851.54614152</v>
      </c>
      <c r="E22" s="10">
        <v>74087861.101347208</v>
      </c>
      <c r="F22" s="10">
        <v>74910668.384067863</v>
      </c>
      <c r="G22" s="10">
        <v>77019191.940714836</v>
      </c>
      <c r="H22" s="10">
        <v>1275827.6494738634</v>
      </c>
      <c r="I22" s="136">
        <v>78295019.590188697</v>
      </c>
      <c r="J22" s="139">
        <v>1103.28</v>
      </c>
      <c r="K22" s="142">
        <v>55.56514968468781</v>
      </c>
      <c r="L22" s="140" t="str">
        <f t="shared" si="0"/>
        <v>Yes</v>
      </c>
      <c r="M22" s="141">
        <v>0.16736522235558485</v>
      </c>
      <c r="N22" s="56">
        <v>12890334.184805207</v>
      </c>
      <c r="O22" s="79">
        <v>1145.1967115143218</v>
      </c>
      <c r="P22" s="143">
        <f t="shared" si="1"/>
        <v>1103.28</v>
      </c>
      <c r="Q22" s="130" t="s">
        <v>64</v>
      </c>
      <c r="R22" s="54">
        <v>12418519.68</v>
      </c>
      <c r="S22" s="54">
        <v>64600672.260714836</v>
      </c>
      <c r="T22" s="55"/>
      <c r="U22" s="68" t="s">
        <v>64</v>
      </c>
      <c r="V22" s="69"/>
      <c r="W22" s="69"/>
      <c r="X22" s="69" t="s">
        <v>64</v>
      </c>
    </row>
    <row r="23" spans="1:24" x14ac:dyDescent="0.2">
      <c r="A23" s="8" t="s">
        <v>65</v>
      </c>
      <c r="B23" s="9">
        <v>15756.016157774278</v>
      </c>
      <c r="C23" s="9">
        <v>120.51722480243713</v>
      </c>
      <c r="D23" s="9">
        <v>0</v>
      </c>
      <c r="E23" s="10">
        <v>6799036.0924027562</v>
      </c>
      <c r="F23" s="10">
        <v>7033917.8459386602</v>
      </c>
      <c r="G23" s="10">
        <v>7068044.049703218</v>
      </c>
      <c r="H23" s="10">
        <v>265387.23641043913</v>
      </c>
      <c r="I23" s="136">
        <v>7333431.2861136571</v>
      </c>
      <c r="J23" s="139"/>
      <c r="K23" s="142"/>
      <c r="L23" s="140"/>
      <c r="M23" s="141"/>
      <c r="N23" s="56"/>
      <c r="O23" s="79"/>
      <c r="P23" s="143"/>
      <c r="Q23" s="86">
        <v>37.382779054715392</v>
      </c>
      <c r="R23" s="54">
        <v>7068044.049703218</v>
      </c>
      <c r="S23" s="54">
        <v>0</v>
      </c>
      <c r="T23" s="55"/>
      <c r="U23" s="68"/>
      <c r="V23" s="69"/>
      <c r="W23" s="69"/>
      <c r="X23" s="69"/>
    </row>
    <row r="24" spans="1:24" x14ac:dyDescent="0.2">
      <c r="A24" s="8" t="s">
        <v>66</v>
      </c>
      <c r="B24" s="9">
        <v>1426.9228012258498</v>
      </c>
      <c r="C24" s="9">
        <v>42.948158350345729</v>
      </c>
      <c r="D24" s="9">
        <v>0</v>
      </c>
      <c r="E24" s="10">
        <v>1264477.5425025993</v>
      </c>
      <c r="F24" s="10">
        <v>1282190.713334942</v>
      </c>
      <c r="G24" s="10">
        <v>1314507.3579261445</v>
      </c>
      <c r="H24" s="10">
        <v>33652.959916170323</v>
      </c>
      <c r="I24" s="136">
        <v>1348160.3178423147</v>
      </c>
      <c r="J24" s="139">
        <v>26.36</v>
      </c>
      <c r="K24" s="142">
        <v>6.7691595737891488</v>
      </c>
      <c r="L24" s="140" t="str">
        <f t="shared" si="0"/>
        <v>Yes</v>
      </c>
      <c r="M24" s="141">
        <v>0.35860770918262869</v>
      </c>
      <c r="N24" s="56">
        <v>471392.47232960444</v>
      </c>
      <c r="O24" s="79">
        <v>27.529664529657669</v>
      </c>
      <c r="P24" s="143">
        <f t="shared" si="1"/>
        <v>26.36</v>
      </c>
      <c r="Q24" s="86">
        <v>26.36</v>
      </c>
      <c r="R24" s="54">
        <v>451364.22048376082</v>
      </c>
      <c r="S24" s="54">
        <v>863143.13744238368</v>
      </c>
      <c r="T24" s="55">
        <v>2.0097325952870233E-2</v>
      </c>
      <c r="U24" s="68"/>
      <c r="V24" s="69"/>
      <c r="W24" s="69"/>
      <c r="X24" s="69"/>
    </row>
    <row r="25" spans="1:24" x14ac:dyDescent="0.2">
      <c r="A25" s="8" t="s">
        <v>67</v>
      </c>
      <c r="B25" s="9">
        <v>207.69999999999996</v>
      </c>
      <c r="C25" s="9">
        <v>118.62121072007071</v>
      </c>
      <c r="D25" s="9">
        <v>334385.53442146291</v>
      </c>
      <c r="E25" s="10">
        <v>1385206.9389051725</v>
      </c>
      <c r="F25" s="10">
        <v>1427620.531342624</v>
      </c>
      <c r="G25" s="10">
        <v>1440013.4855992964</v>
      </c>
      <c r="H25" s="10">
        <v>41880.988575461626</v>
      </c>
      <c r="I25" s="136">
        <v>1481894.474174758</v>
      </c>
      <c r="J25" s="139">
        <v>146.47</v>
      </c>
      <c r="K25" s="142">
        <v>33.010826065526146</v>
      </c>
      <c r="L25" s="140" t="str">
        <f t="shared" si="0"/>
        <v>Yes</v>
      </c>
      <c r="M25" s="141">
        <v>0.26324303074748245</v>
      </c>
      <c r="N25" s="56">
        <v>379073.51426640496</v>
      </c>
      <c r="O25" s="79">
        <v>152.09176467116234</v>
      </c>
      <c r="P25" s="143">
        <f t="shared" si="1"/>
        <v>146.47</v>
      </c>
      <c r="Q25" s="86">
        <v>146.47</v>
      </c>
      <c r="R25" s="54">
        <v>365061.82799999992</v>
      </c>
      <c r="S25" s="54">
        <v>1074951.6575992964</v>
      </c>
      <c r="T25" s="55"/>
      <c r="U25" s="55">
        <v>3.2147074168717373</v>
      </c>
      <c r="V25" s="57">
        <v>0.31569999999999998</v>
      </c>
      <c r="W25" s="69"/>
      <c r="X25" s="57">
        <f>SUM(U25:W25)</f>
        <v>3.5304074168717374</v>
      </c>
    </row>
    <row r="26" spans="1:24" x14ac:dyDescent="0.2">
      <c r="A26" s="8" t="s">
        <v>68</v>
      </c>
      <c r="B26" s="9">
        <v>39777.450821852028</v>
      </c>
      <c r="C26" s="9">
        <v>327.02763518000569</v>
      </c>
      <c r="D26" s="9">
        <v>0</v>
      </c>
      <c r="E26" s="10">
        <v>20840202.034584712</v>
      </c>
      <c r="F26" s="10">
        <v>21465281.992444597</v>
      </c>
      <c r="G26" s="10">
        <v>21664757.177822869</v>
      </c>
      <c r="H26" s="10">
        <v>728637.14381711429</v>
      </c>
      <c r="I26" s="136">
        <v>22393394.321639985</v>
      </c>
      <c r="J26" s="139"/>
      <c r="K26" s="142"/>
      <c r="L26" s="140"/>
      <c r="M26" s="141"/>
      <c r="N26" s="56"/>
      <c r="O26" s="79"/>
      <c r="P26" s="143"/>
      <c r="Q26" s="86">
        <v>45.387434191570456</v>
      </c>
      <c r="R26" s="54">
        <v>21664757.177822869</v>
      </c>
      <c r="S26" s="54">
        <v>0</v>
      </c>
      <c r="T26" s="55"/>
      <c r="U26" s="68"/>
      <c r="V26" s="69"/>
      <c r="W26" s="69"/>
      <c r="X26" s="69"/>
    </row>
    <row r="27" spans="1:24" x14ac:dyDescent="0.2">
      <c r="A27" s="8" t="s">
        <v>69</v>
      </c>
      <c r="B27" s="9">
        <v>4183.1008788347499</v>
      </c>
      <c r="C27" s="9">
        <v>112.90453261014478</v>
      </c>
      <c r="D27" s="9">
        <v>0</v>
      </c>
      <c r="E27" s="10">
        <v>4656119.5498667639</v>
      </c>
      <c r="F27" s="10">
        <v>4806534.1276059756</v>
      </c>
      <c r="G27" s="10">
        <v>4840341.7237210823</v>
      </c>
      <c r="H27" s="10">
        <v>115683.70789590584</v>
      </c>
      <c r="I27" s="136">
        <v>4956025.431616988</v>
      </c>
      <c r="J27" s="139">
        <v>39.96</v>
      </c>
      <c r="K27" s="142">
        <v>4.7333801131814566</v>
      </c>
      <c r="L27" s="140" t="str">
        <f t="shared" si="0"/>
        <v>Yes</v>
      </c>
      <c r="M27" s="141">
        <v>0.4285505160867496</v>
      </c>
      <c r="N27" s="56">
        <v>2074330.9437368971</v>
      </c>
      <c r="O27" s="79">
        <v>41.323629762958795</v>
      </c>
      <c r="P27" s="143">
        <f t="shared" si="1"/>
        <v>39.96</v>
      </c>
      <c r="Q27" s="86">
        <v>39.96</v>
      </c>
      <c r="R27" s="54">
        <v>2005880.5334188393</v>
      </c>
      <c r="S27" s="54">
        <v>2834461.190302243</v>
      </c>
      <c r="T27" s="55">
        <v>2.5104937107259757E-2</v>
      </c>
      <c r="U27" s="68"/>
      <c r="V27" s="69"/>
      <c r="W27" s="69"/>
      <c r="X27" s="69"/>
    </row>
    <row r="28" spans="1:24" ht="13.5" thickBot="1" x14ac:dyDescent="0.25">
      <c r="A28" s="8" t="s">
        <v>70</v>
      </c>
      <c r="B28" s="9">
        <v>313.47980316652763</v>
      </c>
      <c r="C28" s="9">
        <v>222.72322478282956</v>
      </c>
      <c r="D28" s="9">
        <v>622314.60159073095</v>
      </c>
      <c r="E28" s="10">
        <v>3849274.3837126386</v>
      </c>
      <c r="F28" s="10">
        <v>3970998.0383318076</v>
      </c>
      <c r="G28" s="10">
        <v>4001573.2426948086</v>
      </c>
      <c r="H28" s="10">
        <v>91912.727082367346</v>
      </c>
      <c r="I28" s="136">
        <v>4093485.9697771762</v>
      </c>
      <c r="J28" s="144">
        <v>170.26</v>
      </c>
      <c r="K28" s="145">
        <v>52.854179478083211</v>
      </c>
      <c r="L28" s="146" t="str">
        <f t="shared" si="0"/>
        <v>Yes</v>
      </c>
      <c r="M28" s="147">
        <v>0.16374556192257039</v>
      </c>
      <c r="N28" s="138">
        <v>655239.85919938365</v>
      </c>
      <c r="O28" s="99">
        <v>174.18449625267277</v>
      </c>
      <c r="P28" s="148">
        <f t="shared" si="1"/>
        <v>170.26</v>
      </c>
      <c r="Q28" s="86">
        <v>170.26</v>
      </c>
      <c r="R28" s="54">
        <v>640476.85544559592</v>
      </c>
      <c r="S28" s="54">
        <v>3361096.3872492127</v>
      </c>
      <c r="T28" s="55"/>
      <c r="U28" s="55">
        <v>5.4009601874321094</v>
      </c>
      <c r="V28" s="57">
        <v>0.254</v>
      </c>
      <c r="W28" s="69"/>
      <c r="X28" s="57">
        <f>SUM(U28:W28)</f>
        <v>5.6549601874321098</v>
      </c>
    </row>
    <row r="29" spans="1:24" x14ac:dyDescent="0.2">
      <c r="A29" s="16"/>
      <c r="B29" s="76"/>
      <c r="C29" s="76"/>
      <c r="D29" s="63"/>
      <c r="E29" s="76"/>
      <c r="F29" s="76"/>
      <c r="G29" s="63"/>
      <c r="H29" s="76"/>
      <c r="I29" s="76"/>
      <c r="J29" s="76"/>
      <c r="K29" s="16"/>
      <c r="L29" s="77"/>
      <c r="M29" s="77"/>
      <c r="N29" s="63"/>
      <c r="O29" s="63"/>
      <c r="P29" s="16"/>
      <c r="Q29" s="16"/>
      <c r="R29" s="63"/>
      <c r="S29" s="63"/>
      <c r="T29" s="16"/>
      <c r="U29" s="16"/>
      <c r="V29" s="16"/>
    </row>
    <row r="30" spans="1:24" ht="13.5" thickBot="1" x14ac:dyDescent="0.25">
      <c r="A30" s="28" t="s">
        <v>71</v>
      </c>
      <c r="B30" s="35">
        <f>SUM(B10:B28)</f>
        <v>1452812.677918111</v>
      </c>
      <c r="C30" s="35">
        <f t="shared" ref="C30:H30" si="3">SUM(C10:C28)</f>
        <v>33672.480790588699</v>
      </c>
      <c r="D30" s="35">
        <f t="shared" si="3"/>
        <v>41288642.230762959</v>
      </c>
      <c r="E30" s="35">
        <f t="shared" si="3"/>
        <v>1950072695.889281</v>
      </c>
      <c r="F30" s="35">
        <f t="shared" si="3"/>
        <v>1984618418.6024053</v>
      </c>
      <c r="G30" s="35">
        <f t="shared" si="3"/>
        <v>2027228496.4144106</v>
      </c>
      <c r="H30" s="35">
        <f t="shared" si="3"/>
        <v>44193674.554964691</v>
      </c>
      <c r="I30" s="35">
        <f>SUM(I10:I28)</f>
        <v>2071422170.9693749</v>
      </c>
      <c r="J30" s="35"/>
      <c r="K30" s="28"/>
      <c r="L30" s="38"/>
      <c r="M30" s="28"/>
      <c r="N30" s="61"/>
      <c r="O30" s="61"/>
      <c r="P30" s="28"/>
      <c r="Q30" s="39"/>
      <c r="R30" s="61">
        <f>SUM(R10:R28)</f>
        <v>1509889175.4697571</v>
      </c>
      <c r="S30" s="61">
        <f>SUM(S10:S28)</f>
        <v>517339320.94465363</v>
      </c>
      <c r="T30" s="41"/>
      <c r="U30" s="16"/>
      <c r="V30" s="16"/>
      <c r="W30" s="16"/>
      <c r="X30" s="16"/>
    </row>
    <row r="31" spans="1:24" ht="15.75" thickBot="1" x14ac:dyDescent="0.3">
      <c r="A31" s="16"/>
      <c r="B31" s="35"/>
      <c r="C31" s="35"/>
      <c r="D31" s="35"/>
      <c r="E31" s="61"/>
      <c r="F31" s="61"/>
      <c r="G31" s="61"/>
      <c r="H31" s="61"/>
      <c r="I31" s="61"/>
      <c r="J31" s="61"/>
      <c r="K31" s="153" t="s">
        <v>180</v>
      </c>
      <c r="L31" s="154"/>
      <c r="M31" s="154"/>
      <c r="N31" s="154"/>
      <c r="O31" s="155"/>
      <c r="P31" s="28"/>
      <c r="Q31" s="39"/>
      <c r="R31" s="61"/>
      <c r="S31" s="61"/>
      <c r="T31" s="41"/>
      <c r="U31" s="16"/>
      <c r="V31" s="16"/>
      <c r="W31" s="16"/>
      <c r="X31" s="16"/>
    </row>
    <row r="32" spans="1:24" ht="76.5" x14ac:dyDescent="0.2">
      <c r="A32" s="16" t="s">
        <v>80</v>
      </c>
      <c r="C32" s="16"/>
      <c r="D32" s="16"/>
      <c r="E32" s="16"/>
      <c r="F32" s="16"/>
      <c r="G32" s="16"/>
      <c r="H32" s="16"/>
      <c r="I32" s="16"/>
      <c r="J32" s="16"/>
      <c r="K32" s="109" t="s">
        <v>181</v>
      </c>
      <c r="L32" s="110" t="s">
        <v>118</v>
      </c>
      <c r="M32" s="110" t="s">
        <v>119</v>
      </c>
      <c r="N32" s="110" t="s">
        <v>120</v>
      </c>
      <c r="O32" s="111" t="s">
        <v>182</v>
      </c>
      <c r="P32" s="16"/>
      <c r="Q32" s="16"/>
      <c r="R32" s="114" t="s">
        <v>122</v>
      </c>
      <c r="S32" s="37">
        <f>SUM(R30,S30)</f>
        <v>2027228496.4144106</v>
      </c>
      <c r="T32" s="16"/>
      <c r="U32" s="16"/>
      <c r="V32" s="16"/>
      <c r="W32" s="16"/>
      <c r="X32" s="16"/>
    </row>
    <row r="33" spans="1:24" ht="26.25" thickBot="1" x14ac:dyDescent="0.25">
      <c r="A33" s="16" t="s">
        <v>185</v>
      </c>
      <c r="B33" s="16"/>
      <c r="C33" s="16"/>
      <c r="D33" s="16"/>
      <c r="E33" s="16"/>
      <c r="F33" s="16"/>
      <c r="G33" s="16"/>
      <c r="H33" s="16"/>
      <c r="I33" s="16"/>
      <c r="J33" s="16"/>
      <c r="K33" s="127">
        <v>92.258241519082063</v>
      </c>
      <c r="L33" s="128">
        <v>156.63045908126168</v>
      </c>
      <c r="M33" s="112">
        <v>6</v>
      </c>
      <c r="N33" s="128">
        <v>10.728702927029936</v>
      </c>
      <c r="O33" s="129">
        <v>102.98694444611201</v>
      </c>
      <c r="P33" s="16"/>
      <c r="Q33" s="16"/>
      <c r="R33" s="126" t="s">
        <v>124</v>
      </c>
      <c r="S33" s="37">
        <f>H30</f>
        <v>44193674.554964691</v>
      </c>
      <c r="T33" s="16"/>
      <c r="U33" s="13"/>
      <c r="V33" s="43"/>
      <c r="W33" s="16"/>
      <c r="X33" s="16"/>
    </row>
    <row r="34" spans="1:24" ht="38.25" x14ac:dyDescent="0.2">
      <c r="A34" s="16"/>
      <c r="B34" s="44" t="s">
        <v>183</v>
      </c>
      <c r="C34" s="16"/>
      <c r="D34" s="16"/>
      <c r="E34" s="16"/>
      <c r="F34" s="16"/>
      <c r="G34" s="16"/>
      <c r="H34" s="45"/>
      <c r="I34" s="45"/>
      <c r="J34" s="45"/>
      <c r="K34" s="16"/>
      <c r="L34" s="16"/>
      <c r="M34" s="16"/>
      <c r="N34" s="16"/>
      <c r="O34" s="16"/>
      <c r="P34" s="41"/>
      <c r="Q34" s="16"/>
      <c r="R34" s="114" t="s">
        <v>126</v>
      </c>
      <c r="S34" s="37">
        <f>SUM(S32:S33)</f>
        <v>2071422170.9693754</v>
      </c>
      <c r="T34" s="16"/>
      <c r="U34" s="16"/>
      <c r="V34" s="16"/>
      <c r="W34" s="16"/>
      <c r="X34" s="16"/>
    </row>
    <row r="35" spans="1:24" x14ac:dyDescent="0.2">
      <c r="A35" s="16"/>
      <c r="B35" s="14"/>
      <c r="C35" s="65">
        <v>2026</v>
      </c>
      <c r="D35" s="65">
        <v>2027</v>
      </c>
      <c r="E35" s="65" t="s">
        <v>125</v>
      </c>
      <c r="F35" s="16"/>
      <c r="G35" s="16"/>
      <c r="H35" s="16"/>
      <c r="I35" s="45"/>
      <c r="J35" s="45"/>
      <c r="K35" s="16"/>
      <c r="L35" s="41"/>
      <c r="M35" s="46"/>
      <c r="N35" s="41"/>
      <c r="O35" s="16"/>
      <c r="P35" s="16"/>
      <c r="Q35" s="47"/>
      <c r="R35" s="16"/>
      <c r="T35" s="16"/>
      <c r="U35" s="16"/>
      <c r="V35" s="16"/>
      <c r="W35" s="16"/>
      <c r="X35" s="16"/>
    </row>
    <row r="36" spans="1:24" x14ac:dyDescent="0.2">
      <c r="A36" s="16"/>
      <c r="B36" s="67"/>
      <c r="C36" s="66"/>
      <c r="D36" s="66"/>
      <c r="E36" s="66" t="s">
        <v>127</v>
      </c>
      <c r="F36" s="16"/>
      <c r="G36" s="16"/>
      <c r="H36" s="16"/>
      <c r="I36" s="16"/>
      <c r="J36" s="16"/>
      <c r="K36" s="16"/>
      <c r="L36" s="41"/>
      <c r="M36" s="16"/>
      <c r="N36" s="16"/>
      <c r="O36" s="16"/>
      <c r="P36" s="42"/>
      <c r="Q36" s="16"/>
      <c r="R36" s="13"/>
      <c r="S36" s="16"/>
      <c r="T36" s="16"/>
      <c r="U36" s="16"/>
      <c r="V36" s="16"/>
      <c r="W36" s="16"/>
      <c r="X36" s="16"/>
    </row>
    <row r="37" spans="1:24" ht="25.5" x14ac:dyDescent="0.2">
      <c r="A37" s="16"/>
      <c r="B37" s="22" t="s">
        <v>186</v>
      </c>
      <c r="C37" s="23">
        <v>1950072695.889281</v>
      </c>
      <c r="D37" s="23">
        <v>2027228496.4144101</v>
      </c>
      <c r="E37" s="24">
        <f>D37/C37</f>
        <v>1.0395656021889708</v>
      </c>
      <c r="F37" s="16"/>
      <c r="G37" s="16"/>
      <c r="H37" s="39"/>
      <c r="I37" s="45"/>
      <c r="J37" s="45"/>
      <c r="K37" s="16"/>
      <c r="L37" s="41"/>
      <c r="M37" s="16"/>
      <c r="N37" s="16"/>
      <c r="O37" s="16"/>
      <c r="P37" s="16"/>
      <c r="Q37" s="16"/>
      <c r="R37" s="48"/>
      <c r="S37" s="16"/>
      <c r="T37" s="16"/>
      <c r="U37" s="16"/>
      <c r="V37" s="16"/>
      <c r="W37" s="16"/>
      <c r="X37" s="16"/>
    </row>
    <row r="38" spans="1:24" x14ac:dyDescent="0.2">
      <c r="A38" s="16"/>
      <c r="B38" s="22" t="s">
        <v>128</v>
      </c>
      <c r="C38" s="23">
        <v>1984618418.6024065</v>
      </c>
      <c r="D38" s="23">
        <v>2071422170.9693747</v>
      </c>
      <c r="E38" s="24">
        <f t="shared" ref="E38:E39" si="4">D38/C38</f>
        <v>1.0437382579710694</v>
      </c>
      <c r="F38" s="16"/>
      <c r="G38" s="16"/>
      <c r="H38" s="16"/>
      <c r="I38" s="45"/>
      <c r="J38" s="45"/>
      <c r="K38" s="16"/>
      <c r="L38" s="41"/>
      <c r="M38" s="46"/>
      <c r="N38" s="16"/>
      <c r="O38" s="16"/>
      <c r="P38" s="16"/>
      <c r="Q38" s="71"/>
      <c r="R38" s="71"/>
      <c r="S38" s="71"/>
      <c r="T38" s="71"/>
      <c r="U38" s="72"/>
      <c r="V38" s="16"/>
      <c r="W38" s="16"/>
      <c r="X38" s="16"/>
    </row>
    <row r="39" spans="1:24" x14ac:dyDescent="0.2">
      <c r="A39" s="16"/>
      <c r="B39" s="8" t="s">
        <v>129</v>
      </c>
      <c r="C39" s="23">
        <v>43793674.554964691</v>
      </c>
      <c r="D39" s="23">
        <v>44193674.554964699</v>
      </c>
      <c r="E39" s="24">
        <f t="shared" si="4"/>
        <v>1.0091337391544519</v>
      </c>
      <c r="F39" s="16"/>
      <c r="G39" s="45"/>
      <c r="H39" s="16"/>
      <c r="I39" s="45"/>
      <c r="J39" s="45"/>
      <c r="K39" s="49"/>
      <c r="L39" s="50"/>
      <c r="M39" s="46"/>
      <c r="N39" s="41"/>
      <c r="O39" s="16"/>
      <c r="P39" s="16"/>
      <c r="Q39" s="16"/>
      <c r="R39" s="39"/>
      <c r="S39" s="64"/>
      <c r="T39" s="73"/>
      <c r="U39" s="73"/>
      <c r="V39" s="16"/>
      <c r="W39" s="16"/>
      <c r="X39" s="16"/>
    </row>
    <row r="40" spans="1:24" x14ac:dyDescent="0.2">
      <c r="A40" s="16"/>
      <c r="B40" s="25" t="s">
        <v>184</v>
      </c>
      <c r="C40" s="16"/>
      <c r="D40" s="16"/>
      <c r="E40" s="16"/>
      <c r="F40" s="16"/>
      <c r="G40" s="45"/>
      <c r="H40" s="16"/>
      <c r="I40" s="45"/>
      <c r="J40" s="45"/>
      <c r="K40" s="49"/>
      <c r="L40" s="42"/>
      <c r="M40" s="46"/>
      <c r="N40" s="51"/>
      <c r="O40" s="16"/>
      <c r="P40" s="16"/>
      <c r="Q40" s="16"/>
      <c r="R40" s="39"/>
      <c r="S40" s="64"/>
      <c r="T40" s="73"/>
      <c r="U40" s="73"/>
      <c r="V40" s="16"/>
      <c r="W40" s="16"/>
      <c r="X40" s="16"/>
    </row>
    <row r="41" spans="1:24" x14ac:dyDescent="0.2">
      <c r="A41" s="16"/>
      <c r="B41" s="25"/>
      <c r="C41" s="16"/>
      <c r="D41" s="16"/>
      <c r="E41" s="16"/>
      <c r="F41" s="16"/>
      <c r="G41" s="16"/>
      <c r="H41" s="16"/>
      <c r="I41" s="45"/>
      <c r="J41" s="45"/>
      <c r="K41" s="49"/>
      <c r="L41" s="41"/>
      <c r="M41" s="16"/>
      <c r="N41" s="16"/>
      <c r="O41" s="16"/>
      <c r="P41" s="16"/>
      <c r="Q41" s="16"/>
      <c r="R41" s="39"/>
      <c r="S41" s="64"/>
      <c r="T41" s="73"/>
      <c r="U41" s="73"/>
      <c r="V41" s="16"/>
      <c r="W41" s="16"/>
      <c r="X41" s="16"/>
    </row>
    <row r="42" spans="1:24" x14ac:dyDescent="0.2">
      <c r="A42" s="16"/>
      <c r="B42" s="16"/>
      <c r="C42" s="16"/>
      <c r="D42" s="16"/>
      <c r="E42" s="16"/>
      <c r="F42" s="16"/>
      <c r="G42" s="16"/>
      <c r="H42" s="16"/>
      <c r="I42" s="45"/>
      <c r="J42" s="45"/>
      <c r="K42" s="16"/>
      <c r="L42" s="41"/>
      <c r="M42" s="16"/>
      <c r="N42" s="16"/>
      <c r="O42" s="52"/>
      <c r="P42" s="16"/>
      <c r="Q42" s="16"/>
      <c r="R42" s="39"/>
      <c r="S42" s="64"/>
      <c r="T42" s="73"/>
      <c r="U42" s="73"/>
      <c r="V42" s="16"/>
      <c r="W42" s="16"/>
      <c r="X42" s="16"/>
    </row>
    <row r="43" spans="1:24" x14ac:dyDescent="0.2">
      <c r="B43" s="16"/>
      <c r="C43" s="16"/>
      <c r="D43" s="16"/>
      <c r="E43" s="16"/>
      <c r="I43" s="7"/>
      <c r="J43" s="7"/>
      <c r="L43" s="4"/>
      <c r="O43" s="5"/>
      <c r="R43" s="2"/>
    </row>
    <row r="44" spans="1:24" x14ac:dyDescent="0.2">
      <c r="I44" s="7"/>
      <c r="J44" s="7"/>
      <c r="O44" s="5"/>
      <c r="R44" s="2"/>
    </row>
    <row r="45" spans="1:24" x14ac:dyDescent="0.2">
      <c r="A45" s="16"/>
      <c r="F45" s="16"/>
      <c r="G45" s="15"/>
      <c r="I45" s="7"/>
      <c r="J45" s="7"/>
      <c r="L45" s="4"/>
      <c r="O45" s="5"/>
      <c r="R45" s="2"/>
    </row>
    <row r="46" spans="1:24" x14ac:dyDescent="0.2">
      <c r="A46" s="16"/>
      <c r="B46" s="16"/>
      <c r="C46" s="16"/>
      <c r="D46" s="16"/>
      <c r="E46" s="16"/>
      <c r="F46" s="16"/>
      <c r="G46" s="7"/>
      <c r="I46" s="7"/>
      <c r="J46" s="7"/>
    </row>
    <row r="47" spans="1:24" x14ac:dyDescent="0.2">
      <c r="A47" s="16"/>
      <c r="B47" s="17"/>
      <c r="C47" s="16"/>
      <c r="D47" s="16"/>
      <c r="E47" s="16"/>
      <c r="F47" s="16"/>
      <c r="G47" s="7"/>
      <c r="I47" s="7"/>
      <c r="J47" s="7"/>
      <c r="L47" s="4"/>
    </row>
    <row r="48" spans="1:24" x14ac:dyDescent="0.2">
      <c r="A48" s="16"/>
      <c r="B48" s="16"/>
      <c r="C48" s="18"/>
      <c r="D48" s="19"/>
      <c r="E48" s="20"/>
      <c r="F48" s="16"/>
      <c r="G48" s="7"/>
    </row>
    <row r="49" spans="1:7" x14ac:dyDescent="0.2">
      <c r="A49" s="16"/>
      <c r="B49" s="16"/>
      <c r="C49" s="18"/>
      <c r="D49" s="21"/>
      <c r="E49" s="16"/>
      <c r="F49" s="16"/>
      <c r="G49" s="7"/>
    </row>
    <row r="50" spans="1:7" x14ac:dyDescent="0.2">
      <c r="A50" s="16"/>
      <c r="B50" s="16"/>
      <c r="C50" s="18"/>
      <c r="D50" s="21"/>
      <c r="E50" s="16"/>
      <c r="F50" s="16"/>
    </row>
    <row r="51" spans="1:7" x14ac:dyDescent="0.2">
      <c r="A51" s="16"/>
      <c r="B51" s="16"/>
      <c r="C51" s="16"/>
      <c r="D51" s="16"/>
      <c r="E51" s="16"/>
      <c r="F51" s="16"/>
    </row>
    <row r="52" spans="1:7" x14ac:dyDescent="0.2">
      <c r="B52" s="16"/>
      <c r="C52" s="16"/>
      <c r="D52" s="16"/>
      <c r="E52" s="16"/>
    </row>
  </sheetData>
  <mergeCells count="2">
    <mergeCell ref="J6:P6"/>
    <mergeCell ref="K31:O31"/>
  </mergeCells>
  <printOptions horizontalCentered="1"/>
  <pageMargins left="0.45" right="0.45" top="1.25" bottom="0.5" header="0.3" footer="0.3"/>
  <pageSetup scale="3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A0EBCE3B15D04FA3C1E3D8AB1532D3" ma:contentTypeVersion="12" ma:contentTypeDescription="Create a new document." ma:contentTypeScope="" ma:versionID="5984591e5815f5fa266d95edd1a4ad71">
  <xsd:schema xmlns:xsd="http://www.w3.org/2001/XMLSchema" xmlns:xs="http://www.w3.org/2001/XMLSchema" xmlns:p="http://schemas.microsoft.com/office/2006/metadata/properties" xmlns:ns2="b55d006e-4328-435c-8eaf-eb0f0d39f0e2" xmlns:ns3="00b55595-d4eb-41d0-b489-5e4082844449" targetNamespace="http://schemas.microsoft.com/office/2006/metadata/properties" ma:root="true" ma:fieldsID="5ff8787c0291688e725b9e2f78370113" ns2:_="" ns3:_="">
    <xsd:import namespace="b55d006e-4328-435c-8eaf-eb0f0d39f0e2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Response_x0020_Method" minOccurs="0"/>
                <xsd:element ref="ns2:Witness" minOccurs="0"/>
                <xsd:element ref="ns2:RA" minOccurs="0"/>
                <xsd:element ref="ns2:DraftReady" minOccurs="0"/>
                <xsd:element ref="ns2:TSW" minOccurs="0"/>
                <xsd:element ref="ns2:WitnessApproved" minOccurs="0"/>
                <xsd:element ref="ns2:RAApproved" minOccurs="0"/>
                <xsd:element ref="ns2:RegDirectorApprove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d006e-4328-435c-8eaf-eb0f0d39f0e2" elementFormDefault="qualified">
    <xsd:import namespace="http://schemas.microsoft.com/office/2006/documentManagement/types"/>
    <xsd:import namespace="http://schemas.microsoft.com/office/infopath/2007/PartnerControls"/>
    <xsd:element name="Response_x0020_Method" ma:index="8" nillable="true" ma:displayName="Response Method" ma:default="Oral" ma:format="Dropdown" ma:internalName="Response_x0020_Method">
      <xsd:simpleType>
        <xsd:restriction base="dms:Choice">
          <xsd:enumeration value="Oral"/>
          <xsd:enumeration value="Written"/>
          <xsd:enumeration value="Not Applicable (not being submitted)"/>
        </xsd:restriction>
      </xsd:simpleType>
    </xsd:element>
    <xsd:element name="Witness" ma:index="9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0" nillable="true" ma:displayName="RA" ma:list="UserInfo" ma:SharePointGroup="0" ma:internalName="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11" nillable="true" ma:displayName="Draft Ready" ma:default="No" ma:format="Dropdown" ma:internalName="DraftReady">
      <xsd:simpleType>
        <xsd:restriction base="dms:Choice">
          <xsd:enumeration value="No"/>
          <xsd:enumeration value="Yes"/>
          <xsd:enumeration value="Almost"/>
        </xsd:restriction>
      </xsd:simpleType>
    </xsd:element>
    <xsd:element name="TSW" ma:index="12" nillable="true" ma:displayName="TSW" ma:format="Dropdown" ma:internalName="TSW">
      <xsd:simpleType>
        <xsd:restriction base="dms:Choice">
          <xsd:enumeration value="Ready"/>
          <xsd:enumeration value="No"/>
          <xsd:enumeration value="Reviewed"/>
        </xsd:restriction>
      </xsd:simpleType>
    </xsd:element>
    <xsd:element name="WitnessApproved" ma:index="1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14" nillable="true" ma:displayName="RA Approved" ma:default="0" ma:format="Dropdown" ma:internalName="RAApproved">
      <xsd:simpleType>
        <xsd:restriction base="dms:Boolean"/>
      </xsd:simpleType>
    </xsd:element>
    <xsd:element name="RegDirectorApproved" ma:index="15" nillable="true" ma:displayName="Reg Director Approved" ma:default="0" ma:format="Dropdown" ma:internalName="RegDirectorApproved">
      <xsd:simpleType>
        <xsd:restriction base="dms:Boolean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Ready xmlns="b55d006e-4328-435c-8eaf-eb0f0d39f0e2">No</DraftReady>
    <TSW xmlns="b55d006e-4328-435c-8eaf-eb0f0d39f0e2" xsi:nil="true"/>
    <RAApproved xmlns="b55d006e-4328-435c-8eaf-eb0f0d39f0e2">false</RAApproved>
    <RA xmlns="b55d006e-4328-435c-8eaf-eb0f0d39f0e2">
      <UserInfo>
        <DisplayName/>
        <AccountId xsi:nil="true"/>
        <AccountType/>
      </UserInfo>
    </RA>
    <Witness xmlns="b55d006e-4328-435c-8eaf-eb0f0d39f0e2">
      <UserInfo>
        <DisplayName/>
        <AccountId xsi:nil="true"/>
        <AccountType/>
      </UserInfo>
    </Witness>
    <RegDirectorApproved xmlns="b55d006e-4328-435c-8eaf-eb0f0d39f0e2">false</RegDirectorApproved>
    <WitnessApproved xmlns="b55d006e-4328-435c-8eaf-eb0f0d39f0e2">false</WitnessApproved>
    <Response_x0020_Method xmlns="b55d006e-4328-435c-8eaf-eb0f0d39f0e2">Oral</Response_x0020_Method>
  </documentManagement>
</p:properties>
</file>

<file path=customXml/itemProps1.xml><?xml version="1.0" encoding="utf-8"?>
<ds:datastoreItem xmlns:ds="http://schemas.openxmlformats.org/officeDocument/2006/customXml" ds:itemID="{AD6923B1-11D3-45A0-A5EC-8D1D77EF5F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d006e-4328-435c-8eaf-eb0f0d39f0e2"/>
    <ds:schemaRef ds:uri="00b55595-d4eb-41d0-b489-5e40828444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7E2B43-7155-4855-8D2A-F01B3FBE9F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7D2F41-0720-48C7-A6A4-2BDA0177161D}">
  <ds:schemaRefs>
    <ds:schemaRef ds:uri="http://www.w3.org/XML/1998/namespace"/>
    <ds:schemaRef ds:uri="http://purl.org/dc/elements/1.1/"/>
    <ds:schemaRef ds:uri="00b55595-d4eb-41d0-b489-5e40828444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55d006e-4328-435c-8eaf-eb0f0d39f0e2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2023</vt:lpstr>
      <vt:lpstr>2024</vt:lpstr>
      <vt:lpstr>2025</vt:lpstr>
      <vt:lpstr>2026</vt:lpstr>
      <vt:lpstr>2027</vt:lpstr>
      <vt:lpstr>'2023'!Print_Area</vt:lpstr>
      <vt:lpstr>'2024'!Print_Area</vt:lpstr>
      <vt:lpstr>'2025'!Print_Area</vt:lpstr>
      <vt:lpstr>'2026'!Print_Area</vt:lpstr>
      <vt:lpstr>'2027'!Print_Area</vt:lpstr>
    </vt:vector>
  </TitlesOfParts>
  <Manager/>
  <Company>Hydro 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LI Clement</cp:lastModifiedBy>
  <cp:revision/>
  <cp:lastPrinted>2022-11-16T03:16:02Z</cp:lastPrinted>
  <dcterms:created xsi:type="dcterms:W3CDTF">2013-09-20T18:49:19Z</dcterms:created>
  <dcterms:modified xsi:type="dcterms:W3CDTF">2022-11-16T20:24:58Z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0x01010009A0EBCE3B15D04FA3C1E3D8AB1532D3</vt:lpwstr>
  </property>
</Properties>
</file>