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Pricing Exhibits/"/>
    </mc:Choice>
  </mc:AlternateContent>
  <xr:revisionPtr revIDLastSave="20" documentId="13_ncr:1_{A1F783F0-8E97-4C79-AA07-21BC3ADA94DB}" xr6:coauthVersionLast="47" xr6:coauthVersionMax="47" xr10:uidLastSave="{4FD102AC-2225-4BFF-8A7F-BA843A1FE942}"/>
  <bookViews>
    <workbookView xWindow="-120" yWindow="-120" windowWidth="29040" windowHeight="15840" activeTab="2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Tab1of3!$A$1:$V$19</definedName>
    <definedName name="_xlnm.Print_Area" localSheetId="1">Tab2of3!$A$1:$I$25</definedName>
    <definedName name="_xlnm.Print_Area" localSheetId="2">Tab3of3!$A$1:$G$30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3" l="1"/>
  <c r="R13" i="1"/>
  <c r="E21" i="3" l="1"/>
  <c r="F21" i="3"/>
  <c r="D21" i="3"/>
  <c r="G21" i="3"/>
  <c r="D24" i="3" l="1"/>
  <c r="E24" i="3" l="1"/>
  <c r="D8" i="3"/>
  <c r="F24" i="3" l="1"/>
  <c r="C24" i="3"/>
  <c r="G24" i="3" l="1"/>
  <c r="C27" i="3"/>
  <c r="R16" i="1"/>
  <c r="P19" i="1" s="1"/>
  <c r="N13" i="1"/>
  <c r="N16" i="1" s="1"/>
  <c r="L19" i="1" s="1"/>
  <c r="V13" i="1"/>
  <c r="V16" i="1" s="1"/>
  <c r="T19" i="1" s="1"/>
  <c r="D27" i="3" l="1"/>
  <c r="D29" i="3" s="1"/>
  <c r="F27" i="3"/>
  <c r="F29" i="3" s="1"/>
  <c r="E27" i="3"/>
  <c r="E29" i="3" s="1"/>
  <c r="G27" i="3"/>
  <c r="G29" i="3" s="1"/>
  <c r="D23" i="2" l="1"/>
  <c r="D25" i="2" l="1"/>
  <c r="E23" i="2"/>
  <c r="F23" i="2" s="1"/>
  <c r="G23" i="2" s="1"/>
  <c r="F25" i="2" l="1"/>
  <c r="H23" i="2"/>
  <c r="H25" i="2" s="1"/>
  <c r="G25" i="2"/>
  <c r="E25" i="2"/>
  <c r="J13" i="1" l="1"/>
  <c r="J16" i="1" s="1"/>
  <c r="H19" i="1" s="1"/>
  <c r="F13" i="1"/>
  <c r="F16" i="1" s="1"/>
  <c r="D19" i="1" s="1"/>
</calcChain>
</file>

<file path=xl/sharedStrings.xml><?xml version="1.0" encoding="utf-8"?>
<sst xmlns="http://schemas.openxmlformats.org/spreadsheetml/2006/main" count="143" uniqueCount="95">
  <si>
    <t>Derivation of ST Common Line Charge</t>
  </si>
  <si>
    <t>Minus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</si>
  <si>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</si>
  <si>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</si>
  <si>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</si>
  <si>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</si>
  <si>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</si>
  <si>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</si>
  <si>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</si>
  <si>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</si>
  <si>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</si>
  <si>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</si>
  <si>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Plus: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</si>
  <si>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</si>
  <si>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</si>
  <si>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</si>
  <si>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</si>
  <si>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</si>
  <si>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</si>
  <si>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</si>
  <si>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</si>
  <si>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</si>
  <si>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</si>
  <si>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</si>
  <si>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</si>
  <si>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</si>
  <si>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</si>
  <si>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</si>
  <si>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</si>
  <si>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</si>
  <si>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</si>
  <si>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</si>
  <si>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</si>
  <si>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</si>
  <si>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</si>
  <si>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</si>
  <si>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</si>
  <si>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</si>
  <si>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</si>
  <si>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</si>
  <si>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</si>
  <si>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</si>
  <si>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</si>
  <si>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</si>
  <si>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</si>
  <si>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</si>
  <si>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</si>
  <si>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</si>
  <si>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</si>
  <si>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</si>
  <si>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</si>
  <si>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</si>
  <si>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</si>
  <si>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</si>
  <si>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</si>
  <si>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</si>
  <si>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</si>
  <si>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</si>
  <si>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</si>
  <si>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</si>
  <si>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</si>
  <si>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</si>
  <si>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</si>
  <si>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</si>
  <si>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</si>
  <si>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</si>
  <si>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</si>
  <si>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</si>
  <si>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</si>
  <si>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</si>
  <si>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</si>
  <si>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</si>
  <si>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</si>
  <si>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</si>
  <si>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</si>
  <si>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</si>
  <si>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</si>
  <si>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</si>
  <si>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</si>
  <si>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</si>
  <si>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</si>
  <si>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</si>
  <si>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</si>
  <si>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</si>
  <si>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</si>
  <si>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</si>
  <si>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</si>
  <si>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</si>
  <si>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</si>
  <si>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</si>
  <si>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</si>
  <si>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</si>
  <si>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</si>
  <si>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</si>
  <si>
    <t>ST Common Line Charge Determinant (Annual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</si>
</sst>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5" xfId="0" applyFont="1" applyBorder="1"/>
    <xf numFmtId="165" fontId="3" fillId="0" borderId="0" xfId="0" applyNumberFormat="1" applyFont="1"/>
    <xf numFmtId="0" fontId="3" fillId="0" borderId="4" xfId="0" applyFont="1" applyBorder="1"/>
    <xf numFmtId="37" fontId="3" fillId="0" borderId="5" xfId="0" applyNumberFormat="1" applyFont="1" applyBorder="1"/>
    <xf numFmtId="37" fontId="3" fillId="0" borderId="0" xfId="0" applyNumberFormat="1" applyFont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165" fontId="3" fillId="0" borderId="8" xfId="2" applyNumberFormat="1" applyFont="1" applyFill="1" applyBorder="1" applyAlignment="1">
      <alignment vertical="center" wrapText="1"/>
    </xf>
    <xf numFmtId="180" fontId="3" fillId="0" borderId="16" xfId="47" applyNumberFormat="1" applyFont="1" applyFill="1" applyBorder="1"/>
    <xf numFmtId="165" fontId="3" fillId="0" borderId="16" xfId="2" applyNumberFormat="1" applyFont="1" applyBorder="1" applyAlignment="1">
      <alignment vertical="center" wrapText="1"/>
    </xf>
    <xf numFmtId="166" fontId="2" fillId="0" borderId="5" xfId="1" applyNumberFormat="1" applyFont="1" applyBorder="1"/>
    <xf numFmtId="0" fontId="3" fillId="7" borderId="9" xfId="0" applyFont="1" applyFill="1" applyBorder="1" applyAlignment="1">
      <alignment horizontal="center"/>
    </xf>
    <xf numFmtId="10" fontId="3" fillId="7" borderId="9" xfId="0" applyNumberFormat="1" applyFont="1" applyFill="1" applyBorder="1" applyAlignment="1">
      <alignment horizontal="centerContinuous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165" fontId="3" fillId="7" borderId="16" xfId="2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7" borderId="15" xfId="2" applyNumberFormat="1" applyFont="1" applyFill="1" applyBorder="1" applyAlignment="1">
      <alignment vertical="center" wrapText="1"/>
    </xf>
    <xf numFmtId="165" fontId="3" fillId="0" borderId="7" xfId="2" applyNumberFormat="1" applyFont="1" applyBorder="1" applyAlignment="1">
      <alignment vertical="center" wrapText="1"/>
    </xf>
    <xf numFmtId="180" fontId="3" fillId="0" borderId="16" xfId="47" applyNumberFormat="1" applyFont="1" applyBorder="1"/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80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64" fontId="3" fillId="0" borderId="15" xfId="2" applyNumberFormat="1" applyFont="1" applyBorder="1" applyAlignment="1">
      <alignment vertical="center" wrapText="1"/>
    </xf>
    <xf numFmtId="1" fontId="3" fillId="0" borderId="10" xfId="2" applyNumberFormat="1" applyFont="1" applyBorder="1" applyAlignment="1">
      <alignment vertical="center" wrapText="1"/>
    </xf>
    <xf numFmtId="1" fontId="3" fillId="0" borderId="10" xfId="0" applyNumberFormat="1" applyFont="1" applyBorder="1"/>
    <xf numFmtId="165" fontId="14" fillId="0" borderId="16" xfId="2" applyNumberFormat="1" applyFont="1" applyBorder="1"/>
    <xf numFmtId="180" fontId="3" fillId="0" borderId="6" xfId="0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zoomScaleNormal="100" workbookViewId="0">
      <selection activeCell="V19" sqref="A1:V19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28515625" bestFit="1" customWidth="1"/>
    <col min="4" max="4" width="8.28515625" bestFit="1" customWidth="1"/>
    <col min="5" max="5" width="5.42578125" bestFit="1" customWidth="1"/>
    <col min="6" max="6" width="10.7109375" bestFit="1" customWidth="1"/>
    <col min="7" max="7" width="10.140625" bestFit="1" customWidth="1"/>
    <col min="8" max="8" width="8.28515625" bestFit="1" customWidth="1"/>
    <col min="9" max="9" width="5.42578125" bestFit="1" customWidth="1"/>
    <col min="10" max="10" width="10.7109375" bestFit="1" customWidth="1"/>
    <col min="11" max="11" width="10.140625" bestFit="1" customWidth="1"/>
    <col min="12" max="12" width="8.28515625" bestFit="1" customWidth="1"/>
    <col min="13" max="13" width="5.42578125" bestFit="1" customWidth="1"/>
    <col min="14" max="14" width="10.7109375" bestFit="1" customWidth="1"/>
    <col min="15" max="15" width="10.140625" bestFit="1" customWidth="1"/>
    <col min="16" max="16" width="8.28515625" bestFit="1" customWidth="1"/>
    <col min="17" max="17" width="5.42578125" bestFit="1" customWidth="1"/>
    <col min="18" max="18" width="10.7109375" bestFit="1" customWidth="1"/>
    <col min="19" max="19" width="9.28515625" bestFit="1" customWidth="1"/>
    <col min="20" max="20" width="8.28515625" bestFit="1" customWidth="1"/>
    <col min="21" max="21" width="5.42578125" bestFit="1" customWidth="1"/>
    <col min="22" max="22" width="10.7109375" bestFit="1" customWidth="1"/>
  </cols>
  <sheetData>
    <row r="1" spans="1:24" s="7" customFormat="1" ht="12" x14ac:dyDescent="0.2">
      <c r="A1" s="41" t="s">
        <v>0</v>
      </c>
      <c r="C1" s="40"/>
      <c r="D1" s="40"/>
      <c r="E1" s="40"/>
      <c r="H1" s="39"/>
      <c r="I1" s="40"/>
      <c r="M1" s="40"/>
      <c r="Q1" s="40"/>
      <c r="U1" s="40"/>
    </row>
    <row r="2" spans="1:24" s="7" customFormat="1" ht="12" x14ac:dyDescent="0.2"/>
    <row r="3" spans="1:24" s="7" customFormat="1" x14ac:dyDescent="0.25">
      <c r="C3" s="107">
        <v>2023</v>
      </c>
      <c r="D3" s="108"/>
      <c r="E3" s="108"/>
      <c r="F3" s="108"/>
      <c r="G3" s="107">
        <v>2024</v>
      </c>
      <c r="H3" s="108"/>
      <c r="I3" s="108"/>
      <c r="J3" s="108"/>
      <c r="K3" s="107">
        <v>2025</v>
      </c>
      <c r="L3" s="108"/>
      <c r="M3" s="108"/>
      <c r="N3" s="108"/>
      <c r="O3" s="107">
        <v>2026</v>
      </c>
      <c r="P3" s="108"/>
      <c r="Q3" s="108"/>
      <c r="R3" s="108"/>
      <c r="S3" s="107">
        <v>2027</v>
      </c>
      <c r="T3" s="108"/>
      <c r="U3" s="108"/>
      <c r="V3" s="108"/>
    </row>
    <row r="4" spans="1:24" s="35" customFormat="1" ht="36" x14ac:dyDescent="0.2">
      <c r="A4" s="38" t="s">
        <v>1</v>
      </c>
      <c r="B4" s="38" t="s">
        <v>1</v>
      </c>
      <c r="C4" s="36" t="s">
        <v>2</v>
      </c>
      <c r="D4" s="66" t="s">
        <v>3</v>
      </c>
      <c r="E4" s="66"/>
      <c r="F4" s="36" t="s">
        <v>4</v>
      </c>
      <c r="G4" s="36" t="s">
        <v>2</v>
      </c>
      <c r="H4" s="66" t="s">
        <v>3</v>
      </c>
      <c r="I4" s="66"/>
      <c r="J4" s="36" t="s">
        <v>4</v>
      </c>
      <c r="K4" s="36" t="s">
        <v>2</v>
      </c>
      <c r="L4" s="66" t="s">
        <v>3</v>
      </c>
      <c r="M4" s="66"/>
      <c r="N4" s="36" t="s">
        <v>4</v>
      </c>
      <c r="O4" s="36" t="s">
        <v>2</v>
      </c>
      <c r="P4" s="66" t="s">
        <v>3</v>
      </c>
      <c r="Q4" s="66"/>
      <c r="R4" s="36" t="s">
        <v>4</v>
      </c>
      <c r="S4" s="36" t="s">
        <v>2</v>
      </c>
      <c r="T4" s="66" t="s">
        <v>3</v>
      </c>
      <c r="U4" s="66"/>
      <c r="V4" s="36" t="s">
        <v>4</v>
      </c>
    </row>
    <row r="5" spans="1:24" s="7" customFormat="1" ht="12" x14ac:dyDescent="0.2">
      <c r="A5" s="31" t="s">
        <v>5</v>
      </c>
      <c r="B5" s="31" t="s">
        <v>5</v>
      </c>
      <c r="C5" s="28">
        <v>1131677.961337456</v>
      </c>
      <c r="D5" s="32">
        <v>2.9906999999999999</v>
      </c>
      <c r="E5" s="32" t="s">
        <v>6</v>
      </c>
      <c r="F5" s="48">
        <v>3384509.2789719296</v>
      </c>
      <c r="G5" s="28">
        <v>1135915.4154966946</v>
      </c>
      <c r="H5" s="32">
        <v>2.9906999999999999</v>
      </c>
      <c r="I5" s="32" t="s">
        <v>6</v>
      </c>
      <c r="J5" s="48">
        <v>3397182.2331259646</v>
      </c>
      <c r="K5" s="28">
        <v>1127256.5940315144</v>
      </c>
      <c r="L5" s="32">
        <v>2.9906999999999999</v>
      </c>
      <c r="M5" s="32" t="s">
        <v>6</v>
      </c>
      <c r="N5" s="48">
        <v>3371286.29577005</v>
      </c>
      <c r="O5" s="28">
        <v>1126797.6006159065</v>
      </c>
      <c r="P5" s="32">
        <v>2.9906999999999999</v>
      </c>
      <c r="Q5" s="32" t="s">
        <v>6</v>
      </c>
      <c r="R5" s="48">
        <v>3369913.5841619917</v>
      </c>
      <c r="S5" s="28">
        <v>1133206.9353882575</v>
      </c>
      <c r="T5" s="32">
        <v>2.9906999999999999</v>
      </c>
      <c r="U5" s="32" t="s">
        <v>6</v>
      </c>
      <c r="V5" s="48">
        <v>3389081.9816656616</v>
      </c>
      <c r="W5" s="9"/>
    </row>
    <row r="6" spans="1:24" s="7" customFormat="1" ht="12" x14ac:dyDescent="0.2">
      <c r="A6" s="31" t="s">
        <v>7</v>
      </c>
      <c r="B6" s="31" t="s">
        <v>7</v>
      </c>
      <c r="C6" s="28">
        <v>66160.298529940788</v>
      </c>
      <c r="D6" s="32">
        <v>4.9203000000000001</v>
      </c>
      <c r="E6" s="32" t="s">
        <v>6</v>
      </c>
      <c r="F6" s="48">
        <v>325528.51685686765</v>
      </c>
      <c r="G6" s="28">
        <v>66408.029105033755</v>
      </c>
      <c r="H6" s="32">
        <v>5.0087000000000002</v>
      </c>
      <c r="I6" s="32" t="s">
        <v>6</v>
      </c>
      <c r="J6" s="48">
        <v>332617.89537838259</v>
      </c>
      <c r="K6" s="28">
        <v>65901.816001460757</v>
      </c>
      <c r="L6" s="32">
        <v>5.0952000000000002</v>
      </c>
      <c r="M6" s="32" t="s">
        <v>6</v>
      </c>
      <c r="N6" s="48">
        <v>335782.93289064284</v>
      </c>
      <c r="O6" s="28">
        <v>65874.982270984998</v>
      </c>
      <c r="P6" s="32">
        <v>5.202</v>
      </c>
      <c r="Q6" s="32" t="s">
        <v>6</v>
      </c>
      <c r="R6" s="48">
        <v>342681.65777366393</v>
      </c>
      <c r="S6" s="28">
        <v>66249.685602148151</v>
      </c>
      <c r="T6" s="32">
        <v>5.2888000000000002</v>
      </c>
      <c r="U6" s="32" t="s">
        <v>6</v>
      </c>
      <c r="V6" s="48">
        <v>350381.33721264114</v>
      </c>
      <c r="W6" s="9"/>
    </row>
    <row r="7" spans="1:24" s="7" customFormat="1" ht="12" x14ac:dyDescent="0.2">
      <c r="A7" s="31" t="s">
        <v>8</v>
      </c>
      <c r="B7" s="31" t="s">
        <v>8</v>
      </c>
      <c r="C7" s="28">
        <v>683547.2515187544</v>
      </c>
      <c r="D7" s="32">
        <v>1.9296</v>
      </c>
      <c r="E7" s="32" t="s">
        <v>6</v>
      </c>
      <c r="F7" s="48">
        <v>1318972.7765305885</v>
      </c>
      <c r="G7" s="28">
        <v>686106.7253646187</v>
      </c>
      <c r="H7" s="32">
        <v>2.0179999999999998</v>
      </c>
      <c r="I7" s="32" t="s">
        <v>6</v>
      </c>
      <c r="J7" s="48">
        <v>1384563.3717858004</v>
      </c>
      <c r="K7" s="28">
        <v>680876.6918956266</v>
      </c>
      <c r="L7" s="32">
        <v>2.1044999999999998</v>
      </c>
      <c r="M7" s="32" t="s">
        <v>6</v>
      </c>
      <c r="N7" s="48">
        <v>1432904.9980943461</v>
      </c>
      <c r="O7" s="28">
        <v>680599.45429056347</v>
      </c>
      <c r="P7" s="32">
        <v>2.2113</v>
      </c>
      <c r="Q7" s="32" t="s">
        <v>6</v>
      </c>
      <c r="R7" s="48">
        <v>1505009.573272723</v>
      </c>
      <c r="S7" s="28">
        <v>684470.77044001513</v>
      </c>
      <c r="T7" s="32">
        <v>2.2980999999999998</v>
      </c>
      <c r="U7" s="32" t="s">
        <v>6</v>
      </c>
      <c r="V7" s="48">
        <v>1572982.2775481986</v>
      </c>
      <c r="W7" s="9"/>
    </row>
    <row r="8" spans="1:24" s="7" customFormat="1" ht="12" x14ac:dyDescent="0.2">
      <c r="A8" s="34" t="s">
        <v>9</v>
      </c>
      <c r="B8" s="34" t="s">
        <v>9</v>
      </c>
      <c r="C8" s="28">
        <v>723.25199999999995</v>
      </c>
      <c r="D8" s="32">
        <v>621.87440000000004</v>
      </c>
      <c r="E8" s="32" t="s">
        <v>10</v>
      </c>
      <c r="F8" s="48">
        <v>449771.90354879998</v>
      </c>
      <c r="G8" s="28">
        <v>723.25199999999995</v>
      </c>
      <c r="H8" s="32">
        <v>652.78980000000001</v>
      </c>
      <c r="I8" s="32" t="s">
        <v>10</v>
      </c>
      <c r="J8" s="48">
        <v>472131.5284296</v>
      </c>
      <c r="K8" s="28">
        <v>723.25199999999995</v>
      </c>
      <c r="L8" s="32">
        <v>675.59900000000005</v>
      </c>
      <c r="M8" s="32" t="s">
        <v>10</v>
      </c>
      <c r="N8" s="48">
        <v>488628.32794799999</v>
      </c>
      <c r="O8" s="28">
        <v>723.25199999999995</v>
      </c>
      <c r="P8" s="32">
        <v>709.59879999999998</v>
      </c>
      <c r="Q8" s="32" t="s">
        <v>10</v>
      </c>
      <c r="R8" s="48">
        <v>513218.75129759993</v>
      </c>
      <c r="S8" s="28">
        <v>723.25199999999995</v>
      </c>
      <c r="T8" s="32">
        <v>741.65740000000005</v>
      </c>
      <c r="U8" s="32" t="s">
        <v>10</v>
      </c>
      <c r="V8" s="48">
        <v>536405.19786479999</v>
      </c>
      <c r="W8" s="9"/>
    </row>
    <row r="9" spans="1:24" s="7" customFormat="1" ht="12" hidden="1" x14ac:dyDescent="0.2">
      <c r="A9" s="34" t="s">
        <v>11</v>
      </c>
      <c r="B9" s="34" t="s">
        <v>11</v>
      </c>
      <c r="C9" s="28">
        <v>0</v>
      </c>
      <c r="D9" s="32">
        <v>582.28689999999995</v>
      </c>
      <c r="E9" s="32"/>
      <c r="F9" s="48">
        <v>0</v>
      </c>
      <c r="G9" s="28">
        <v>0</v>
      </c>
      <c r="H9" s="32">
        <v>652.78980000000001</v>
      </c>
      <c r="I9" s="32"/>
      <c r="J9" s="48">
        <v>0</v>
      </c>
      <c r="K9" s="28">
        <v>0</v>
      </c>
      <c r="L9" s="32">
        <v>675.59900000000005</v>
      </c>
      <c r="M9" s="32"/>
      <c r="N9" s="48">
        <v>0</v>
      </c>
      <c r="O9" s="28">
        <v>0</v>
      </c>
      <c r="P9" s="32">
        <v>709.59879999999998</v>
      </c>
      <c r="Q9" s="32"/>
      <c r="R9" s="48">
        <v>0</v>
      </c>
      <c r="S9" s="28">
        <v>0</v>
      </c>
      <c r="T9" s="32">
        <v>741.65740000000005</v>
      </c>
      <c r="U9" s="32"/>
      <c r="V9" s="48">
        <v>0</v>
      </c>
      <c r="W9" s="9"/>
    </row>
    <row r="10" spans="1:24" s="7" customFormat="1" ht="12" x14ac:dyDescent="0.2">
      <c r="A10" s="33" t="s">
        <v>12</v>
      </c>
      <c r="B10" s="33" t="s">
        <v>12</v>
      </c>
      <c r="C10" s="28"/>
      <c r="D10" s="32"/>
      <c r="E10" s="32"/>
      <c r="F10" s="48">
        <v>0</v>
      </c>
      <c r="G10" s="28"/>
      <c r="H10" s="32"/>
      <c r="I10" s="32"/>
      <c r="J10" s="48">
        <v>0</v>
      </c>
      <c r="K10" s="28"/>
      <c r="L10" s="32"/>
      <c r="M10" s="32"/>
      <c r="N10" s="48">
        <v>0</v>
      </c>
      <c r="O10" s="28"/>
      <c r="P10" s="32"/>
      <c r="Q10" s="32"/>
      <c r="R10" s="48"/>
      <c r="S10" s="28"/>
      <c r="T10" s="32"/>
      <c r="U10" s="32"/>
      <c r="V10" s="48"/>
      <c r="W10" s="9"/>
    </row>
    <row r="11" spans="1:24" s="7" customFormat="1" ht="12" x14ac:dyDescent="0.2">
      <c r="A11" s="31" t="s">
        <v>13</v>
      </c>
      <c r="B11" s="31" t="s">
        <v>14</v>
      </c>
      <c r="C11" s="28">
        <v>10920</v>
      </c>
      <c r="D11" s="29">
        <v>824.28</v>
      </c>
      <c r="E11" s="29" t="s">
        <v>15</v>
      </c>
      <c r="F11" s="48">
        <v>9001137.5999999996</v>
      </c>
      <c r="G11" s="28">
        <v>11004</v>
      </c>
      <c r="H11" s="29">
        <v>824.28</v>
      </c>
      <c r="I11" s="29" t="s">
        <v>15</v>
      </c>
      <c r="J11" s="48">
        <v>9070377.1199999992</v>
      </c>
      <c r="K11" s="28">
        <v>11088</v>
      </c>
      <c r="L11" s="29">
        <v>824.28</v>
      </c>
      <c r="M11" s="29" t="s">
        <v>15</v>
      </c>
      <c r="N11" s="48">
        <v>9139616.6400000006</v>
      </c>
      <c r="O11" s="28">
        <v>11172</v>
      </c>
      <c r="P11" s="29">
        <v>824.28</v>
      </c>
      <c r="Q11" s="29" t="s">
        <v>15</v>
      </c>
      <c r="R11" s="48">
        <v>9208856.1600000001</v>
      </c>
      <c r="S11" s="28">
        <v>11256</v>
      </c>
      <c r="T11" s="29">
        <v>824.28</v>
      </c>
      <c r="U11" s="29" t="s">
        <v>15</v>
      </c>
      <c r="V11" s="48">
        <v>9278095.6799999997</v>
      </c>
      <c r="W11" s="9"/>
    </row>
    <row r="12" spans="1:24" s="7" customFormat="1" ht="12" x14ac:dyDescent="0.2">
      <c r="A12" s="30" t="s">
        <v>16</v>
      </c>
      <c r="B12" s="30" t="s">
        <v>17</v>
      </c>
      <c r="C12" s="28">
        <v>7296</v>
      </c>
      <c r="D12" s="29">
        <v>417.59</v>
      </c>
      <c r="E12" s="29" t="s">
        <v>15</v>
      </c>
      <c r="F12" s="48">
        <v>3046736.6399999997</v>
      </c>
      <c r="G12" s="28">
        <v>7352.4484304932739</v>
      </c>
      <c r="H12" s="29">
        <v>417.59</v>
      </c>
      <c r="I12" s="29" t="s">
        <v>15</v>
      </c>
      <c r="J12" s="48">
        <v>3070308.9400896858</v>
      </c>
      <c r="K12" s="28">
        <v>7408.5739910313914</v>
      </c>
      <c r="L12" s="29">
        <v>417.59</v>
      </c>
      <c r="M12" s="29" t="s">
        <v>15</v>
      </c>
      <c r="N12" s="48">
        <v>3093746.4129147986</v>
      </c>
      <c r="O12" s="28">
        <v>7464.6995515695071</v>
      </c>
      <c r="P12" s="29">
        <v>417.59</v>
      </c>
      <c r="Q12" s="29" t="s">
        <v>15</v>
      </c>
      <c r="R12" s="48">
        <v>3117183.8857399104</v>
      </c>
      <c r="S12" s="28">
        <v>7520.8251121076228</v>
      </c>
      <c r="T12" s="29">
        <v>417.59</v>
      </c>
      <c r="U12" s="29" t="s">
        <v>15</v>
      </c>
      <c r="V12" s="48">
        <v>3140621.3585650222</v>
      </c>
      <c r="W12" s="9"/>
    </row>
    <row r="13" spans="1:24" s="7" customFormat="1" ht="12" x14ac:dyDescent="0.2">
      <c r="A13" s="26" t="s">
        <v>18</v>
      </c>
      <c r="B13" s="26" t="s">
        <v>18</v>
      </c>
      <c r="C13" s="26"/>
      <c r="D13" s="25"/>
      <c r="E13" s="25"/>
      <c r="F13" s="24">
        <f>SUM(F5:F12)</f>
        <v>17526656.715908185</v>
      </c>
      <c r="G13" s="25"/>
      <c r="H13" s="25"/>
      <c r="I13" s="25"/>
      <c r="J13" s="27">
        <f>SUM(J5:J12)</f>
        <v>17727181.088809431</v>
      </c>
      <c r="K13" s="26"/>
      <c r="L13" s="25"/>
      <c r="M13" s="25"/>
      <c r="N13" s="27">
        <f>SUM(N5:N12)</f>
        <v>17861965.607617836</v>
      </c>
      <c r="O13" s="26"/>
      <c r="P13" s="25"/>
      <c r="Q13" s="25"/>
      <c r="R13" s="27">
        <f>SUM(R5:R12)</f>
        <v>18056863.612245888</v>
      </c>
      <c r="S13" s="26"/>
      <c r="T13" s="25"/>
      <c r="U13" s="25"/>
      <c r="V13" s="24">
        <f>SUM(V5:V12)</f>
        <v>18267567.832856324</v>
      </c>
      <c r="W13" s="9"/>
    </row>
    <row r="14" spans="1:24" s="7" customFormat="1" ht="36.75" x14ac:dyDescent="0.25">
      <c r="A14" s="23" t="s">
        <v>19</v>
      </c>
      <c r="B14" s="23" t="s">
        <v>20</v>
      </c>
      <c r="C14" s="22"/>
      <c r="D14" s="21"/>
      <c r="E14" s="21"/>
      <c r="F14" s="20">
        <v>64391610.554114275</v>
      </c>
      <c r="G14" s="21"/>
      <c r="H14" s="21"/>
      <c r="I14" s="21"/>
      <c r="J14" s="20">
        <v>67646458.785845011</v>
      </c>
      <c r="K14" s="22"/>
      <c r="L14" s="21"/>
      <c r="M14" s="21"/>
      <c r="N14" s="20">
        <v>70048597.89667137</v>
      </c>
      <c r="O14" s="22"/>
      <c r="P14" s="21"/>
      <c r="Q14" s="21"/>
      <c r="R14" s="20">
        <v>73646388.338746145</v>
      </c>
      <c r="S14" s="22"/>
      <c r="T14" s="21"/>
      <c r="U14" s="21"/>
      <c r="V14" s="20">
        <v>77019191.940714836</v>
      </c>
      <c r="W14" s="9"/>
    </row>
    <row r="15" spans="1:24" s="7" customFormat="1" ht="12" x14ac:dyDescent="0.2">
      <c r="A15" s="9"/>
      <c r="B15" s="9"/>
      <c r="C15" s="9"/>
      <c r="F15" s="8"/>
      <c r="J15" s="10"/>
      <c r="K15" s="9"/>
      <c r="N15" s="10"/>
      <c r="O15" s="9"/>
      <c r="R15" s="10"/>
      <c r="S15" s="9"/>
      <c r="V15" s="8"/>
      <c r="W15" s="9"/>
    </row>
    <row r="16" spans="1:24" s="14" customFormat="1" ht="12" x14ac:dyDescent="0.2">
      <c r="A16" s="9" t="s">
        <v>21</v>
      </c>
      <c r="B16" s="19" t="s">
        <v>22</v>
      </c>
      <c r="C16" s="17"/>
      <c r="D16" s="16"/>
      <c r="E16" s="16"/>
      <c r="F16" s="15">
        <f>F14-F13</f>
        <v>46864953.83820609</v>
      </c>
      <c r="G16" s="18"/>
      <c r="H16" s="16"/>
      <c r="I16" s="16"/>
      <c r="J16" s="18">
        <f>J14-J13</f>
        <v>49919277.697035581</v>
      </c>
      <c r="K16" s="17"/>
      <c r="L16" s="16"/>
      <c r="M16" s="16"/>
      <c r="N16" s="18">
        <f>N14-N13</f>
        <v>52186632.28905353</v>
      </c>
      <c r="O16" s="17"/>
      <c r="P16" s="16"/>
      <c r="Q16" s="16"/>
      <c r="R16" s="18">
        <f>R14-R13</f>
        <v>55589524.726500258</v>
      </c>
      <c r="S16" s="17"/>
      <c r="T16" s="16"/>
      <c r="U16" s="16"/>
      <c r="V16" s="15">
        <f>V14-V13</f>
        <v>58751624.107858509</v>
      </c>
      <c r="W16" s="17"/>
      <c r="X16" s="18"/>
    </row>
    <row r="17" spans="1:23" s="7" customFormat="1" ht="12" x14ac:dyDescent="0.2">
      <c r="A17" s="9" t="s">
        <v>94</v>
      </c>
      <c r="B17" s="9" t="s">
        <v>23</v>
      </c>
      <c r="C17" s="12">
        <v>30349957.549697414</v>
      </c>
      <c r="F17" s="11"/>
      <c r="G17" s="13">
        <v>30463599.909313295</v>
      </c>
      <c r="K17" s="12">
        <v>30231382.906882625</v>
      </c>
      <c r="O17" s="12">
        <v>30219073.370817419</v>
      </c>
      <c r="S17" s="12">
        <v>30390962.410728347</v>
      </c>
      <c r="V17" s="11"/>
      <c r="W17" s="9"/>
    </row>
    <row r="18" spans="1:23" s="7" customFormat="1" ht="12" x14ac:dyDescent="0.2">
      <c r="A18" s="9"/>
      <c r="B18" s="9"/>
      <c r="C18" s="9"/>
      <c r="F18" s="8"/>
      <c r="J18" s="10"/>
      <c r="K18" s="9"/>
      <c r="N18" s="10"/>
      <c r="O18" s="9"/>
      <c r="R18" s="10"/>
      <c r="S18" s="9"/>
      <c r="V18" s="8"/>
      <c r="W18" s="9"/>
    </row>
    <row r="19" spans="1:23" s="1" customFormat="1" ht="12" x14ac:dyDescent="0.2">
      <c r="A19" s="4" t="s">
        <v>24</v>
      </c>
      <c r="B19" s="4" t="s">
        <v>25</v>
      </c>
      <c r="C19" s="4"/>
      <c r="D19" s="3">
        <f>ROUND(F16/C17,4)</f>
        <v>1.5442</v>
      </c>
      <c r="E19" s="3"/>
      <c r="F19" s="2"/>
      <c r="G19" s="3"/>
      <c r="H19" s="6">
        <f>ROUND(J16/G17,4)</f>
        <v>1.6387</v>
      </c>
      <c r="I19" s="3"/>
      <c r="J19" s="5"/>
      <c r="K19" s="4"/>
      <c r="L19" s="3">
        <f>ROUND(N16/K17,4)</f>
        <v>1.7262</v>
      </c>
      <c r="M19" s="3"/>
      <c r="N19" s="5"/>
      <c r="O19" s="4"/>
      <c r="P19" s="3">
        <f>ROUND(R16/O17,4)</f>
        <v>1.8395999999999999</v>
      </c>
      <c r="Q19" s="3"/>
      <c r="R19" s="5"/>
      <c r="S19" s="4"/>
      <c r="T19" s="3">
        <f>ROUND(V16/S17,4)</f>
        <v>1.9332</v>
      </c>
      <c r="U19" s="3"/>
      <c r="V19" s="2"/>
      <c r="W19" s="64"/>
    </row>
  </sheetData>
  <mergeCells count="5">
    <mergeCell ref="C3:F3"/>
    <mergeCell ref="G3:J3"/>
    <mergeCell ref="K3:N3"/>
    <mergeCell ref="O3:R3"/>
    <mergeCell ref="S3:V3"/>
  </mergeCells>
  <printOptions horizontalCentered="1"/>
  <pageMargins left="0.25" right="0.25" top="1.25" bottom="0.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="140" zoomScaleNormal="140" workbookViewId="0">
      <selection activeCell="A6" sqref="A6"/>
    </sheetView>
  </sheetViews>
  <sheetFormatPr defaultRowHeight="15" x14ac:dyDescent="0.25"/>
  <cols>
    <col min="1" max="1" width="10.28515625" customWidth="1"/>
    <col min="2" max="2" width="57" customWidth="1"/>
    <col min="3" max="3" width="14.85546875" customWidth="1"/>
    <col min="4" max="4" width="11.140625" bestFit="1" customWidth="1"/>
    <col min="5" max="5" width="19" bestFit="1" customWidth="1"/>
    <col min="6" max="8" width="11.42578125" bestFit="1" customWidth="1"/>
  </cols>
  <sheetData>
    <row r="1" spans="1:8" s="7" customFormat="1" ht="12" x14ac:dyDescent="0.2">
      <c r="A1" s="41" t="s">
        <v>26</v>
      </c>
      <c r="B1" s="41"/>
      <c r="C1" s="40"/>
      <c r="D1" s="40"/>
    </row>
    <row r="2" spans="1:8" s="7" customFormat="1" ht="12" x14ac:dyDescent="0.2"/>
    <row r="3" spans="1:8" s="7" customFormat="1" x14ac:dyDescent="0.25">
      <c r="C3" s="107">
        <v>2023</v>
      </c>
      <c r="D3" s="108"/>
      <c r="E3" s="65">
        <v>2024</v>
      </c>
      <c r="F3" s="65">
        <v>2025</v>
      </c>
      <c r="G3" s="65">
        <v>2025</v>
      </c>
      <c r="H3" s="65">
        <v>2027</v>
      </c>
    </row>
    <row r="4" spans="1:8" s="7" customFormat="1" ht="12" x14ac:dyDescent="0.2">
      <c r="A4" s="7" t="s">
        <v>27</v>
      </c>
      <c r="C4" s="51">
        <v>1.5241592597097016E-2</v>
      </c>
      <c r="D4" s="67"/>
      <c r="E4" s="82"/>
      <c r="F4" s="82"/>
      <c r="G4" s="83"/>
      <c r="H4" s="82"/>
    </row>
    <row r="5" spans="1:8" s="35" customFormat="1" ht="72" x14ac:dyDescent="0.2">
      <c r="A5" s="50" t="s">
        <v>28</v>
      </c>
      <c r="B5" s="50" t="s">
        <v>29</v>
      </c>
      <c r="C5" s="36" t="s">
        <v>30</v>
      </c>
      <c r="D5" s="37" t="s">
        <v>31</v>
      </c>
      <c r="E5" s="84"/>
      <c r="F5" s="84"/>
      <c r="G5" s="84"/>
      <c r="H5" s="84"/>
    </row>
    <row r="6" spans="1:8" s="7" customFormat="1" ht="12" x14ac:dyDescent="0.2">
      <c r="A6" s="47" t="s">
        <v>32</v>
      </c>
      <c r="B6" s="46" t="s">
        <v>33</v>
      </c>
      <c r="C6" s="48">
        <v>120210.46811591153</v>
      </c>
      <c r="D6" s="48">
        <v>1832.198980929044</v>
      </c>
      <c r="E6" s="85"/>
      <c r="F6" s="85"/>
      <c r="G6" s="86"/>
      <c r="H6" s="85"/>
    </row>
    <row r="7" spans="1:8" s="7" customFormat="1" ht="12" x14ac:dyDescent="0.2">
      <c r="A7" s="47" t="s">
        <v>34</v>
      </c>
      <c r="B7" s="46" t="s">
        <v>35</v>
      </c>
      <c r="C7" s="48">
        <v>0</v>
      </c>
      <c r="D7" s="48">
        <v>0</v>
      </c>
      <c r="E7" s="85"/>
      <c r="F7" s="85"/>
      <c r="G7" s="86"/>
      <c r="H7" s="85"/>
    </row>
    <row r="8" spans="1:8" s="7" customFormat="1" ht="12" x14ac:dyDescent="0.2">
      <c r="A8" s="47" t="s">
        <v>36</v>
      </c>
      <c r="B8" s="46" t="s">
        <v>37</v>
      </c>
      <c r="C8" s="48">
        <v>97571.176011103817</v>
      </c>
      <c r="D8" s="48">
        <v>97571.176011103817</v>
      </c>
      <c r="E8" s="85"/>
      <c r="F8" s="85"/>
      <c r="G8" s="86"/>
      <c r="H8" s="85"/>
    </row>
    <row r="9" spans="1:8" s="7" customFormat="1" ht="12" x14ac:dyDescent="0.2">
      <c r="A9" s="47" t="s">
        <v>38</v>
      </c>
      <c r="B9" s="46" t="s">
        <v>39</v>
      </c>
      <c r="C9" s="48">
        <v>29018.393512765131</v>
      </c>
      <c r="D9" s="48">
        <v>29018.393512765131</v>
      </c>
      <c r="E9" s="85"/>
      <c r="F9" s="85"/>
      <c r="G9" s="86"/>
      <c r="H9" s="85"/>
    </row>
    <row r="10" spans="1:8" s="7" customFormat="1" ht="12" x14ac:dyDescent="0.2">
      <c r="A10" s="47" t="s">
        <v>40</v>
      </c>
      <c r="B10" s="46" t="s">
        <v>41</v>
      </c>
      <c r="C10" s="48">
        <v>472881.08423146908</v>
      </c>
      <c r="D10" s="48">
        <v>7207.46083272957</v>
      </c>
      <c r="E10" s="85"/>
      <c r="F10" s="85"/>
      <c r="G10" s="86"/>
      <c r="H10" s="85"/>
    </row>
    <row r="11" spans="1:8" s="7" customFormat="1" ht="12" x14ac:dyDescent="0.2">
      <c r="A11" s="47" t="s">
        <v>42</v>
      </c>
      <c r="B11" s="46" t="s">
        <v>43</v>
      </c>
      <c r="C11" s="48">
        <v>106303.11357156462</v>
      </c>
      <c r="D11" s="48">
        <v>106303.11357156462</v>
      </c>
      <c r="E11" s="85"/>
      <c r="F11" s="85"/>
      <c r="G11" s="86"/>
      <c r="H11" s="85"/>
    </row>
    <row r="12" spans="1:8" s="7" customFormat="1" ht="12" x14ac:dyDescent="0.2">
      <c r="A12" s="47" t="s">
        <v>44</v>
      </c>
      <c r="B12" s="46" t="s">
        <v>45</v>
      </c>
      <c r="C12" s="48">
        <v>232358.89597623146</v>
      </c>
      <c r="D12" s="48">
        <v>232358.89597623146</v>
      </c>
      <c r="E12" s="85"/>
      <c r="F12" s="85"/>
      <c r="G12" s="86"/>
      <c r="H12" s="85"/>
    </row>
    <row r="13" spans="1:8" s="7" customFormat="1" ht="12" x14ac:dyDescent="0.2">
      <c r="A13" s="47" t="s">
        <v>46</v>
      </c>
      <c r="B13" s="46" t="s">
        <v>47</v>
      </c>
      <c r="C13" s="48">
        <v>5295543.1325745061</v>
      </c>
      <c r="D13" s="48">
        <v>80712.511007055538</v>
      </c>
      <c r="E13" s="85"/>
      <c r="F13" s="85"/>
      <c r="G13" s="86"/>
      <c r="H13" s="85"/>
    </row>
    <row r="14" spans="1:8" s="7" customFormat="1" ht="12" x14ac:dyDescent="0.2">
      <c r="A14" s="46"/>
      <c r="B14" s="50" t="s">
        <v>48</v>
      </c>
      <c r="C14" s="48"/>
      <c r="D14" s="48"/>
      <c r="E14" s="87"/>
      <c r="F14" s="87"/>
      <c r="G14" s="86"/>
      <c r="H14" s="87"/>
    </row>
    <row r="15" spans="1:8" s="7" customFormat="1" x14ac:dyDescent="0.25">
      <c r="A15" s="47" t="s">
        <v>49</v>
      </c>
      <c r="B15" s="46" t="s">
        <v>50</v>
      </c>
      <c r="C15" s="48">
        <v>17573471.714680672</v>
      </c>
      <c r="D15" s="48">
        <v>267847.69639177073</v>
      </c>
      <c r="E15" s="88"/>
      <c r="F15" s="88"/>
      <c r="G15" s="86"/>
      <c r="H15" s="88"/>
    </row>
    <row r="16" spans="1:8" s="7" customFormat="1" ht="12" x14ac:dyDescent="0.2">
      <c r="A16" s="47" t="s">
        <v>51</v>
      </c>
      <c r="B16" s="46" t="s">
        <v>52</v>
      </c>
      <c r="C16" s="48">
        <v>17590593.737287331</v>
      </c>
      <c r="D16" s="48">
        <v>268108.6632847797</v>
      </c>
      <c r="E16" s="87"/>
      <c r="F16" s="87"/>
      <c r="G16" s="86"/>
      <c r="H16" s="87"/>
    </row>
    <row r="17" spans="1:10" s="14" customFormat="1" ht="12" x14ac:dyDescent="0.2">
      <c r="A17" s="47" t="s">
        <v>53</v>
      </c>
      <c r="B17" s="46" t="s">
        <v>54</v>
      </c>
      <c r="C17" s="48">
        <v>11989621.57003713</v>
      </c>
      <c r="D17" s="48">
        <v>182740.92736387262</v>
      </c>
      <c r="E17" s="89"/>
      <c r="F17" s="89"/>
      <c r="G17" s="86"/>
      <c r="H17" s="89"/>
      <c r="I17" s="18"/>
      <c r="J17" s="18"/>
    </row>
    <row r="18" spans="1:10" s="7" customFormat="1" ht="12" x14ac:dyDescent="0.2">
      <c r="A18" s="47" t="s">
        <v>55</v>
      </c>
      <c r="B18" s="46" t="s">
        <v>56</v>
      </c>
      <c r="C18" s="48">
        <v>304466.60595421819</v>
      </c>
      <c r="D18" s="48">
        <v>4640.5559673750658</v>
      </c>
      <c r="E18" s="90"/>
      <c r="F18" s="90"/>
      <c r="G18" s="86"/>
      <c r="H18" s="90"/>
    </row>
    <row r="19" spans="1:10" s="7" customFormat="1" ht="12" x14ac:dyDescent="0.2">
      <c r="A19" s="47" t="s">
        <v>57</v>
      </c>
      <c r="B19" s="46" t="s">
        <v>58</v>
      </c>
      <c r="C19" s="48">
        <v>2664943.3725975673</v>
      </c>
      <c r="D19" s="48">
        <v>40617.981179465838</v>
      </c>
      <c r="E19" s="91"/>
      <c r="F19" s="91"/>
      <c r="G19" s="92"/>
      <c r="H19" s="91"/>
    </row>
    <row r="20" spans="1:10" s="7" customFormat="1" ht="12" x14ac:dyDescent="0.2">
      <c r="A20" s="47" t="s">
        <v>59</v>
      </c>
      <c r="B20" s="46"/>
      <c r="C20" s="56"/>
      <c r="D20" s="68"/>
      <c r="E20" s="49"/>
      <c r="F20" s="49"/>
      <c r="G20" s="9"/>
      <c r="H20" s="49"/>
    </row>
    <row r="21" spans="1:10" s="7" customFormat="1" ht="12" x14ac:dyDescent="0.2">
      <c r="A21" s="47"/>
      <c r="B21" s="46"/>
      <c r="C21" s="69"/>
      <c r="D21" s="70"/>
      <c r="E21" s="49"/>
      <c r="F21" s="49"/>
      <c r="G21" s="9"/>
      <c r="H21" s="49"/>
    </row>
    <row r="22" spans="1:10" s="7" customFormat="1" ht="12" x14ac:dyDescent="0.2">
      <c r="A22" s="47"/>
      <c r="B22" s="43" t="s">
        <v>60</v>
      </c>
      <c r="C22" s="69"/>
      <c r="D22" s="70"/>
      <c r="E22" s="79">
        <v>4.971317179192989E-2</v>
      </c>
      <c r="F22" s="79">
        <v>3.4941104637262098E-2</v>
      </c>
      <c r="G22" s="79">
        <v>5.032545520456988E-2</v>
      </c>
      <c r="H22" s="79">
        <v>4.517849432031798E-2</v>
      </c>
    </row>
    <row r="23" spans="1:10" s="1" customFormat="1" ht="12" x14ac:dyDescent="0.2">
      <c r="B23" s="43" t="s">
        <v>61</v>
      </c>
      <c r="C23" s="64"/>
      <c r="D23" s="71">
        <f>SUM(D6:D19)</f>
        <v>1318959.574079643</v>
      </c>
      <c r="E23" s="74">
        <f>$D23*(1+E22)</f>
        <v>1384529.2379724749</v>
      </c>
      <c r="F23" s="74">
        <f>E23*(1+F22)</f>
        <v>1432906.2189498199</v>
      </c>
      <c r="G23" s="74">
        <f t="shared" ref="G23:H23" si="0">F23*(1+G22)</f>
        <v>1505017.8766839288</v>
      </c>
      <c r="H23" s="74">
        <f t="shared" si="0"/>
        <v>1573012.3182776705</v>
      </c>
    </row>
    <row r="24" spans="1:10" s="1" customFormat="1" ht="12" x14ac:dyDescent="0.2">
      <c r="B24" s="43" t="s">
        <v>62</v>
      </c>
      <c r="C24" s="64"/>
      <c r="D24" s="72">
        <v>683547.2515187544</v>
      </c>
      <c r="E24" s="75">
        <v>686106.7253646187</v>
      </c>
      <c r="F24" s="75">
        <v>680876.6918956266</v>
      </c>
      <c r="G24" s="81">
        <v>680599.45429056347</v>
      </c>
      <c r="H24" s="75">
        <v>684470.77044001513</v>
      </c>
    </row>
    <row r="25" spans="1:10" x14ac:dyDescent="0.25">
      <c r="A25" s="44"/>
      <c r="B25" s="43" t="s">
        <v>63</v>
      </c>
      <c r="C25" s="73"/>
      <c r="D25" s="77">
        <f>ROUND(D23/D24,4)</f>
        <v>1.9296</v>
      </c>
      <c r="E25" s="76">
        <f>E23/E24</f>
        <v>2.0179502499945507</v>
      </c>
      <c r="F25" s="76">
        <f>F23/F24</f>
        <v>2.1045017930639838</v>
      </c>
      <c r="G25" s="76">
        <f>G23/G24</f>
        <v>2.2113122001437899</v>
      </c>
      <c r="H25" s="76">
        <f>H23/H24</f>
        <v>2.2981438889880605</v>
      </c>
    </row>
  </sheetData>
  <mergeCells count="1">
    <mergeCell ref="C3:D3"/>
  </mergeCells>
  <printOptions horizontalCentered="1"/>
  <pageMargins left="0.25" right="0.25" top="1.577083333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9"/>
  <sheetViews>
    <sheetView tabSelected="1" zoomScaleNormal="100" workbookViewId="0">
      <selection activeCell="B37" sqref="B37"/>
    </sheetView>
  </sheetViews>
  <sheetFormatPr defaultColWidth="8.85546875" defaultRowHeight="12" x14ac:dyDescent="0.2"/>
  <cols>
    <col min="1" max="1" width="6.28515625" style="42" customWidth="1"/>
    <col min="2" max="2" width="51.85546875" style="42" customWidth="1"/>
    <col min="3" max="3" width="12.5703125" style="42" bestFit="1" customWidth="1"/>
    <col min="4" max="4" width="12.140625" style="42" bestFit="1" customWidth="1"/>
    <col min="5" max="5" width="11.5703125" style="42" bestFit="1" customWidth="1"/>
    <col min="6" max="7" width="12.85546875" style="42" bestFit="1" customWidth="1"/>
    <col min="8" max="8" width="9.85546875" style="42" bestFit="1" customWidth="1"/>
    <col min="9" max="16384" width="8.85546875" style="42"/>
  </cols>
  <sheetData>
    <row r="1" spans="1:4" s="7" customFormat="1" x14ac:dyDescent="0.2">
      <c r="A1" s="41" t="s">
        <v>64</v>
      </c>
      <c r="B1" s="41"/>
      <c r="C1" s="40"/>
      <c r="D1" s="40"/>
    </row>
    <row r="2" spans="1:4" s="7" customFormat="1" x14ac:dyDescent="0.2"/>
    <row r="3" spans="1:4" s="7" customFormat="1" x14ac:dyDescent="0.2">
      <c r="C3" s="107">
        <v>2023</v>
      </c>
      <c r="D3" s="109"/>
    </row>
    <row r="4" spans="1:4" s="35" customFormat="1" ht="24" x14ac:dyDescent="0.2">
      <c r="A4" s="7"/>
      <c r="B4" s="7"/>
      <c r="C4" s="63" t="s">
        <v>65</v>
      </c>
      <c r="D4" s="62" t="s">
        <v>66</v>
      </c>
    </row>
    <row r="5" spans="1:4" s="7" customFormat="1" x14ac:dyDescent="0.2">
      <c r="B5" s="7" t="s">
        <v>67</v>
      </c>
      <c r="C5" s="60">
        <v>203280305.51405093</v>
      </c>
      <c r="D5" s="61">
        <v>203280305.51405093</v>
      </c>
    </row>
    <row r="6" spans="1:4" s="7" customFormat="1" x14ac:dyDescent="0.2">
      <c r="B6" s="7" t="s">
        <v>68</v>
      </c>
      <c r="C6" s="60">
        <v>86959404.179838389</v>
      </c>
      <c r="D6" s="59"/>
    </row>
    <row r="7" spans="1:4" s="7" customFormat="1" x14ac:dyDescent="0.2">
      <c r="B7" s="7" t="s">
        <v>69</v>
      </c>
      <c r="C7" s="60">
        <v>97333863.42886515</v>
      </c>
      <c r="D7" s="58"/>
    </row>
    <row r="8" spans="1:4" s="7" customFormat="1" x14ac:dyDescent="0.2">
      <c r="B8" s="7" t="s">
        <v>70</v>
      </c>
      <c r="C8" s="78"/>
      <c r="D8" s="104">
        <f>D5/SUM(C5:C7)</f>
        <v>0.5244947530250389</v>
      </c>
    </row>
    <row r="9" spans="1:4" s="7" customFormat="1" x14ac:dyDescent="0.2">
      <c r="A9" s="41"/>
      <c r="B9" s="1" t="s">
        <v>71</v>
      </c>
      <c r="C9" s="105"/>
      <c r="D9" s="106"/>
    </row>
    <row r="10" spans="1:4" s="7" customFormat="1" x14ac:dyDescent="0.2">
      <c r="A10" s="41" t="s">
        <v>72</v>
      </c>
      <c r="B10" s="7" t="s">
        <v>73</v>
      </c>
      <c r="C10" s="57">
        <v>290239709.69388926</v>
      </c>
      <c r="D10" s="110">
        <v>203280305.51405093</v>
      </c>
    </row>
    <row r="11" spans="1:4" s="7" customFormat="1" x14ac:dyDescent="0.2">
      <c r="A11" s="41" t="s">
        <v>74</v>
      </c>
      <c r="B11" s="7" t="s">
        <v>75</v>
      </c>
      <c r="C11" s="57">
        <v>136350800.99522918</v>
      </c>
      <c r="D11" s="111"/>
    </row>
    <row r="12" spans="1:4" s="7" customFormat="1" x14ac:dyDescent="0.2">
      <c r="A12" s="41" t="s">
        <v>76</v>
      </c>
      <c r="B12" s="7" t="s">
        <v>77</v>
      </c>
      <c r="C12" s="57">
        <v>177887774.9111059</v>
      </c>
      <c r="D12" s="48">
        <v>93301204.568174198</v>
      </c>
    </row>
    <row r="13" spans="1:4" s="7" customFormat="1" x14ac:dyDescent="0.2">
      <c r="A13" s="41" t="s">
        <v>78</v>
      </c>
      <c r="B13" s="7" t="s">
        <v>79</v>
      </c>
      <c r="C13" s="57">
        <v>461417512.51684433</v>
      </c>
      <c r="D13" s="48">
        <v>242011064.26895007</v>
      </c>
    </row>
    <row r="14" spans="1:4" s="7" customFormat="1" x14ac:dyDescent="0.2">
      <c r="A14" s="41" t="s">
        <v>80</v>
      </c>
      <c r="B14" s="7" t="s">
        <v>81</v>
      </c>
      <c r="C14" s="57">
        <v>53710476.284571722</v>
      </c>
      <c r="D14" s="48">
        <v>28170862.993733656</v>
      </c>
    </row>
    <row r="15" spans="1:4" s="14" customFormat="1" x14ac:dyDescent="0.2">
      <c r="A15" s="41" t="s">
        <v>82</v>
      </c>
      <c r="B15" s="7" t="s">
        <v>83</v>
      </c>
      <c r="C15" s="57">
        <v>241644265.92328733</v>
      </c>
      <c r="D15" s="48">
        <v>126741149.57535142</v>
      </c>
    </row>
    <row r="16" spans="1:4" s="7" customFormat="1" x14ac:dyDescent="0.2">
      <c r="A16" s="41"/>
      <c r="B16" s="1" t="s">
        <v>84</v>
      </c>
      <c r="C16" s="57">
        <v>11805407.381171068</v>
      </c>
      <c r="D16" s="48">
        <v>0</v>
      </c>
    </row>
    <row r="17" spans="1:7" s="7" customFormat="1" x14ac:dyDescent="0.2">
      <c r="A17" s="41" t="s">
        <v>85</v>
      </c>
      <c r="B17" s="7" t="s">
        <v>86</v>
      </c>
      <c r="C17" s="57">
        <v>354183711.92215312</v>
      </c>
      <c r="D17" s="48">
        <v>185767498.51010123</v>
      </c>
    </row>
    <row r="18" spans="1:7" s="1" customFormat="1" x14ac:dyDescent="0.2">
      <c r="A18" s="41"/>
      <c r="B18" s="1" t="s">
        <v>87</v>
      </c>
      <c r="C18" s="57">
        <v>1727239659.628252</v>
      </c>
      <c r="D18" s="48">
        <v>879272085.43036139</v>
      </c>
    </row>
    <row r="19" spans="1:7" s="1" customFormat="1" x14ac:dyDescent="0.2">
      <c r="A19" s="41"/>
      <c r="C19" s="45"/>
      <c r="D19" s="93"/>
    </row>
    <row r="20" spans="1:7" s="1" customFormat="1" x14ac:dyDescent="0.2">
      <c r="A20" s="41"/>
      <c r="C20" s="101">
        <v>2023</v>
      </c>
      <c r="D20" s="102">
        <v>2024</v>
      </c>
      <c r="E20" s="101">
        <v>2025</v>
      </c>
      <c r="F20" s="102">
        <v>2026</v>
      </c>
      <c r="G20" s="101">
        <v>2027</v>
      </c>
    </row>
    <row r="21" spans="1:7" x14ac:dyDescent="0.2">
      <c r="A21" s="7"/>
      <c r="B21" s="41" t="s">
        <v>60</v>
      </c>
      <c r="C21" s="95"/>
      <c r="D21" s="94">
        <f>Tab2of3!E22</f>
        <v>4.971317179192989E-2</v>
      </c>
      <c r="E21" s="94">
        <f>Tab2of3!F22</f>
        <v>3.4941104637262098E-2</v>
      </c>
      <c r="F21" s="94">
        <f>Tab2of3!G22</f>
        <v>5.032545520456988E-2</v>
      </c>
      <c r="G21" s="94">
        <f>Tab2of3!H22</f>
        <v>4.517849432031798E-2</v>
      </c>
    </row>
    <row r="22" spans="1:7" x14ac:dyDescent="0.2">
      <c r="A22" s="7"/>
      <c r="B22" s="7"/>
      <c r="C22" s="95"/>
      <c r="D22" s="94"/>
      <c r="E22" s="94"/>
      <c r="F22" s="94"/>
      <c r="G22" s="94"/>
    </row>
    <row r="23" spans="1:7" x14ac:dyDescent="0.2">
      <c r="A23" s="7"/>
      <c r="B23" s="55" t="s">
        <v>88</v>
      </c>
      <c r="C23" s="96"/>
      <c r="D23" s="97"/>
      <c r="E23" s="97"/>
      <c r="F23" s="97"/>
      <c r="G23" s="97"/>
    </row>
    <row r="24" spans="1:7" x14ac:dyDescent="0.2">
      <c r="A24" s="7"/>
      <c r="B24" s="53" t="s">
        <v>89</v>
      </c>
      <c r="C24" s="80">
        <f>$D18</f>
        <v>879272085.43036139</v>
      </c>
      <c r="D24" s="103">
        <f>(1+D21)*D18</f>
        <v>922983489.66520941</v>
      </c>
      <c r="E24" s="103">
        <f>D24*(1+E21)</f>
        <v>955233552.35606682</v>
      </c>
      <c r="F24" s="103">
        <f t="shared" ref="F24:G24" si="0">E24*(1+F21)</f>
        <v>1003306115.7050643</v>
      </c>
      <c r="G24" s="103">
        <f t="shared" si="0"/>
        <v>1048633975.3549858</v>
      </c>
    </row>
    <row r="25" spans="1:7" x14ac:dyDescent="0.2">
      <c r="A25" s="7"/>
      <c r="B25" s="54" t="s">
        <v>90</v>
      </c>
      <c r="C25" s="96">
        <v>30016.286982472244</v>
      </c>
      <c r="D25" s="98"/>
      <c r="E25" s="98"/>
      <c r="F25" s="98"/>
      <c r="G25" s="98"/>
    </row>
    <row r="26" spans="1:7" ht="14.25" x14ac:dyDescent="0.2">
      <c r="A26" s="7"/>
      <c r="B26" s="54" t="s">
        <v>91</v>
      </c>
      <c r="C26" s="99">
        <v>87809.227034442243</v>
      </c>
      <c r="D26" s="98"/>
      <c r="E26" s="98"/>
      <c r="F26" s="98"/>
      <c r="G26" s="98"/>
    </row>
    <row r="27" spans="1:7" x14ac:dyDescent="0.2">
      <c r="A27" s="7"/>
      <c r="B27" s="53" t="s">
        <v>92</v>
      </c>
      <c r="C27" s="96">
        <f>SUM(C25:C26)</f>
        <v>117825.51401691449</v>
      </c>
      <c r="D27" s="96">
        <f>C27</f>
        <v>117825.51401691449</v>
      </c>
      <c r="E27" s="96">
        <f>C27</f>
        <v>117825.51401691449</v>
      </c>
      <c r="F27" s="96">
        <f>C27</f>
        <v>117825.51401691449</v>
      </c>
      <c r="G27" s="96">
        <f>C27</f>
        <v>117825.51401691449</v>
      </c>
    </row>
    <row r="28" spans="1:7" x14ac:dyDescent="0.2">
      <c r="A28" s="7"/>
      <c r="B28" s="7"/>
      <c r="C28" s="96"/>
      <c r="D28" s="98"/>
      <c r="E28" s="98"/>
      <c r="F28" s="98"/>
      <c r="G28" s="98"/>
    </row>
    <row r="29" spans="1:7" x14ac:dyDescent="0.2">
      <c r="A29" s="7"/>
      <c r="B29" s="52" t="s">
        <v>93</v>
      </c>
      <c r="C29" s="100">
        <f>C24/C27/12</f>
        <v>621.87442505317449</v>
      </c>
      <c r="D29" s="100">
        <f t="shared" ref="D29:G29" si="1">D24/D27/12</f>
        <v>652.78977517885062</v>
      </c>
      <c r="E29" s="100">
        <f t="shared" si="1"/>
        <v>675.59897101950958</v>
      </c>
      <c r="F29" s="100">
        <f t="shared" si="1"/>
        <v>709.5987967718055</v>
      </c>
      <c r="G29" s="100">
        <f t="shared" si="1"/>
        <v>741.65740198146489</v>
      </c>
    </row>
  </sheetData>
  <mergeCells count="2">
    <mergeCell ref="C3:D3"/>
    <mergeCell ref="D10:D11"/>
  </mergeCells>
  <printOptions horizontalCentered="1"/>
  <pageMargins left="0.25" right="0.25" top="1.327083333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5CC3D-D323-4A8A-B8B1-528A6A0F76F4}">
  <ds:schemaRefs>
    <ds:schemaRef ds:uri="00b55595-d4eb-41d0-b489-5e4082844449"/>
    <ds:schemaRef ds:uri="b55d006e-4328-435c-8eaf-eb0f0d39f0e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1EB02-697D-4F0E-A583-86306F04BD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CF5D1-7053-4BCC-BB16-7138C95A3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LEE Julie(Qiu Ling)</cp:lastModifiedBy>
  <cp:revision/>
  <cp:lastPrinted>2022-11-16T14:40:05Z</cp:lastPrinted>
  <dcterms:created xsi:type="dcterms:W3CDTF">2017-03-09T15:13:10Z</dcterms:created>
  <dcterms:modified xsi:type="dcterms:W3CDTF">2022-11-16T14:40:20Z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