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DRO/Working Folder/Update For COC.Load.OH.Inflation/Pricing Exhibits/"/>
    </mc:Choice>
  </mc:AlternateContent>
  <xr:revisionPtr revIDLastSave="28" documentId="13_ncr:1_{F300E06A-8E15-4992-B34D-05DFDE3EFCCB}" xr6:coauthVersionLast="47" xr6:coauthVersionMax="47" xr10:uidLastSave="{8B191A84-2C81-4FC9-A633-E7C61AC5F090}"/>
  <bookViews>
    <workbookView xWindow="-120" yWindow="-120" windowWidth="29040" windowHeight="15840" tabRatio="828" xr2:uid="{00000000-000D-0000-FFFF-FFFF00000000}"/>
  </bookViews>
  <sheets>
    <sheet name="R1_2023" sheetId="19" r:id="rId1"/>
    <sheet name="R1_2024" sheetId="24" r:id="rId2"/>
    <sheet name="R2_2023" sheetId="20" r:id="rId3"/>
    <sheet name="R2_2024" sheetId="25" r:id="rId4"/>
  </sheets>
  <definedNames>
    <definedName name="_xlnm.Print_Area" localSheetId="0">'R1_2023'!$A$1:$O$53</definedName>
    <definedName name="_xlnm.Print_Area" localSheetId="1">'R1_2024'!$A$1:$O$53</definedName>
    <definedName name="_xlnm.Print_Area" localSheetId="2">'R2_2023'!$A$1:$O$53</definedName>
    <definedName name="_xlnm.Print_Area" localSheetId="3">'R2_2024'!$A$1:$O$54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5" l="1"/>
  <c r="C32" i="25"/>
  <c r="C32" i="24"/>
  <c r="C31" i="24"/>
  <c r="C32" i="19" l="1"/>
  <c r="C32" i="20"/>
  <c r="C31" i="19" l="1"/>
  <c r="C31" i="20"/>
  <c r="B32" i="19" l="1"/>
  <c r="D32" i="19" s="1"/>
  <c r="B32" i="20"/>
  <c r="D32" i="20" s="1"/>
  <c r="B31" i="19" l="1"/>
  <c r="D31" i="19" s="1"/>
  <c r="B31" i="20" l="1"/>
  <c r="D31" i="20" s="1"/>
  <c r="D33" i="19"/>
  <c r="E32" i="19" s="1"/>
  <c r="E31" i="19" l="1"/>
  <c r="B45" i="19" s="1"/>
  <c r="B46" i="19" s="1"/>
  <c r="D33" i="20"/>
  <c r="E32" i="20" s="1"/>
  <c r="E31" i="20" l="1"/>
  <c r="B45" i="20" s="1"/>
  <c r="B46" i="20" l="1"/>
  <c r="C46" i="20" l="1"/>
  <c r="B40" i="20"/>
  <c r="B41" i="20"/>
  <c r="C41" i="20" s="1"/>
  <c r="D41" i="20" s="1"/>
  <c r="C45" i="20"/>
  <c r="C47" i="20" l="1"/>
  <c r="D45" i="20"/>
  <c r="B42" i="20"/>
  <c r="C40" i="20"/>
  <c r="D40" i="20" s="1"/>
  <c r="D42" i="20" s="1"/>
  <c r="D46" i="20"/>
  <c r="E46" i="20" l="1"/>
  <c r="B26" i="25"/>
  <c r="B32" i="25" s="1"/>
  <c r="D32" i="25" s="1"/>
  <c r="E45" i="20"/>
  <c r="B25" i="25"/>
  <c r="B31" i="25" s="1"/>
  <c r="D31" i="25" s="1"/>
  <c r="B50" i="20"/>
  <c r="B51" i="20"/>
  <c r="B52" i="20" s="1"/>
  <c r="E47" i="20" l="1"/>
  <c r="D33" i="25"/>
  <c r="E31" i="25" s="1"/>
  <c r="B45" i="25" s="1"/>
  <c r="E32" i="25" l="1"/>
  <c r="B46" i="25"/>
  <c r="C46" i="19" l="1"/>
  <c r="B41" i="19"/>
  <c r="C41" i="19" s="1"/>
  <c r="D41" i="19" s="1"/>
  <c r="B40" i="19"/>
  <c r="C45" i="19"/>
  <c r="C47" i="19" l="1"/>
  <c r="D45" i="19"/>
  <c r="B42" i="19"/>
  <c r="C40" i="19"/>
  <c r="D40" i="19" s="1"/>
  <c r="D42" i="19" s="1"/>
  <c r="D46" i="19"/>
  <c r="B26" i="24" l="1"/>
  <c r="B32" i="24" s="1"/>
  <c r="D32" i="24" s="1"/>
  <c r="E46" i="19"/>
  <c r="B25" i="24"/>
  <c r="B31" i="24" s="1"/>
  <c r="D31" i="24" s="1"/>
  <c r="B51" i="19"/>
  <c r="B52" i="19" s="1"/>
  <c r="E45" i="19"/>
  <c r="E47" i="19" s="1"/>
  <c r="B50" i="19"/>
  <c r="D33" i="24" l="1"/>
  <c r="E31" i="24" s="1"/>
  <c r="B45" i="24" l="1"/>
  <c r="E32" i="24"/>
  <c r="B46" i="24" l="1"/>
  <c r="C45" i="25" l="1"/>
  <c r="B41" i="25"/>
  <c r="C41" i="25" s="1"/>
  <c r="D41" i="25" s="1"/>
  <c r="B40" i="25"/>
  <c r="C46" i="25"/>
  <c r="B40" i="24"/>
  <c r="B41" i="24"/>
  <c r="C41" i="24" s="1"/>
  <c r="D41" i="24" s="1"/>
  <c r="C45" i="24"/>
  <c r="C46" i="24"/>
  <c r="D46" i="24" l="1"/>
  <c r="D46" i="25"/>
  <c r="C47" i="24"/>
  <c r="D45" i="24"/>
  <c r="B42" i="25"/>
  <c r="C40" i="25"/>
  <c r="D40" i="25" s="1"/>
  <c r="D42" i="25" s="1"/>
  <c r="B42" i="24"/>
  <c r="C40" i="24"/>
  <c r="D40" i="24" s="1"/>
  <c r="D42" i="24" s="1"/>
  <c r="C47" i="25"/>
  <c r="D45" i="25"/>
  <c r="B50" i="24" l="1"/>
  <c r="B51" i="24"/>
  <c r="B52" i="24" s="1"/>
  <c r="E45" i="24"/>
  <c r="E46" i="25"/>
  <c r="B50" i="25"/>
  <c r="B51" i="25"/>
  <c r="B52" i="25" s="1"/>
  <c r="E45" i="25"/>
  <c r="E46" i="24"/>
  <c r="E47" i="24" l="1"/>
  <c r="E47" i="25"/>
</calcChain>
</file>

<file path=xl/sharedStrings.xml><?xml version="1.0" encoding="utf-8"?>
<sst xmlns="http://schemas.openxmlformats.org/spreadsheetml/2006/main" count="172" uniqueCount="35">
  <si>
    <t>New Rate Design Policy For Residential Customers</t>
  </si>
  <si>
    <t>Please complete the following tables.</t>
  </si>
  <si>
    <t>Year-Round Medium Density Residential (R1) - Proposed 2023 Distribution Rates</t>
  </si>
  <si>
    <t>A Data Inputs (from Sheet 10. Load Forecast)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</si>
  <si>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</si>
  <si>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</si>
  <si>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</si>
  <si>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</si>
  <si>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</si>
  <si>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</si>
  <si>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</si>
  <si>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</si>
  <si>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</si>
  <si>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</si>
  <si>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</si>
  <si>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</si>
  <si>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</si>
  <si>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</si>
  <si>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</si>
  <si>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</si>
  <si>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 Calculating Test Year Base Rates</t>
  </si>
  <si>
    <r>
      <t>Number of Remaining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</si>
  <si>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</si>
  <si>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</si>
  <si>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</si>
  <si>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</si>
  <si>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</si>
  <si>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</si>
  <si>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</si>
  <si>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</si>
  <si>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</si>
  <si>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</si>
  <si>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Year-Round Medium Density Residential (R1) - Proposed 2024 Distribution Rates</t>
  </si>
  <si>
    <t>Year-Round Low Density Residential (R2) - Proposed 2023 Distribution Rates</t>
  </si>
  <si>
    <t>Year-Round Low Density Residential (R2) - Proposed 2024 Distribution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</si>
</sst>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&quot;$&quot;#,##0.00;[Red]\(&quot;$&quot;#,##0.00\)"/>
    <numFmt numFmtId="168" formatCode="_-&quot;$&quot;* #,##0.0000_-;\-&quot;$&quot;* #,##0.0000_-;_-&quot;$&quot;* &quot;-&quot;????_-;_-@_-"/>
    <numFmt numFmtId="169" formatCode="_(&quot;$&quot;* #,##0.0000_);_(&quot;$&quot;* \(#,##0.0000\);_(&quot;$&quot;* &quot;-&quot;??_);_(@_)"/>
    <numFmt numFmtId="170" formatCode="_-&quot;$&quot;* #,##0.0000_-;\-&quot;$&quot;* #,##0.0000_-;_-&quot;$&quot;* &quot;-&quot;??_-;_-@_-"/>
    <numFmt numFmtId="171" formatCode="_-&quot;$&quot;* #,##0.000_-;\-&quot;$&quot;* #,##0.000_-;_-&quot;$&quot;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Grid">
        <fgColor theme="6" tint="0.79982909634693444"/>
        <bgColor auto="1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</cellStyleXfs>
  <cellXfs count="72">
    <xf numFmtId="0" fontId="0" fillId="0" borderId="0" xfId="0"/>
    <xf numFmtId="166" fontId="0" fillId="0" borderId="0" xfId="0" applyNumberFormat="1"/>
    <xf numFmtId="0" fontId="2" fillId="0" borderId="11" xfId="5" applyBorder="1" applyAlignment="1">
      <alignment wrapText="1"/>
    </xf>
    <xf numFmtId="0" fontId="2" fillId="0" borderId="9" xfId="5" applyBorder="1"/>
    <xf numFmtId="164" fontId="2" fillId="2" borderId="8" xfId="5" applyNumberFormat="1" applyFill="1" applyBorder="1" applyAlignment="1" applyProtection="1">
      <alignment horizontal="right" vertical="top"/>
      <protection locked="0"/>
    </xf>
    <xf numFmtId="168" fontId="2" fillId="2" borderId="10" xfId="5" applyNumberFormat="1" applyFill="1" applyBorder="1" applyAlignment="1" applyProtection="1">
      <alignment horizontal="right" vertical="top"/>
      <protection locked="0"/>
    </xf>
    <xf numFmtId="0" fontId="3" fillId="0" borderId="16" xfId="5" applyFont="1" applyBorder="1" applyAlignment="1">
      <alignment horizontal="center"/>
    </xf>
    <xf numFmtId="166" fontId="1" fillId="0" borderId="4" xfId="2" applyNumberFormat="1" applyFont="1" applyBorder="1" applyProtection="1"/>
    <xf numFmtId="10" fontId="1" fillId="0" borderId="8" xfId="4" applyNumberFormat="1" applyFont="1" applyBorder="1" applyProtection="1"/>
    <xf numFmtId="166" fontId="1" fillId="0" borderId="3" xfId="2" applyNumberFormat="1" applyFont="1" applyBorder="1" applyProtection="1"/>
    <xf numFmtId="0" fontId="2" fillId="0" borderId="10" xfId="5" applyBorder="1" applyAlignment="1">
      <alignment horizontal="center"/>
    </xf>
    <xf numFmtId="0" fontId="2" fillId="0" borderId="13" xfId="5" applyBorder="1" applyAlignment="1">
      <alignment horizontal="center"/>
    </xf>
    <xf numFmtId="0" fontId="3" fillId="0" borderId="14" xfId="5" applyFont="1" applyBorder="1" applyAlignment="1">
      <alignment horizontal="center"/>
    </xf>
    <xf numFmtId="0" fontId="3" fillId="0" borderId="9" xfId="5" applyFont="1" applyBorder="1"/>
    <xf numFmtId="0" fontId="2" fillId="0" borderId="19" xfId="5" applyBorder="1" applyAlignment="1">
      <alignment horizontal="center"/>
    </xf>
    <xf numFmtId="0" fontId="3" fillId="0" borderId="17" xfId="5" applyFont="1" applyBorder="1" applyAlignment="1">
      <alignment horizontal="center"/>
    </xf>
    <xf numFmtId="0" fontId="3" fillId="0" borderId="0" xfId="5" applyFont="1"/>
    <xf numFmtId="0" fontId="2" fillId="2" borderId="12" xfId="5" applyFill="1" applyBorder="1" applyAlignment="1" applyProtection="1">
      <alignment horizontal="center" vertical="center"/>
      <protection locked="0"/>
    </xf>
    <xf numFmtId="164" fontId="1" fillId="0" borderId="18" xfId="3" applyFont="1" applyBorder="1" applyProtection="1"/>
    <xf numFmtId="0" fontId="3" fillId="0" borderId="14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wrapText="1"/>
    </xf>
    <xf numFmtId="164" fontId="1" fillId="0" borderId="27" xfId="3" applyFont="1" applyBorder="1" applyProtection="1"/>
    <xf numFmtId="0" fontId="3" fillId="0" borderId="15" xfId="5" applyFont="1" applyBorder="1" applyAlignment="1">
      <alignment horizontal="center" vertical="center" wrapText="1"/>
    </xf>
    <xf numFmtId="164" fontId="1" fillId="0" borderId="3" xfId="3" applyFont="1" applyBorder="1" applyProtection="1"/>
    <xf numFmtId="164" fontId="1" fillId="0" borderId="20" xfId="3" applyFont="1" applyBorder="1" applyProtection="1"/>
    <xf numFmtId="0" fontId="3" fillId="0" borderId="15" xfId="5" applyFont="1" applyBorder="1" applyAlignment="1">
      <alignment horizontal="center"/>
    </xf>
    <xf numFmtId="164" fontId="1" fillId="0" borderId="21" xfId="3" applyFont="1" applyBorder="1" applyProtection="1"/>
    <xf numFmtId="0" fontId="2" fillId="0" borderId="26" xfId="5" applyBorder="1" applyAlignment="1">
      <alignment horizontal="center"/>
    </xf>
    <xf numFmtId="0" fontId="3" fillId="0" borderId="15" xfId="5" applyFont="1" applyBorder="1" applyAlignment="1">
      <alignment horizontal="center" wrapText="1"/>
    </xf>
    <xf numFmtId="0" fontId="3" fillId="0" borderId="14" xfId="5" applyFont="1" applyBorder="1" applyAlignment="1">
      <alignment horizontal="center" wrapText="1"/>
    </xf>
    <xf numFmtId="0" fontId="3" fillId="0" borderId="17" xfId="5" applyFont="1" applyBorder="1" applyAlignment="1">
      <alignment horizontal="center" wrapText="1"/>
    </xf>
    <xf numFmtId="164" fontId="2" fillId="0" borderId="18" xfId="5" applyNumberFormat="1" applyBorder="1"/>
    <xf numFmtId="164" fontId="2" fillId="0" borderId="3" xfId="5" applyNumberFormat="1" applyBorder="1"/>
    <xf numFmtId="164" fontId="1" fillId="0" borderId="28" xfId="3" applyFont="1" applyBorder="1" applyProtection="1"/>
    <xf numFmtId="164" fontId="1" fillId="0" borderId="10" xfId="3" applyFont="1" applyBorder="1" applyProtection="1"/>
    <xf numFmtId="0" fontId="2" fillId="0" borderId="13" xfId="5" applyBorder="1"/>
    <xf numFmtId="0" fontId="2" fillId="0" borderId="24" xfId="5" applyBorder="1"/>
    <xf numFmtId="0" fontId="2" fillId="0" borderId="25" xfId="5" applyBorder="1"/>
    <xf numFmtId="10" fontId="1" fillId="0" borderId="18" xfId="4" applyNumberFormat="1" applyFont="1" applyBorder="1" applyProtection="1"/>
    <xf numFmtId="10" fontId="1" fillId="0" borderId="3" xfId="4" applyNumberFormat="1" applyFont="1" applyBorder="1" applyProtection="1"/>
    <xf numFmtId="0" fontId="2" fillId="0" borderId="20" xfId="5" applyBorder="1" applyAlignment="1">
      <alignment horizontal="center"/>
    </xf>
    <xf numFmtId="164" fontId="2" fillId="0" borderId="23" xfId="5" applyNumberFormat="1" applyBorder="1"/>
    <xf numFmtId="168" fontId="2" fillId="0" borderId="1" xfId="5" applyNumberFormat="1" applyBorder="1"/>
    <xf numFmtId="0" fontId="2" fillId="0" borderId="7" xfId="5" applyBorder="1"/>
    <xf numFmtId="164" fontId="1" fillId="0" borderId="8" xfId="3" applyFont="1" applyBorder="1" applyProtection="1"/>
    <xf numFmtId="10" fontId="1" fillId="0" borderId="10" xfId="4" applyNumberFormat="1" applyFont="1" applyBorder="1" applyProtection="1"/>
    <xf numFmtId="167" fontId="1" fillId="0" borderId="28" xfId="3" applyNumberFormat="1" applyFont="1" applyBorder="1" applyProtection="1"/>
    <xf numFmtId="0" fontId="2" fillId="0" borderId="0" xfId="5"/>
    <xf numFmtId="0" fontId="5" fillId="0" borderId="0" xfId="1" applyFont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center"/>
    </xf>
    <xf numFmtId="0" fontId="7" fillId="0" borderId="0" xfId="0" applyFont="1"/>
    <xf numFmtId="0" fontId="1" fillId="2" borderId="12" xfId="5" applyFont="1" applyFill="1" applyBorder="1" applyAlignment="1" applyProtection="1">
      <alignment horizontal="center" vertical="center"/>
      <protection locked="0"/>
    </xf>
    <xf numFmtId="170" fontId="2" fillId="2" borderId="10" xfId="5" applyNumberFormat="1" applyFill="1" applyBorder="1" applyAlignment="1" applyProtection="1">
      <alignment horizontal="right" vertical="top"/>
      <protection locked="0"/>
    </xf>
    <xf numFmtId="171" fontId="2" fillId="2" borderId="8" xfId="5" applyNumberFormat="1" applyFill="1" applyBorder="1" applyAlignment="1" applyProtection="1">
      <alignment horizontal="right" vertical="top"/>
      <protection locked="0"/>
    </xf>
    <xf numFmtId="166" fontId="1" fillId="0" borderId="8" xfId="2" applyNumberFormat="1" applyFont="1" applyFill="1" applyBorder="1" applyAlignment="1" applyProtection="1">
      <alignment horizontal="right" vertical="top"/>
    </xf>
    <xf numFmtId="166" fontId="1" fillId="0" borderId="10" xfId="2" applyNumberFormat="1" applyFont="1" applyFill="1" applyBorder="1" applyAlignment="1" applyProtection="1">
      <alignment horizontal="right" vertical="top"/>
    </xf>
    <xf numFmtId="164" fontId="1" fillId="3" borderId="12" xfId="3" applyFont="1" applyFill="1" applyBorder="1" applyAlignment="1" applyProtection="1">
      <alignment horizontal="right" vertical="top"/>
      <protection locked="0"/>
    </xf>
    <xf numFmtId="44" fontId="1" fillId="0" borderId="18" xfId="6" applyFont="1" applyBorder="1" applyProtection="1"/>
    <xf numFmtId="169" fontId="1" fillId="0" borderId="18" xfId="6" applyNumberFormat="1" applyFont="1" applyBorder="1" applyProtection="1"/>
    <xf numFmtId="166" fontId="1" fillId="0" borderId="20" xfId="2" applyNumberFormat="1" applyFont="1" applyBorder="1" applyAlignment="1" applyProtection="1">
      <alignment horizontal="center"/>
    </xf>
    <xf numFmtId="44" fontId="1" fillId="0" borderId="23" xfId="6" applyFont="1" applyBorder="1" applyProtection="1"/>
    <xf numFmtId="169" fontId="1" fillId="0" borderId="1" xfId="6" applyNumberFormat="1" applyFont="1" applyBorder="1" applyProtection="1"/>
    <xf numFmtId="0" fontId="2" fillId="0" borderId="0" xfId="5" applyAlignment="1">
      <alignment horizontal="left" vertical="top" wrapText="1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13" xfId="5" applyFont="1" applyBorder="1" applyAlignment="1">
      <alignment horizontal="center"/>
    </xf>
    <xf numFmtId="0" fontId="3" fillId="0" borderId="17" xfId="5" applyFont="1" applyBorder="1" applyAlignment="1">
      <alignment horizontal="center"/>
    </xf>
    <xf numFmtId="0" fontId="2" fillId="0" borderId="24" xfId="5" applyBorder="1" applyAlignment="1">
      <alignment wrapText="1"/>
    </xf>
    <xf numFmtId="0" fontId="2" fillId="0" borderId="2" xfId="5" applyBorder="1" applyAlignment="1">
      <alignment wrapText="1"/>
    </xf>
    <xf numFmtId="0" fontId="2" fillId="0" borderId="0" xfId="5" applyAlignment="1">
      <alignment horizontal="left" vertical="center" wrapText="1"/>
    </xf>
    <xf numFmtId="0" fontId="3" fillId="0" borderId="0" xfId="5" applyFont="1" applyAlignment="1">
      <alignment horizontal="left" vertical="center" wrapText="1"/>
    </xf>
  </cellXfs>
  <cellStyles count="7">
    <cellStyle name="Comma 2" xfId="2" xr:uid="{00000000-0005-0000-0000-000000000000}"/>
    <cellStyle name="Currency" xfId="6" builtinId="4"/>
    <cellStyle name="Currency 2" xfId="3" xr:uid="{00000000-0005-0000-0000-000002000000}"/>
    <cellStyle name="Normal" xfId="0" builtinId="0"/>
    <cellStyle name="Normal 2" xfId="5" xr:uid="{00000000-0005-0000-0000-000004000000}"/>
    <cellStyle name="Normal 3" xfId="1" xr:uid="{00000000-0005-0000-0000-000005000000}"/>
    <cellStyle name="Percent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1454" y="0"/>
          <a:ext cx="14361600" cy="1906905"/>
          <a:chOff x="0" y="0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211454" y="0"/>
          <a:ext cx="14361600" cy="1906905"/>
          <a:chOff x="0" y="0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211454" y="0"/>
          <a:ext cx="14393350" cy="1906905"/>
          <a:chOff x="0" y="0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1:F65"/>
  <sheetViews>
    <sheetView tabSelected="1" topLeftCell="A28" zoomScaleNormal="100" workbookViewId="0">
      <selection activeCell="B56" sqref="B56:F57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1" t="s">
        <v>2</v>
      </c>
    </row>
    <row r="16" spans="1:1" x14ac:dyDescent="0.25">
      <c r="A16" s="16" t="s">
        <v>3</v>
      </c>
    </row>
    <row r="17" spans="1:5" ht="15.75" thickBot="1" x14ac:dyDescent="0.3"/>
    <row r="18" spans="1:5" x14ac:dyDescent="0.25">
      <c r="A18" s="64" t="s">
        <v>4</v>
      </c>
      <c r="B18" s="65"/>
    </row>
    <row r="19" spans="1:5" x14ac:dyDescent="0.25">
      <c r="A19" s="43" t="s">
        <v>5</v>
      </c>
      <c r="B19" s="55">
        <v>543964.86710812268</v>
      </c>
    </row>
    <row r="20" spans="1:5" ht="15.75" thickBot="1" x14ac:dyDescent="0.3">
      <c r="A20" s="3" t="s">
        <v>6</v>
      </c>
      <c r="B20" s="56">
        <v>5105535408.2495127</v>
      </c>
      <c r="D20" s="1"/>
    </row>
    <row r="21" spans="1:5" ht="15.75" thickBot="1" x14ac:dyDescent="0.3"/>
    <row r="22" spans="1:5" ht="30" customHeight="1" thickBot="1" x14ac:dyDescent="0.3">
      <c r="A22" s="2" t="s">
        <v>7</v>
      </c>
      <c r="B22" s="57">
        <v>424711677.96769708</v>
      </c>
    </row>
    <row r="23" spans="1:5" ht="15.75" thickBot="1" x14ac:dyDescent="0.3"/>
    <row r="24" spans="1:5" x14ac:dyDescent="0.25">
      <c r="A24" s="64" t="s">
        <v>8</v>
      </c>
      <c r="B24" s="65"/>
    </row>
    <row r="25" spans="1:5" x14ac:dyDescent="0.25">
      <c r="A25" s="43" t="s">
        <v>9</v>
      </c>
      <c r="B25" s="54">
        <v>56.34</v>
      </c>
    </row>
    <row r="26" spans="1:5" ht="15.75" thickBot="1" x14ac:dyDescent="0.3">
      <c r="A26" s="3" t="s">
        <v>10</v>
      </c>
      <c r="B26" s="53">
        <v>1.11E-2</v>
      </c>
    </row>
    <row r="28" spans="1:5" x14ac:dyDescent="0.25">
      <c r="A28" s="16" t="s">
        <v>11</v>
      </c>
    </row>
    <row r="29" spans="1:5" ht="15.75" thickBot="1" x14ac:dyDescent="0.3"/>
    <row r="30" spans="1:5" x14ac:dyDescent="0.25">
      <c r="A30" s="11"/>
      <c r="B30" s="12" t="s">
        <v>12</v>
      </c>
      <c r="C30" s="25" t="s">
        <v>13</v>
      </c>
      <c r="D30" s="6" t="s">
        <v>14</v>
      </c>
      <c r="E30" s="15" t="s">
        <v>15</v>
      </c>
    </row>
    <row r="31" spans="1:5" x14ac:dyDescent="0.25">
      <c r="A31" s="43" t="s">
        <v>16</v>
      </c>
      <c r="B31" s="58">
        <f>IF(B25="","",B25)</f>
        <v>56.34</v>
      </c>
      <c r="C31" s="7">
        <f>IF(B19="","",B19)</f>
        <v>543964.86710812268</v>
      </c>
      <c r="D31" s="18">
        <f>IF(ISERROR(B31*C31*12),"",B31*C31*12)</f>
        <v>367763767.35445958</v>
      </c>
      <c r="E31" s="8">
        <f>IF(ISERROR(D31/D33),"",D31/D33)</f>
        <v>0.86647798852497138</v>
      </c>
    </row>
    <row r="32" spans="1:5" x14ac:dyDescent="0.25">
      <c r="A32" s="43" t="s">
        <v>17</v>
      </c>
      <c r="B32" s="59">
        <f>IF(B26="","",B26)</f>
        <v>1.11E-2</v>
      </c>
      <c r="C32" s="9">
        <f>IF(B20="","",B20)</f>
        <v>5105535408.2495127</v>
      </c>
      <c r="D32" s="18">
        <f>IF(ISERROR(B32*C32),"",B32*C32)</f>
        <v>56671443.031569593</v>
      </c>
      <c r="E32" s="8">
        <f>IF(ISERROR(D32/D33),"",D32/D33)</f>
        <v>0.13352201147502865</v>
      </c>
    </row>
    <row r="33" spans="1:5" ht="15.75" thickBot="1" x14ac:dyDescent="0.3">
      <c r="A33" s="13" t="s">
        <v>18</v>
      </c>
      <c r="B33" s="14" t="s">
        <v>19</v>
      </c>
      <c r="C33" s="60" t="s">
        <v>19</v>
      </c>
      <c r="D33" s="26">
        <f>IF(ISERROR(D31+D32),"",D31+D32)</f>
        <v>424435210.38602918</v>
      </c>
      <c r="E33" s="10" t="s">
        <v>19</v>
      </c>
    </row>
    <row r="35" spans="1:5" x14ac:dyDescent="0.25">
      <c r="A35" s="16" t="s">
        <v>20</v>
      </c>
    </row>
    <row r="36" spans="1:5" ht="15.75" thickBot="1" x14ac:dyDescent="0.3"/>
    <row r="37" spans="1:5" ht="32.25" customHeight="1" thickBot="1" x14ac:dyDescent="0.3">
      <c r="A37" s="2" t="s">
        <v>21</v>
      </c>
      <c r="B37" s="17">
        <v>2</v>
      </c>
    </row>
    <row r="38" spans="1:5" ht="15.75" thickBot="1" x14ac:dyDescent="0.3"/>
    <row r="39" spans="1:5" ht="51.75" x14ac:dyDescent="0.25">
      <c r="A39" s="35"/>
      <c r="B39" s="22" t="s">
        <v>22</v>
      </c>
      <c r="C39" s="19" t="s">
        <v>23</v>
      </c>
      <c r="D39" s="20" t="s">
        <v>24</v>
      </c>
    </row>
    <row r="40" spans="1:5" x14ac:dyDescent="0.25">
      <c r="A40" s="43" t="s">
        <v>16</v>
      </c>
      <c r="B40" s="18">
        <f>IF(ISERROR(B$22*E31),"",B$22*E31)</f>
        <v>368003320.42851555</v>
      </c>
      <c r="C40" s="61">
        <f>IF(ISERROR(ROUND(B40/B19/12,2)),"",ROUND(B40/B19/12,2))</f>
        <v>56.38</v>
      </c>
      <c r="D40" s="44">
        <f>IF(ISERROR(C40*B19*12),"",C40*B19*12)</f>
        <v>368024870.49067152</v>
      </c>
    </row>
    <row r="41" spans="1:5" x14ac:dyDescent="0.25">
      <c r="A41" s="36" t="s">
        <v>17</v>
      </c>
      <c r="B41" s="23">
        <f>IF(ISERROR(B$22*E32),"",B$22*E32)</f>
        <v>56708357.539181523</v>
      </c>
      <c r="C41" s="62">
        <f>IF(ISERROR(ROUND(B41/B20,4)),"",ROUND(B41/B20,4))</f>
        <v>1.11E-2</v>
      </c>
      <c r="D41" s="44">
        <f>IF(ISERROR(C41*B20),"",C41*B20)</f>
        <v>56671443.031569593</v>
      </c>
    </row>
    <row r="42" spans="1:5" ht="15.75" thickBot="1" x14ac:dyDescent="0.3">
      <c r="A42" s="37" t="s">
        <v>18</v>
      </c>
      <c r="B42" s="24">
        <f>IF(ISERROR(B40+B41),"",B40+B41)</f>
        <v>424711677.96769708</v>
      </c>
      <c r="C42" s="27" t="s">
        <v>19</v>
      </c>
      <c r="D42" s="21">
        <f>IF(ISERROR(D40+D41),"",D40+D41)</f>
        <v>424696313.52224112</v>
      </c>
    </row>
    <row r="43" spans="1:5" ht="15.75" thickBot="1" x14ac:dyDescent="0.3"/>
    <row r="44" spans="1:5" ht="39" x14ac:dyDescent="0.25">
      <c r="A44" s="35"/>
      <c r="B44" s="25" t="s">
        <v>25</v>
      </c>
      <c r="C44" s="28" t="s">
        <v>26</v>
      </c>
      <c r="D44" s="29" t="s">
        <v>27</v>
      </c>
      <c r="E44" s="30" t="s">
        <v>28</v>
      </c>
    </row>
    <row r="45" spans="1:5" x14ac:dyDescent="0.25">
      <c r="A45" s="43" t="s">
        <v>16</v>
      </c>
      <c r="B45" s="38">
        <f>IF(ISERROR(((1-E31)/B37)+E31),"",((1-E31)/B37)+E31)</f>
        <v>0.93323899426248569</v>
      </c>
      <c r="C45" s="31">
        <f>IF(ISERROR(B45*B$22),"",B45*B$22)</f>
        <v>396357499.19810635</v>
      </c>
      <c r="D45" s="41">
        <f>IF(ISERROR(ROUND(C45/B19/12,2)),"",ROUND(C45/B19/12,2))</f>
        <v>60.72</v>
      </c>
      <c r="E45" s="44">
        <f>IF(ISERROR(D45*12*B19),"",D45*12*B19)</f>
        <v>396354560.7696625</v>
      </c>
    </row>
    <row r="46" spans="1:5" x14ac:dyDescent="0.25">
      <c r="A46" s="36" t="s">
        <v>17</v>
      </c>
      <c r="B46" s="39">
        <f>IF(ISERROR(1-B45),"",1-B45)</f>
        <v>6.6761005737514312E-2</v>
      </c>
      <c r="C46" s="32">
        <f>IF(ISERROR(B46*B$22),"",B46*B$22)</f>
        <v>28354178.769590754</v>
      </c>
      <c r="D46" s="42">
        <f>IF(ISERROR(ROUND(C46/B20,4)),"",ROUND(C46/B20,4))</f>
        <v>5.5999999999999999E-3</v>
      </c>
      <c r="E46" s="33">
        <f>IF(ISERROR(D46*B20),"",D46*B20)</f>
        <v>28590998.286197271</v>
      </c>
    </row>
    <row r="47" spans="1:5" ht="15.75" thickBot="1" x14ac:dyDescent="0.3">
      <c r="A47" s="37" t="s">
        <v>18</v>
      </c>
      <c r="B47" s="40" t="s">
        <v>19</v>
      </c>
      <c r="C47" s="26">
        <f>IF(ISERROR(SUM(C45:C46)),"",SUM(C45:C46))</f>
        <v>424711677.96769708</v>
      </c>
      <c r="D47" s="27" t="s">
        <v>19</v>
      </c>
      <c r="E47" s="34">
        <f>IF(ISERROR(E45+E46),"",E45+E46)</f>
        <v>424945559.05585974</v>
      </c>
    </row>
    <row r="48" spans="1:5" ht="15.75" thickBot="1" x14ac:dyDescent="0.3"/>
    <row r="49" spans="1:6" x14ac:dyDescent="0.25">
      <c r="A49" s="66" t="s">
        <v>29</v>
      </c>
      <c r="B49" s="67"/>
    </row>
    <row r="50" spans="1:6" x14ac:dyDescent="0.25">
      <c r="A50" s="43" t="s">
        <v>30</v>
      </c>
      <c r="B50" s="44">
        <f>IF(ISERROR(D45-C40),"",D45-C40)</f>
        <v>4.3399999999999963</v>
      </c>
    </row>
    <row r="51" spans="1:6" x14ac:dyDescent="0.25">
      <c r="A51" s="68" t="s">
        <v>31</v>
      </c>
      <c r="B51" s="46">
        <f>IF(ISERROR((D45*12*B19)+(D46*B20)-B22),"",(D45*12*B19)+(D46*B20)-B22)</f>
        <v>233881.0881626606</v>
      </c>
    </row>
    <row r="52" spans="1:6" ht="15.75" thickBot="1" x14ac:dyDescent="0.3">
      <c r="A52" s="69"/>
      <c r="B52" s="45">
        <f>IF(ISERROR(B51/B22), "", B51/B22)</f>
        <v>5.5068202805680616E-4</v>
      </c>
    </row>
    <row r="54" spans="1:6" x14ac:dyDescent="0.25">
      <c r="A54" s="49"/>
      <c r="B54" s="16"/>
      <c r="C54" s="47"/>
    </row>
    <row r="56" spans="1:6" ht="32.450000000000003" customHeight="1" x14ac:dyDescent="0.25">
      <c r="A56" s="48"/>
      <c r="B56" s="70"/>
      <c r="C56" s="71"/>
      <c r="D56" s="71"/>
      <c r="E56" s="71"/>
      <c r="F56" s="71"/>
    </row>
    <row r="57" spans="1:6" ht="32.450000000000003" customHeight="1" x14ac:dyDescent="0.25">
      <c r="A57" s="49"/>
      <c r="B57" s="71"/>
      <c r="C57" s="71"/>
      <c r="D57" s="71"/>
      <c r="E57" s="71"/>
      <c r="F57" s="71"/>
    </row>
    <row r="59" spans="1:6" ht="20.100000000000001" customHeight="1" x14ac:dyDescent="0.25">
      <c r="A59" s="50"/>
      <c r="B59" s="63"/>
      <c r="C59" s="63"/>
      <c r="D59" s="63"/>
      <c r="E59" s="63"/>
      <c r="F59" s="63"/>
    </row>
    <row r="60" spans="1:6" ht="20.100000000000001" customHeight="1" x14ac:dyDescent="0.25">
      <c r="A60" s="49"/>
      <c r="B60" s="63"/>
      <c r="C60" s="63"/>
      <c r="D60" s="63"/>
      <c r="E60" s="63"/>
      <c r="F60" s="63"/>
    </row>
    <row r="61" spans="1:6" ht="20.100000000000001" customHeight="1" x14ac:dyDescent="0.25">
      <c r="A61" s="49"/>
      <c r="B61" s="63"/>
      <c r="C61" s="63"/>
      <c r="D61" s="63"/>
      <c r="E61" s="63"/>
      <c r="F61" s="63"/>
    </row>
    <row r="62" spans="1:6" ht="20.100000000000001" customHeight="1" x14ac:dyDescent="0.25">
      <c r="A62" s="49"/>
      <c r="B62" s="63"/>
      <c r="C62" s="63"/>
      <c r="D62" s="63"/>
      <c r="E62" s="63"/>
      <c r="F62" s="63"/>
    </row>
    <row r="64" spans="1:6" x14ac:dyDescent="0.25">
      <c r="A64" s="50"/>
      <c r="B64" s="63"/>
      <c r="C64" s="63"/>
      <c r="D64" s="63"/>
      <c r="E64" s="63"/>
      <c r="F64" s="63"/>
    </row>
    <row r="65" spans="1:6" x14ac:dyDescent="0.25">
      <c r="A65" s="49"/>
      <c r="B65" s="63"/>
      <c r="C65" s="63"/>
      <c r="D65" s="63"/>
      <c r="E65" s="63"/>
      <c r="F65" s="63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45" right="0.45" top="1" bottom="0.5" header="0.3" footer="0.3"/>
  <pageSetup scale="57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1:F65"/>
  <sheetViews>
    <sheetView view="pageBreakPreview" zoomScale="60" zoomScaleNormal="100" workbookViewId="0">
      <selection activeCell="B59" sqref="B59:F62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1" t="s">
        <v>32</v>
      </c>
    </row>
    <row r="16" spans="1:1" x14ac:dyDescent="0.25">
      <c r="A16" s="16" t="s">
        <v>3</v>
      </c>
    </row>
    <row r="17" spans="1:5" ht="15.75" thickBot="1" x14ac:dyDescent="0.3"/>
    <row r="18" spans="1:5" x14ac:dyDescent="0.25">
      <c r="A18" s="64" t="s">
        <v>4</v>
      </c>
      <c r="B18" s="65"/>
    </row>
    <row r="19" spans="1:5" x14ac:dyDescent="0.25">
      <c r="A19" s="43" t="s">
        <v>5</v>
      </c>
      <c r="B19" s="55">
        <v>548766.95946049714</v>
      </c>
    </row>
    <row r="20" spans="1:5" ht="15.75" thickBot="1" x14ac:dyDescent="0.3">
      <c r="A20" s="3" t="s">
        <v>6</v>
      </c>
      <c r="B20" s="56">
        <v>5142207973.1399574</v>
      </c>
      <c r="D20" s="1"/>
    </row>
    <row r="21" spans="1:5" ht="15.75" thickBot="1" x14ac:dyDescent="0.3"/>
    <row r="22" spans="1:5" ht="30" customHeight="1" thickBot="1" x14ac:dyDescent="0.3">
      <c r="A22" s="2" t="s">
        <v>7</v>
      </c>
      <c r="B22" s="57">
        <v>448057924.81412202</v>
      </c>
    </row>
    <row r="23" spans="1:5" ht="15.75" thickBot="1" x14ac:dyDescent="0.3"/>
    <row r="24" spans="1:5" x14ac:dyDescent="0.25">
      <c r="A24" s="64" t="s">
        <v>8</v>
      </c>
      <c r="B24" s="65"/>
    </row>
    <row r="25" spans="1:5" x14ac:dyDescent="0.25">
      <c r="A25" s="43" t="s">
        <v>9</v>
      </c>
      <c r="B25" s="4">
        <f>'R1_2023'!D45</f>
        <v>60.72</v>
      </c>
    </row>
    <row r="26" spans="1:5" ht="15.75" thickBot="1" x14ac:dyDescent="0.3">
      <c r="A26" s="3" t="s">
        <v>10</v>
      </c>
      <c r="B26" s="5">
        <f>'R1_2023'!D46</f>
        <v>5.5999999999999999E-3</v>
      </c>
    </row>
    <row r="28" spans="1:5" x14ac:dyDescent="0.25">
      <c r="A28" s="16" t="s">
        <v>11</v>
      </c>
    </row>
    <row r="29" spans="1:5" ht="15.75" thickBot="1" x14ac:dyDescent="0.3"/>
    <row r="30" spans="1:5" x14ac:dyDescent="0.25">
      <c r="A30" s="11"/>
      <c r="B30" s="12" t="s">
        <v>12</v>
      </c>
      <c r="C30" s="25" t="s">
        <v>13</v>
      </c>
      <c r="D30" s="6" t="s">
        <v>14</v>
      </c>
      <c r="E30" s="15" t="s">
        <v>15</v>
      </c>
    </row>
    <row r="31" spans="1:5" x14ac:dyDescent="0.25">
      <c r="A31" s="43" t="s">
        <v>16</v>
      </c>
      <c r="B31" s="58">
        <f>IF(B25="","",B25)</f>
        <v>60.72</v>
      </c>
      <c r="C31" s="7">
        <f>IF(B19="","",B19)</f>
        <v>548766.95946049714</v>
      </c>
      <c r="D31" s="18">
        <f>IF(ISERROR(B31*C31*12),"",B31*C31*12)</f>
        <v>399853557.34129661</v>
      </c>
      <c r="E31" s="8">
        <f>IF(ISERROR(D31/D33),"",D31/D33)</f>
        <v>0.93282078644540989</v>
      </c>
    </row>
    <row r="32" spans="1:5" x14ac:dyDescent="0.25">
      <c r="A32" s="43" t="s">
        <v>17</v>
      </c>
      <c r="B32" s="59">
        <f>IF(B26="","",B26)</f>
        <v>5.5999999999999999E-3</v>
      </c>
      <c r="C32" s="9">
        <f>IF(B20="","",B20)</f>
        <v>5142207973.1399574</v>
      </c>
      <c r="D32" s="18">
        <f>IF(ISERROR(B32*C32),"",B32*C32)</f>
        <v>28796364.649583761</v>
      </c>
      <c r="E32" s="8">
        <f>IF(ISERROR(D32/D33),"",D32/D33)</f>
        <v>6.7179213554590153E-2</v>
      </c>
    </row>
    <row r="33" spans="1:5" ht="15.75" thickBot="1" x14ac:dyDescent="0.3">
      <c r="A33" s="13" t="s">
        <v>18</v>
      </c>
      <c r="B33" s="14" t="s">
        <v>19</v>
      </c>
      <c r="C33" s="60" t="s">
        <v>19</v>
      </c>
      <c r="D33" s="26">
        <f>IF(ISERROR(D31+D32),"",D31+D32)</f>
        <v>428649921.99088037</v>
      </c>
      <c r="E33" s="10" t="s">
        <v>19</v>
      </c>
    </row>
    <row r="35" spans="1:5" x14ac:dyDescent="0.25">
      <c r="A35" s="16" t="s">
        <v>20</v>
      </c>
    </row>
    <row r="36" spans="1:5" ht="15.75" thickBot="1" x14ac:dyDescent="0.3"/>
    <row r="37" spans="1:5" ht="34.5" customHeight="1" thickBot="1" x14ac:dyDescent="0.3">
      <c r="A37" s="2" t="s">
        <v>21</v>
      </c>
      <c r="B37" s="17">
        <v>1</v>
      </c>
    </row>
    <row r="38" spans="1:5" ht="15.75" thickBot="1" x14ac:dyDescent="0.3"/>
    <row r="39" spans="1:5" ht="51.75" x14ac:dyDescent="0.25">
      <c r="A39" s="35"/>
      <c r="B39" s="22" t="s">
        <v>22</v>
      </c>
      <c r="C39" s="19" t="s">
        <v>23</v>
      </c>
      <c r="D39" s="20" t="s">
        <v>24</v>
      </c>
    </row>
    <row r="40" spans="1:5" x14ac:dyDescent="0.25">
      <c r="A40" s="43" t="s">
        <v>16</v>
      </c>
      <c r="B40" s="18">
        <f>IF(ISERROR(B$22*E31),"",B$22*E31)</f>
        <v>417957745.79820764</v>
      </c>
      <c r="C40" s="61">
        <f>IF(ISERROR(ROUND(B40/B19/12,2)),"",ROUND(B40/B19/12,2))</f>
        <v>63.47</v>
      </c>
      <c r="D40" s="44">
        <f>IF(ISERROR(C40*B19*12),"",C40*B19*12)</f>
        <v>417962867.00349301</v>
      </c>
    </row>
    <row r="41" spans="1:5" x14ac:dyDescent="0.25">
      <c r="A41" s="36" t="s">
        <v>17</v>
      </c>
      <c r="B41" s="23">
        <f>IF(ISERROR(B$22*E32),"",B$22*E32)</f>
        <v>30100179.015914403</v>
      </c>
      <c r="C41" s="62">
        <f>IF(ISERROR(ROUND(B41/B20,4)),"",ROUND(B41/B20,4))</f>
        <v>5.8999999999999999E-3</v>
      </c>
      <c r="D41" s="44">
        <f>IF(ISERROR(C41*B20),"",C41*B20)</f>
        <v>30339027.041525748</v>
      </c>
    </row>
    <row r="42" spans="1:5" ht="15.75" thickBot="1" x14ac:dyDescent="0.3">
      <c r="A42" s="37" t="s">
        <v>18</v>
      </c>
      <c r="B42" s="24">
        <f>IF(ISERROR(B40+B41),"",B40+B41)</f>
        <v>448057924.81412202</v>
      </c>
      <c r="C42" s="27" t="s">
        <v>19</v>
      </c>
      <c r="D42" s="21">
        <f>IF(ISERROR(D40+D41),"",D40+D41)</f>
        <v>448301894.04501873</v>
      </c>
    </row>
    <row r="43" spans="1:5" ht="15.75" thickBot="1" x14ac:dyDescent="0.3"/>
    <row r="44" spans="1:5" ht="39" x14ac:dyDescent="0.25">
      <c r="A44" s="35"/>
      <c r="B44" s="25" t="s">
        <v>25</v>
      </c>
      <c r="C44" s="28" t="s">
        <v>26</v>
      </c>
      <c r="D44" s="29" t="s">
        <v>27</v>
      </c>
      <c r="E44" s="30" t="s">
        <v>28</v>
      </c>
    </row>
    <row r="45" spans="1:5" x14ac:dyDescent="0.25">
      <c r="A45" s="43" t="s">
        <v>16</v>
      </c>
      <c r="B45" s="38">
        <f>IF(ISERROR(((1-E31)/B37)+E31),"",((1-E31)/B37)+E31)</f>
        <v>1</v>
      </c>
      <c r="C45" s="31">
        <f>IF(ISERROR(B45*B$22),"",B45*B$22)</f>
        <v>448057924.81412202</v>
      </c>
      <c r="D45" s="41">
        <f>IF(ISERROR(ROUND(C45/B19/12,2)),"",ROUND(C45/B19/12,2))</f>
        <v>68.040000000000006</v>
      </c>
      <c r="E45" s="44">
        <f>IF(ISERROR(D45*12*B19),"",D45*12*B19)</f>
        <v>448057247.06030673</v>
      </c>
    </row>
    <row r="46" spans="1:5" x14ac:dyDescent="0.25">
      <c r="A46" s="36" t="s">
        <v>17</v>
      </c>
      <c r="B46" s="39">
        <f>IF(ISERROR(1-B45),"",1-B45)</f>
        <v>0</v>
      </c>
      <c r="C46" s="32">
        <f>IF(ISERROR(B46*B$22),"",B46*B$22)</f>
        <v>0</v>
      </c>
      <c r="D46" s="42">
        <f>IF(ISERROR(ROUND(C46/B20,4)),"",ROUND(C46/B20,4))</f>
        <v>0</v>
      </c>
      <c r="E46" s="33">
        <f>IF(ISERROR(D46*B20),"",D46*B20)</f>
        <v>0</v>
      </c>
    </row>
    <row r="47" spans="1:5" ht="15.75" thickBot="1" x14ac:dyDescent="0.3">
      <c r="A47" s="37" t="s">
        <v>18</v>
      </c>
      <c r="B47" s="40" t="s">
        <v>19</v>
      </c>
      <c r="C47" s="26">
        <f>IF(ISERROR(SUM(C45:C46)),"",SUM(C45:C46))</f>
        <v>448057924.81412202</v>
      </c>
      <c r="D47" s="27" t="s">
        <v>19</v>
      </c>
      <c r="E47" s="34">
        <f>IF(ISERROR(E45+E46),"",E45+E46)</f>
        <v>448057247.06030673</v>
      </c>
    </row>
    <row r="48" spans="1:5" ht="15.75" thickBot="1" x14ac:dyDescent="0.3"/>
    <row r="49" spans="1:6" x14ac:dyDescent="0.25">
      <c r="A49" s="66" t="s">
        <v>29</v>
      </c>
      <c r="B49" s="67"/>
    </row>
    <row r="50" spans="1:6" x14ac:dyDescent="0.25">
      <c r="A50" s="43" t="s">
        <v>30</v>
      </c>
      <c r="B50" s="44">
        <f>IF(ISERROR(D45-C40),"",D45-C40)</f>
        <v>4.5700000000000074</v>
      </c>
    </row>
    <row r="51" spans="1:6" x14ac:dyDescent="0.25">
      <c r="A51" s="68" t="s">
        <v>31</v>
      </c>
      <c r="B51" s="46">
        <f>IF(ISERROR((D45*12*B19)+(D46*B20)-B22),"",(D45*12*B19)+(D46*B20)-B22)</f>
        <v>-677.75381529331207</v>
      </c>
    </row>
    <row r="52" spans="1:6" ht="15.75" thickBot="1" x14ac:dyDescent="0.3">
      <c r="A52" s="69"/>
      <c r="B52" s="45">
        <f>IF(ISERROR(B51/B22), "", B51/B22)</f>
        <v>-1.5126477577078454E-6</v>
      </c>
    </row>
    <row r="54" spans="1:6" x14ac:dyDescent="0.25">
      <c r="A54" s="49"/>
      <c r="B54" s="16"/>
      <c r="C54" s="47"/>
    </row>
    <row r="56" spans="1:6" ht="32.450000000000003" customHeight="1" x14ac:dyDescent="0.25">
      <c r="A56" s="48"/>
      <c r="B56" s="70"/>
      <c r="C56" s="71"/>
      <c r="D56" s="71"/>
      <c r="E56" s="71"/>
      <c r="F56" s="71"/>
    </row>
    <row r="57" spans="1:6" ht="32.450000000000003" customHeight="1" x14ac:dyDescent="0.25">
      <c r="A57" s="49"/>
      <c r="B57" s="71"/>
      <c r="C57" s="71"/>
      <c r="D57" s="71"/>
      <c r="E57" s="71"/>
      <c r="F57" s="71"/>
    </row>
    <row r="59" spans="1:6" ht="20.100000000000001" customHeight="1" x14ac:dyDescent="0.25">
      <c r="A59" s="50"/>
      <c r="B59" s="63"/>
      <c r="C59" s="63"/>
      <c r="D59" s="63"/>
      <c r="E59" s="63"/>
      <c r="F59" s="63"/>
    </row>
    <row r="60" spans="1:6" ht="20.100000000000001" customHeight="1" x14ac:dyDescent="0.25">
      <c r="A60" s="49"/>
      <c r="B60" s="63"/>
      <c r="C60" s="63"/>
      <c r="D60" s="63"/>
      <c r="E60" s="63"/>
      <c r="F60" s="63"/>
    </row>
    <row r="61" spans="1:6" ht="20.100000000000001" customHeight="1" x14ac:dyDescent="0.25">
      <c r="A61" s="49"/>
      <c r="B61" s="63"/>
      <c r="C61" s="63"/>
      <c r="D61" s="63"/>
      <c r="E61" s="63"/>
      <c r="F61" s="63"/>
    </row>
    <row r="62" spans="1:6" ht="20.100000000000001" customHeight="1" x14ac:dyDescent="0.25">
      <c r="A62" s="49"/>
      <c r="B62" s="63"/>
      <c r="C62" s="63"/>
      <c r="D62" s="63"/>
      <c r="E62" s="63"/>
      <c r="F62" s="63"/>
    </row>
    <row r="64" spans="1:6" x14ac:dyDescent="0.25">
      <c r="A64" s="50"/>
      <c r="B64" s="63"/>
      <c r="C64" s="63"/>
      <c r="D64" s="63"/>
      <c r="E64" s="63"/>
      <c r="F64" s="63"/>
    </row>
    <row r="65" spans="1:6" x14ac:dyDescent="0.25">
      <c r="A65" s="49"/>
      <c r="B65" s="63"/>
      <c r="C65" s="63"/>
      <c r="D65" s="63"/>
      <c r="E65" s="63"/>
      <c r="F65" s="63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45" right="0.45" top="1" bottom="0.5" header="0.3" footer="0.3"/>
  <pageSetup scale="57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pageSetUpPr fitToPage="1"/>
  </sheetPr>
  <dimension ref="A11:F65"/>
  <sheetViews>
    <sheetView view="pageBreakPreview" zoomScale="60" zoomScaleNormal="100" workbookViewId="0">
      <selection activeCell="E63" sqref="E63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1" t="s">
        <v>33</v>
      </c>
    </row>
    <row r="16" spans="1:1" x14ac:dyDescent="0.25">
      <c r="A16" s="16" t="s">
        <v>3</v>
      </c>
    </row>
    <row r="17" spans="1:5" ht="15.75" thickBot="1" x14ac:dyDescent="0.3"/>
    <row r="18" spans="1:5" x14ac:dyDescent="0.25">
      <c r="A18" s="64" t="s">
        <v>4</v>
      </c>
      <c r="B18" s="65"/>
    </row>
    <row r="19" spans="1:5" x14ac:dyDescent="0.25">
      <c r="A19" s="43" t="s">
        <v>5</v>
      </c>
      <c r="B19" s="55">
        <v>415855.7882517837</v>
      </c>
    </row>
    <row r="20" spans="1:5" ht="15.75" thickBot="1" x14ac:dyDescent="0.3">
      <c r="A20" s="3" t="s">
        <v>6</v>
      </c>
      <c r="B20" s="56">
        <v>4849321428.9099951</v>
      </c>
      <c r="D20" s="1"/>
    </row>
    <row r="21" spans="1:5" ht="15.75" thickBot="1" x14ac:dyDescent="0.3"/>
    <row r="22" spans="1:5" ht="30" customHeight="1" thickBot="1" x14ac:dyDescent="0.3">
      <c r="A22" s="2" t="s">
        <v>7</v>
      </c>
      <c r="B22" s="57">
        <v>659012762.54903531</v>
      </c>
    </row>
    <row r="23" spans="1:5" ht="15.75" thickBot="1" x14ac:dyDescent="0.3"/>
    <row r="24" spans="1:5" x14ac:dyDescent="0.25">
      <c r="A24" s="64" t="s">
        <v>8</v>
      </c>
      <c r="B24" s="65"/>
    </row>
    <row r="25" spans="1:5" x14ac:dyDescent="0.25">
      <c r="A25" s="43" t="s">
        <v>9</v>
      </c>
      <c r="B25" s="4">
        <v>115.27</v>
      </c>
    </row>
    <row r="26" spans="1:5" ht="15.75" thickBot="1" x14ac:dyDescent="0.3">
      <c r="A26" s="3" t="s">
        <v>10</v>
      </c>
      <c r="B26" s="5">
        <v>1.7100000000000001E-2</v>
      </c>
    </row>
    <row r="28" spans="1:5" x14ac:dyDescent="0.25">
      <c r="A28" s="16" t="s">
        <v>11</v>
      </c>
    </row>
    <row r="29" spans="1:5" ht="15.75" thickBot="1" x14ac:dyDescent="0.3"/>
    <row r="30" spans="1:5" x14ac:dyDescent="0.25">
      <c r="A30" s="11"/>
      <c r="B30" s="12" t="s">
        <v>12</v>
      </c>
      <c r="C30" s="25" t="s">
        <v>13</v>
      </c>
      <c r="D30" s="6" t="s">
        <v>14</v>
      </c>
      <c r="E30" s="15" t="s">
        <v>15</v>
      </c>
    </row>
    <row r="31" spans="1:5" x14ac:dyDescent="0.25">
      <c r="A31" s="43" t="s">
        <v>16</v>
      </c>
      <c r="B31" s="58">
        <f>IF(B25="","",B25)</f>
        <v>115.27</v>
      </c>
      <c r="C31" s="7">
        <f>IF(B19="","",B19)</f>
        <v>415855.7882517837</v>
      </c>
      <c r="D31" s="18">
        <f>IF(ISERROR(B31*C31*12),"",B31*C31*12)</f>
        <v>575228360.54139721</v>
      </c>
      <c r="E31" s="8">
        <f>IF(ISERROR(D31/D33),"",D31/D33)</f>
        <v>0.87400565970468846</v>
      </c>
    </row>
    <row r="32" spans="1:5" x14ac:dyDescent="0.25">
      <c r="A32" s="43" t="s">
        <v>17</v>
      </c>
      <c r="B32" s="59">
        <f>IF(B26="","",B26)</f>
        <v>1.7100000000000001E-2</v>
      </c>
      <c r="C32" s="9">
        <f>IF(B20="","",B20)</f>
        <v>4849321428.9099951</v>
      </c>
      <c r="D32" s="18">
        <f>IF(ISERROR(B32*C32),"",B32*C32)</f>
        <v>82923396.434360921</v>
      </c>
      <c r="E32" s="8">
        <f>IF(ISERROR(D32/D33),"",D32/D33)</f>
        <v>0.12599434029531165</v>
      </c>
    </row>
    <row r="33" spans="1:5" ht="15.75" thickBot="1" x14ac:dyDescent="0.3">
      <c r="A33" s="13" t="s">
        <v>18</v>
      </c>
      <c r="B33" s="14" t="s">
        <v>19</v>
      </c>
      <c r="C33" s="60" t="s">
        <v>19</v>
      </c>
      <c r="D33" s="26">
        <f>IF(ISERROR(D31+D32),"",D31+D32)</f>
        <v>658151756.97575808</v>
      </c>
      <c r="E33" s="10" t="s">
        <v>19</v>
      </c>
    </row>
    <row r="35" spans="1:5" x14ac:dyDescent="0.25">
      <c r="A35" s="16" t="s">
        <v>20</v>
      </c>
    </row>
    <row r="36" spans="1:5" ht="15.75" thickBot="1" x14ac:dyDescent="0.3"/>
    <row r="37" spans="1:5" ht="33.75" customHeight="1" thickBot="1" x14ac:dyDescent="0.3">
      <c r="A37" s="2" t="s">
        <v>21</v>
      </c>
      <c r="B37" s="17">
        <v>2</v>
      </c>
    </row>
    <row r="38" spans="1:5" ht="15.75" thickBot="1" x14ac:dyDescent="0.3"/>
    <row r="39" spans="1:5" ht="51.75" x14ac:dyDescent="0.25">
      <c r="A39" s="35"/>
      <c r="B39" s="22" t="s">
        <v>22</v>
      </c>
      <c r="C39" s="19" t="s">
        <v>23</v>
      </c>
      <c r="D39" s="20" t="s">
        <v>24</v>
      </c>
    </row>
    <row r="40" spans="1:5" x14ac:dyDescent="0.25">
      <c r="A40" s="43" t="s">
        <v>16</v>
      </c>
      <c r="B40" s="18">
        <f>IF(ISERROR(B$22*E31),"",B$22*E31)</f>
        <v>575980884.28547883</v>
      </c>
      <c r="C40" s="61">
        <f>IF(ISERROR(ROUND(B40/B19/12,2)),"",ROUND(B40/B19/12,2))</f>
        <v>115.42</v>
      </c>
      <c r="D40" s="44">
        <f>IF(ISERROR(C40*B19*12),"",C40*B19*12)</f>
        <v>575976900.9602505</v>
      </c>
    </row>
    <row r="41" spans="1:5" x14ac:dyDescent="0.25">
      <c r="A41" s="36" t="s">
        <v>17</v>
      </c>
      <c r="B41" s="23">
        <f>IF(ISERROR(B$22*E32),"",B$22*E32)</f>
        <v>83031878.26355657</v>
      </c>
      <c r="C41" s="62">
        <f>IF(ISERROR(ROUND(B41/B20,4)),"",ROUND(B41/B20,4))</f>
        <v>1.7100000000000001E-2</v>
      </c>
      <c r="D41" s="44">
        <f>IF(ISERROR(C41*B20),"",C41*B20)</f>
        <v>82923396.434360921</v>
      </c>
    </row>
    <row r="42" spans="1:5" ht="15.75" thickBot="1" x14ac:dyDescent="0.3">
      <c r="A42" s="37" t="s">
        <v>18</v>
      </c>
      <c r="B42" s="24">
        <f>IF(ISERROR(B40+B41),"",B40+B41)</f>
        <v>659012762.54903543</v>
      </c>
      <c r="C42" s="27" t="s">
        <v>19</v>
      </c>
      <c r="D42" s="21">
        <f>IF(ISERROR(D40+D41),"",D40+D41)</f>
        <v>658900297.39461136</v>
      </c>
    </row>
    <row r="43" spans="1:5" ht="15.75" thickBot="1" x14ac:dyDescent="0.3"/>
    <row r="44" spans="1:5" ht="39" x14ac:dyDescent="0.25">
      <c r="A44" s="35"/>
      <c r="B44" s="25" t="s">
        <v>25</v>
      </c>
      <c r="C44" s="28" t="s">
        <v>26</v>
      </c>
      <c r="D44" s="29" t="s">
        <v>27</v>
      </c>
      <c r="E44" s="30" t="s">
        <v>28</v>
      </c>
    </row>
    <row r="45" spans="1:5" x14ac:dyDescent="0.25">
      <c r="A45" s="43" t="s">
        <v>16</v>
      </c>
      <c r="B45" s="38">
        <f>IF(ISERROR(((1-E31)/B37)+E31),"",((1-E31)/B37)+E31)</f>
        <v>0.93700282985234429</v>
      </c>
      <c r="C45" s="31">
        <f>IF(ISERROR(B45*B$22),"",B45*B$22)</f>
        <v>617496823.41725707</v>
      </c>
      <c r="D45" s="41">
        <f>IF(ISERROR(ROUND(C45/B19/12,2)),"",ROUND(C45/B19/12,2))</f>
        <v>123.74</v>
      </c>
      <c r="E45" s="44">
        <f>IF(ISERROR(D45*12*B19),"",D45*12*B19)</f>
        <v>617495942.85930848</v>
      </c>
    </row>
    <row r="46" spans="1:5" x14ac:dyDescent="0.25">
      <c r="A46" s="36" t="s">
        <v>17</v>
      </c>
      <c r="B46" s="39">
        <f>IF(ISERROR(1-B45),"",1-B45)</f>
        <v>6.2997170147655712E-2</v>
      </c>
      <c r="C46" s="32">
        <f>IF(ISERROR(B46*B$22),"",B46*B$22)</f>
        <v>41515939.13177821</v>
      </c>
      <c r="D46" s="42">
        <f>IF(ISERROR(ROUND(C46/B20,4)),"",ROUND(C46/B20,4))</f>
        <v>8.6E-3</v>
      </c>
      <c r="E46" s="33">
        <f>IF(ISERROR(D46*B20),"",D46*B20)</f>
        <v>41704164.288625956</v>
      </c>
    </row>
    <row r="47" spans="1:5" ht="15.75" thickBot="1" x14ac:dyDescent="0.3">
      <c r="A47" s="37" t="s">
        <v>18</v>
      </c>
      <c r="B47" s="40" t="s">
        <v>19</v>
      </c>
      <c r="C47" s="26">
        <f>IF(ISERROR(SUM(C45:C46)),"",SUM(C45:C46))</f>
        <v>659012762.54903531</v>
      </c>
      <c r="D47" s="27" t="s">
        <v>19</v>
      </c>
      <c r="E47" s="34">
        <f>IF(ISERROR(E45+E46),"",E45+E46)</f>
        <v>659200107.14793444</v>
      </c>
    </row>
    <row r="48" spans="1:5" ht="15.75" thickBot="1" x14ac:dyDescent="0.3"/>
    <row r="49" spans="1:6" x14ac:dyDescent="0.25">
      <c r="A49" s="66" t="s">
        <v>29</v>
      </c>
      <c r="B49" s="67"/>
    </row>
    <row r="50" spans="1:6" x14ac:dyDescent="0.25">
      <c r="A50" s="43" t="s">
        <v>30</v>
      </c>
      <c r="B50" s="44">
        <f>IF(ISERROR(D45-C40),"",D45-C40)</f>
        <v>8.3199999999999932</v>
      </c>
    </row>
    <row r="51" spans="1:6" x14ac:dyDescent="0.25">
      <c r="A51" s="68" t="s">
        <v>31</v>
      </c>
      <c r="B51" s="46">
        <f>IF(ISERROR((D45*12*B19)+(D46*B20)-B22),"",(D45*12*B19)+(D46*B20)-B22)</f>
        <v>187344.59889912605</v>
      </c>
    </row>
    <row r="52" spans="1:6" ht="15.75" thickBot="1" x14ac:dyDescent="0.3">
      <c r="A52" s="69"/>
      <c r="B52" s="45">
        <f>IF(ISERROR(B51/B22), "", B51/B22)</f>
        <v>2.8428068399538207E-4</v>
      </c>
    </row>
    <row r="54" spans="1:6" x14ac:dyDescent="0.25">
      <c r="A54" s="49"/>
      <c r="B54" s="16"/>
      <c r="C54" s="47"/>
    </row>
    <row r="56" spans="1:6" ht="32.450000000000003" customHeight="1" x14ac:dyDescent="0.25">
      <c r="A56" s="48"/>
      <c r="B56" s="70"/>
      <c r="C56" s="71"/>
      <c r="D56" s="71"/>
      <c r="E56" s="71"/>
      <c r="F56" s="71"/>
    </row>
    <row r="57" spans="1:6" ht="32.450000000000003" customHeight="1" x14ac:dyDescent="0.25">
      <c r="A57" s="49"/>
      <c r="B57" s="71"/>
      <c r="C57" s="71"/>
      <c r="D57" s="71"/>
      <c r="E57" s="71"/>
      <c r="F57" s="71"/>
    </row>
    <row r="59" spans="1:6" ht="20.100000000000001" customHeight="1" x14ac:dyDescent="0.25">
      <c r="A59" s="50"/>
      <c r="B59" s="63"/>
      <c r="C59" s="63"/>
      <c r="D59" s="63"/>
      <c r="E59" s="63"/>
      <c r="F59" s="63"/>
    </row>
    <row r="60" spans="1:6" ht="20.100000000000001" customHeight="1" x14ac:dyDescent="0.25">
      <c r="A60" s="49"/>
      <c r="B60" s="63"/>
      <c r="C60" s="63"/>
      <c r="D60" s="63"/>
      <c r="E60" s="63"/>
      <c r="F60" s="63"/>
    </row>
    <row r="61" spans="1:6" ht="20.100000000000001" customHeight="1" x14ac:dyDescent="0.25">
      <c r="A61" s="49"/>
      <c r="B61" s="63"/>
      <c r="C61" s="63"/>
      <c r="D61" s="63"/>
      <c r="E61" s="63"/>
      <c r="F61" s="63"/>
    </row>
    <row r="62" spans="1:6" ht="20.100000000000001" customHeight="1" x14ac:dyDescent="0.25">
      <c r="A62" s="49"/>
      <c r="B62" s="63"/>
      <c r="C62" s="63"/>
      <c r="D62" s="63"/>
      <c r="E62" s="63"/>
      <c r="F62" s="63"/>
    </row>
    <row r="64" spans="1:6" x14ac:dyDescent="0.25">
      <c r="A64" s="50"/>
      <c r="B64" s="63"/>
      <c r="C64" s="63"/>
      <c r="D64" s="63"/>
      <c r="E64" s="63"/>
      <c r="F64" s="63"/>
    </row>
    <row r="65" spans="1:6" x14ac:dyDescent="0.25">
      <c r="A65" s="49"/>
      <c r="B65" s="63"/>
      <c r="C65" s="63"/>
      <c r="D65" s="63"/>
      <c r="E65" s="63"/>
      <c r="F65" s="63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45" right="0.45" top="1" bottom="0.5" header="0.3" footer="0.3"/>
  <pageSetup scale="57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F65"/>
  <sheetViews>
    <sheetView view="pageBreakPreview" zoomScale="60" zoomScaleNormal="100" workbookViewId="0">
      <selection activeCell="G42" sqref="G42"/>
    </sheetView>
  </sheetViews>
  <sheetFormatPr defaultRowHeight="15" x14ac:dyDescent="0.25"/>
  <cols>
    <col min="1" max="1" width="45.85546875" customWidth="1"/>
    <col min="2" max="2" width="16.57031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1" t="s">
        <v>34</v>
      </c>
    </row>
    <row r="16" spans="1:1" x14ac:dyDescent="0.25">
      <c r="A16" s="16" t="s">
        <v>3</v>
      </c>
    </row>
    <row r="17" spans="1:5" ht="15.75" thickBot="1" x14ac:dyDescent="0.3"/>
    <row r="18" spans="1:5" x14ac:dyDescent="0.25">
      <c r="A18" s="64" t="s">
        <v>4</v>
      </c>
      <c r="B18" s="65"/>
    </row>
    <row r="19" spans="1:5" x14ac:dyDescent="0.25">
      <c r="A19" s="43" t="s">
        <v>5</v>
      </c>
      <c r="B19" s="55">
        <v>417937.39959658915</v>
      </c>
    </row>
    <row r="20" spans="1:5" ht="15.75" thickBot="1" x14ac:dyDescent="0.3">
      <c r="A20" s="3" t="s">
        <v>6</v>
      </c>
      <c r="B20" s="56">
        <v>4843330054.2298908</v>
      </c>
      <c r="D20" s="1"/>
    </row>
    <row r="21" spans="1:5" ht="15.75" thickBot="1" x14ac:dyDescent="0.3"/>
    <row r="22" spans="1:5" ht="30" customHeight="1" thickBot="1" x14ac:dyDescent="0.3">
      <c r="A22" s="2" t="s">
        <v>7</v>
      </c>
      <c r="B22" s="57">
        <v>692406314.95211065</v>
      </c>
    </row>
    <row r="23" spans="1:5" ht="15.75" thickBot="1" x14ac:dyDescent="0.3"/>
    <row r="24" spans="1:5" x14ac:dyDescent="0.25">
      <c r="A24" s="64" t="s">
        <v>8</v>
      </c>
      <c r="B24" s="65"/>
    </row>
    <row r="25" spans="1:5" x14ac:dyDescent="0.25">
      <c r="A25" s="43" t="s">
        <v>9</v>
      </c>
      <c r="B25" s="4">
        <f>'R2_2023'!D45</f>
        <v>123.74</v>
      </c>
    </row>
    <row r="26" spans="1:5" ht="15.75" thickBot="1" x14ac:dyDescent="0.3">
      <c r="A26" s="3" t="s">
        <v>10</v>
      </c>
      <c r="B26" s="5">
        <f>'R2_2023'!D46</f>
        <v>8.6E-3</v>
      </c>
    </row>
    <row r="28" spans="1:5" x14ac:dyDescent="0.25">
      <c r="A28" s="16" t="s">
        <v>11</v>
      </c>
    </row>
    <row r="29" spans="1:5" ht="15.75" thickBot="1" x14ac:dyDescent="0.3"/>
    <row r="30" spans="1:5" x14ac:dyDescent="0.25">
      <c r="A30" s="11"/>
      <c r="B30" s="12" t="s">
        <v>12</v>
      </c>
      <c r="C30" s="25" t="s">
        <v>13</v>
      </c>
      <c r="D30" s="6" t="s">
        <v>14</v>
      </c>
      <c r="E30" s="15" t="s">
        <v>15</v>
      </c>
    </row>
    <row r="31" spans="1:5" x14ac:dyDescent="0.25">
      <c r="A31" s="43" t="s">
        <v>16</v>
      </c>
      <c r="B31" s="58">
        <f>IF(B25="","",B25)</f>
        <v>123.74</v>
      </c>
      <c r="C31" s="7">
        <f>IF(B19="","",B19)</f>
        <v>417937.39959658915</v>
      </c>
      <c r="D31" s="18">
        <f>IF(ISERROR(B31*C31*12),"",B31*C31*12)</f>
        <v>620586885.9129833</v>
      </c>
      <c r="E31" s="8">
        <f>IF(ISERROR(D31/D33),"",D31/D33)</f>
        <v>0.93710336376341596</v>
      </c>
    </row>
    <row r="32" spans="1:5" x14ac:dyDescent="0.25">
      <c r="A32" s="43" t="s">
        <v>17</v>
      </c>
      <c r="B32" s="59">
        <f>IF(B26="","",B26)</f>
        <v>8.6E-3</v>
      </c>
      <c r="C32" s="9">
        <f>IF(B20="","",B20)</f>
        <v>4843330054.2298908</v>
      </c>
      <c r="D32" s="18">
        <f>IF(ISERROR(B32*C32),"",B32*C32)</f>
        <v>41652638.466377065</v>
      </c>
      <c r="E32" s="8">
        <f>IF(ISERROR(D32/D33),"",D32/D33)</f>
        <v>6.289663623658405E-2</v>
      </c>
    </row>
    <row r="33" spans="1:5" ht="15.75" thickBot="1" x14ac:dyDescent="0.3">
      <c r="A33" s="13" t="s">
        <v>18</v>
      </c>
      <c r="B33" s="14" t="s">
        <v>19</v>
      </c>
      <c r="C33" s="60" t="s">
        <v>19</v>
      </c>
      <c r="D33" s="26">
        <f>IF(ISERROR(D31+D32),"",D31+D32)</f>
        <v>662239524.37936032</v>
      </c>
      <c r="E33" s="10" t="s">
        <v>19</v>
      </c>
    </row>
    <row r="35" spans="1:5" x14ac:dyDescent="0.25">
      <c r="A35" s="16" t="s">
        <v>20</v>
      </c>
    </row>
    <row r="36" spans="1:5" ht="15.75" thickBot="1" x14ac:dyDescent="0.3"/>
    <row r="37" spans="1:5" ht="32.25" customHeight="1" thickBot="1" x14ac:dyDescent="0.3">
      <c r="A37" s="2" t="s">
        <v>21</v>
      </c>
      <c r="B37" s="52">
        <v>1</v>
      </c>
    </row>
    <row r="38" spans="1:5" ht="15.75" thickBot="1" x14ac:dyDescent="0.3"/>
    <row r="39" spans="1:5" ht="51.75" x14ac:dyDescent="0.25">
      <c r="A39" s="35"/>
      <c r="B39" s="22" t="s">
        <v>22</v>
      </c>
      <c r="C39" s="19" t="s">
        <v>23</v>
      </c>
      <c r="D39" s="20" t="s">
        <v>24</v>
      </c>
    </row>
    <row r="40" spans="1:5" x14ac:dyDescent="0.25">
      <c r="A40" s="43" t="s">
        <v>16</v>
      </c>
      <c r="B40" s="18">
        <f>IF(ISERROR(B$22*E31),"",B$22*E31)</f>
        <v>648856286.83265412</v>
      </c>
      <c r="C40" s="61">
        <f>IF(ISERROR(ROUND(B40/B19/12,2)),"",ROUND(B40/B19/12,2))</f>
        <v>129.38</v>
      </c>
      <c r="D40" s="44">
        <f>IF(ISERROR(C40*B19*12),"",C40*B19*12)</f>
        <v>648872889.11768043</v>
      </c>
    </row>
    <row r="41" spans="1:5" x14ac:dyDescent="0.25">
      <c r="A41" s="36" t="s">
        <v>17</v>
      </c>
      <c r="B41" s="23">
        <f>IF(ISERROR(B$22*E32),"",B$22*E32)</f>
        <v>43550028.119456552</v>
      </c>
      <c r="C41" s="62">
        <f>IF(ISERROR(ROUND(B41/B20,4)),"",ROUND(B41/B20,4))</f>
        <v>8.9999999999999993E-3</v>
      </c>
      <c r="D41" s="44">
        <f>IF(ISERROR(C41*B20),"",C41*B20)</f>
        <v>43589970.488069013</v>
      </c>
    </row>
    <row r="42" spans="1:5" ht="15.75" thickBot="1" x14ac:dyDescent="0.3">
      <c r="A42" s="37" t="s">
        <v>18</v>
      </c>
      <c r="B42" s="24">
        <f>IF(ISERROR(B40+B41),"",B40+B41)</f>
        <v>692406314.95211065</v>
      </c>
      <c r="C42" s="27" t="s">
        <v>19</v>
      </c>
      <c r="D42" s="21">
        <f>IF(ISERROR(D40+D41),"",D40+D41)</f>
        <v>692462859.60574949</v>
      </c>
    </row>
    <row r="43" spans="1:5" ht="15.75" thickBot="1" x14ac:dyDescent="0.3"/>
    <row r="44" spans="1:5" ht="39" x14ac:dyDescent="0.25">
      <c r="A44" s="35"/>
      <c r="B44" s="25" t="s">
        <v>25</v>
      </c>
      <c r="C44" s="28" t="s">
        <v>26</v>
      </c>
      <c r="D44" s="29" t="s">
        <v>27</v>
      </c>
      <c r="E44" s="30" t="s">
        <v>28</v>
      </c>
    </row>
    <row r="45" spans="1:5" x14ac:dyDescent="0.25">
      <c r="A45" s="43" t="s">
        <v>16</v>
      </c>
      <c r="B45" s="38">
        <f>IF(ISERROR(((1-E31)/B37)+E31),"",((1-E31)/B37)+E31)</f>
        <v>1</v>
      </c>
      <c r="C45" s="31">
        <f>IF(ISERROR(B45*B$22),"",B45*B$22)</f>
        <v>692406314.95211065</v>
      </c>
      <c r="D45" s="41">
        <f>IF(ISERROR(ROUND(C45/B19/12,2)),"",ROUND(C45/B19/12,2))</f>
        <v>138.06</v>
      </c>
      <c r="E45" s="44">
        <f>IF(ISERROR(D45*12*B19),"",D45*12*B19)</f>
        <v>692405248.65966117</v>
      </c>
    </row>
    <row r="46" spans="1:5" x14ac:dyDescent="0.25">
      <c r="A46" s="36" t="s">
        <v>17</v>
      </c>
      <c r="B46" s="39">
        <f>IF(ISERROR(1-B45),"",1-B45)</f>
        <v>0</v>
      </c>
      <c r="C46" s="32">
        <f>IF(ISERROR(B46*B$22),"",B46*B$22)</f>
        <v>0</v>
      </c>
      <c r="D46" s="42">
        <f>IF(ISERROR(ROUND(C46/B20,4)),"",ROUND(C46/B20,4))</f>
        <v>0</v>
      </c>
      <c r="E46" s="33">
        <f>IF(ISERROR(D46*B20),"",D46*B20)</f>
        <v>0</v>
      </c>
    </row>
    <row r="47" spans="1:5" ht="15.75" thickBot="1" x14ac:dyDescent="0.3">
      <c r="A47" s="37" t="s">
        <v>18</v>
      </c>
      <c r="B47" s="40" t="s">
        <v>19</v>
      </c>
      <c r="C47" s="26">
        <f>IF(ISERROR(SUM(C45:C46)),"",SUM(C45:C46))</f>
        <v>692406314.95211065</v>
      </c>
      <c r="D47" s="27" t="s">
        <v>19</v>
      </c>
      <c r="E47" s="34">
        <f>IF(ISERROR(E45+E46),"",E45+E46)</f>
        <v>692405248.65966117</v>
      </c>
    </row>
    <row r="48" spans="1:5" ht="15.75" thickBot="1" x14ac:dyDescent="0.3"/>
    <row r="49" spans="1:6" x14ac:dyDescent="0.25">
      <c r="A49" s="66" t="s">
        <v>29</v>
      </c>
      <c r="B49" s="67"/>
    </row>
    <row r="50" spans="1:6" x14ac:dyDescent="0.25">
      <c r="A50" s="43" t="s">
        <v>30</v>
      </c>
      <c r="B50" s="44">
        <f>IF(ISERROR(D45-C40),"",D45-C40)</f>
        <v>8.6800000000000068</v>
      </c>
    </row>
    <row r="51" spans="1:6" x14ac:dyDescent="0.25">
      <c r="A51" s="68" t="s">
        <v>31</v>
      </c>
      <c r="B51" s="46">
        <f>IF(ISERROR((D45*12*B19)+(D46*B20)-B22),"",(D45*12*B19)+(D46*B20)-B22)</f>
        <v>-1066.2924494743347</v>
      </c>
    </row>
    <row r="52" spans="1:6" ht="15.75" thickBot="1" x14ac:dyDescent="0.3">
      <c r="A52" s="69"/>
      <c r="B52" s="45">
        <f>IF(ISERROR(B51/B22), "", B51/B22)</f>
        <v>-1.5399808269340863E-6</v>
      </c>
    </row>
    <row r="54" spans="1:6" x14ac:dyDescent="0.25">
      <c r="A54" s="49"/>
      <c r="B54" s="16"/>
      <c r="C54" s="47"/>
    </row>
    <row r="56" spans="1:6" ht="32.450000000000003" customHeight="1" x14ac:dyDescent="0.25">
      <c r="A56" s="48"/>
      <c r="B56" s="70"/>
      <c r="C56" s="71"/>
      <c r="D56" s="71"/>
      <c r="E56" s="71"/>
      <c r="F56" s="71"/>
    </row>
    <row r="57" spans="1:6" ht="32.450000000000003" customHeight="1" x14ac:dyDescent="0.25">
      <c r="A57" s="49"/>
      <c r="B57" s="71"/>
      <c r="C57" s="71"/>
      <c r="D57" s="71"/>
      <c r="E57" s="71"/>
      <c r="F57" s="71"/>
    </row>
    <row r="59" spans="1:6" ht="20.100000000000001" customHeight="1" x14ac:dyDescent="0.25">
      <c r="A59" s="50"/>
      <c r="B59" s="63"/>
      <c r="C59" s="63"/>
      <c r="D59" s="63"/>
      <c r="E59" s="63"/>
      <c r="F59" s="63"/>
    </row>
    <row r="60" spans="1:6" ht="20.100000000000001" customHeight="1" x14ac:dyDescent="0.25">
      <c r="A60" s="49"/>
      <c r="B60" s="63"/>
      <c r="C60" s="63"/>
      <c r="D60" s="63"/>
      <c r="E60" s="63"/>
      <c r="F60" s="63"/>
    </row>
    <row r="61" spans="1:6" ht="20.100000000000001" customHeight="1" x14ac:dyDescent="0.25">
      <c r="A61" s="49"/>
      <c r="B61" s="63"/>
      <c r="C61" s="63"/>
      <c r="D61" s="63"/>
      <c r="E61" s="63"/>
      <c r="F61" s="63"/>
    </row>
    <row r="62" spans="1:6" ht="20.100000000000001" customHeight="1" x14ac:dyDescent="0.25">
      <c r="A62" s="49"/>
      <c r="B62" s="63"/>
      <c r="C62" s="63"/>
      <c r="D62" s="63"/>
      <c r="E62" s="63"/>
      <c r="F62" s="63"/>
    </row>
    <row r="64" spans="1:6" x14ac:dyDescent="0.25">
      <c r="A64" s="50"/>
      <c r="B64" s="63"/>
      <c r="C64" s="63"/>
      <c r="D64" s="63"/>
      <c r="E64" s="63"/>
      <c r="F64" s="63"/>
    </row>
    <row r="65" spans="1:6" x14ac:dyDescent="0.25">
      <c r="A65" s="49"/>
      <c r="B65" s="63"/>
      <c r="C65" s="63"/>
      <c r="D65" s="63"/>
      <c r="E65" s="63"/>
      <c r="F65" s="63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45" right="0.45" top="1" bottom="0.5" header="0.3" footer="0.3"/>
  <pageSetup scale="57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b55d006e-4328-435c-8eaf-eb0f0d39f0e2">No</DraftReady>
    <TSW xmlns="b55d006e-4328-435c-8eaf-eb0f0d39f0e2" xsi:nil="true"/>
    <RAApproved xmlns="b55d006e-4328-435c-8eaf-eb0f0d39f0e2">false</RAApproved>
    <RA xmlns="b55d006e-4328-435c-8eaf-eb0f0d39f0e2">
      <UserInfo>
        <DisplayName/>
        <AccountId xsi:nil="true"/>
        <AccountType/>
      </UserInfo>
    </RA>
    <Witness xmlns="b55d006e-4328-435c-8eaf-eb0f0d39f0e2">
      <UserInfo>
        <DisplayName/>
        <AccountId xsi:nil="true"/>
        <AccountType/>
      </UserInfo>
    </Witness>
    <RegDirectorApproved xmlns="b55d006e-4328-435c-8eaf-eb0f0d39f0e2">false</RegDirectorApproved>
    <WitnessApproved xmlns="b55d006e-4328-435c-8eaf-eb0f0d39f0e2">false</WitnessApproved>
    <Response_x0020_Method xmlns="b55d006e-4328-435c-8eaf-eb0f0d39f0e2">Oral</Response_x0020_Metho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0EBCE3B15D04FA3C1E3D8AB1532D3" ma:contentTypeVersion="12" ma:contentTypeDescription="Create a new document." ma:contentTypeScope="" ma:versionID="5984591e5815f5fa266d95edd1a4ad71">
  <xsd:schema xmlns:xsd="http://www.w3.org/2001/XMLSchema" xmlns:xs="http://www.w3.org/2001/XMLSchema" xmlns:p="http://schemas.microsoft.com/office/2006/metadata/properties" xmlns:ns2="b55d006e-4328-435c-8eaf-eb0f0d39f0e2" xmlns:ns3="00b55595-d4eb-41d0-b489-5e4082844449" targetNamespace="http://schemas.microsoft.com/office/2006/metadata/properties" ma:root="true" ma:fieldsID="5ff8787c0291688e725b9e2f78370113" ns2:_="" ns3:_="">
    <xsd:import namespace="b55d006e-4328-435c-8eaf-eb0f0d39f0e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Response_x0020_Method" minOccurs="0"/>
                <xsd:element ref="ns2:Witnes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d006e-4328-435c-8eaf-eb0f0d39f0e2" elementFormDefault="qualified">
    <xsd:import namespace="http://schemas.microsoft.com/office/2006/documentManagement/types"/>
    <xsd:import namespace="http://schemas.microsoft.com/office/infopath/2007/PartnerControls"/>
    <xsd:element name="Response_x0020_Method" ma:index="8" nillable="true" ma:displayName="Response Method" ma:default="Oral" ma:format="Dropdown" ma:internalName="Response_x0020_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0" nillable="true" ma:displayName="RA" ma:list="UserInfo" ma:SharePointGroup="0" ma:internalName="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1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2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1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1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15" nillable="true" ma:displayName="Reg Director Approved" ma:default="0" ma:format="Dropdown" ma:internalName="RegDirectorApprov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4984F2-71C9-4BF5-9D2D-BB52F7EDFAA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0b55595-d4eb-41d0-b489-5e4082844449"/>
    <ds:schemaRef ds:uri="http://schemas.microsoft.com/office/infopath/2007/PartnerControls"/>
    <ds:schemaRef ds:uri="http://purl.org/dc/elements/1.1/"/>
    <ds:schemaRef ds:uri="b55d006e-4328-435c-8eaf-eb0f0d39f0e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21D470-6A02-4FB4-91DB-C6881DEF2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C97E6B-C7A8-4364-801F-019341003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d006e-4328-435c-8eaf-eb0f0d39f0e2"/>
    <ds:schemaRef ds:uri="00b55595-d4eb-41d0-b489-5e408284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R1_2023</vt:lpstr>
      <vt:lpstr>R1_2024</vt:lpstr>
      <vt:lpstr>R2_2023</vt:lpstr>
      <vt:lpstr>R2_2024</vt:lpstr>
      <vt:lpstr>'R1_2023'!Print_Area</vt:lpstr>
      <vt:lpstr>'R1_2024'!Print_Area</vt:lpstr>
      <vt:lpstr>'R2_2023'!Print_Area</vt:lpstr>
      <vt:lpstr>'R2_2024'!Print_Area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I-49-Staff-245-Attachment 1</dc:title>
  <dc:subject/>
  <dc:creator>KIM Susan</dc:creator>
  <cp:keywords/>
  <dc:description/>
  <cp:lastModifiedBy>LEE Julie(Qiu Ling)</cp:lastModifiedBy>
  <cp:revision/>
  <cp:lastPrinted>2022-11-15T04:46:56Z</cp:lastPrinted>
  <dcterms:created xsi:type="dcterms:W3CDTF">2018-01-22T16:44:20Z</dcterms:created>
  <dcterms:modified xsi:type="dcterms:W3CDTF">2022-11-15T04:47:04Z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0x01010009A0EBCE3B15D04FA3C1E3D8AB1532D3</vt:lpwstr>
  </property>
</Properties>
</file>