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nance\Regulatory Documents\IRMS\2023 IRM\Amended Application\"/>
    </mc:Choice>
  </mc:AlternateContent>
  <xr:revisionPtr revIDLastSave="0" documentId="13_ncr:1_{47BA0FEB-27EE-45E8-89F9-F3C22D973B67}" xr6:coauthVersionLast="47" xr6:coauthVersionMax="47" xr10:uidLastSave="{00000000-0000-0000-0000-000000000000}"/>
  <bookViews>
    <workbookView xWindow="28680" yWindow="-120" windowWidth="29040" windowHeight="16440" activeTab="1" xr2:uid="{BED4AE7F-BD62-4161-8BB4-E08E249A674D}"/>
  </bookViews>
  <sheets>
    <sheet name="LV Variances" sheetId="1" r:id="rId1"/>
    <sheet name="Low Voltage Rate Calculation" sheetId="2" r:id="rId2"/>
  </sheets>
  <externalReferences>
    <externalReference r:id="rId3"/>
  </externalReferences>
  <definedNames>
    <definedName name="_VAR17">'[1]2017 Summ'!$D$33:$I$48</definedName>
    <definedName name="_xlnm.Print_Area" localSheetId="1">'Low Voltage Rate Calculation'!$A$1:$K$17</definedName>
    <definedName name="_xlnm.Print_Area" localSheetId="0">'LV Variances'!$A$1:$D$30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G9" i="2" l="1"/>
  <c r="G8" i="2"/>
  <c r="G7" i="2" l="1"/>
  <c r="G6" i="2"/>
  <c r="G5" i="2"/>
  <c r="C28" i="1" l="1"/>
  <c r="C29" i="1"/>
  <c r="C27" i="1"/>
  <c r="C30" i="1" s="1"/>
  <c r="C10" i="1" s="1"/>
  <c r="C11" i="1" s="1"/>
  <c r="B28" i="1"/>
  <c r="B29" i="1"/>
  <c r="B27" i="1"/>
  <c r="B30" i="1" l="1"/>
  <c r="B10" i="1" s="1"/>
  <c r="I10" i="2" s="1"/>
  <c r="D5" i="1"/>
  <c r="D6" i="1"/>
  <c r="D7" i="1"/>
  <c r="D8" i="1"/>
  <c r="D9" i="1"/>
  <c r="D10" i="1"/>
  <c r="D11" i="1"/>
  <c r="D4" i="1"/>
  <c r="G10" i="2" l="1"/>
  <c r="H5" i="2" s="1"/>
  <c r="I5" i="2" s="1"/>
  <c r="J5" i="2" s="1"/>
  <c r="H7" i="2" l="1"/>
  <c r="I7" i="2" s="1"/>
  <c r="K7" i="2" s="1"/>
  <c r="H9" i="2"/>
  <c r="I9" i="2" s="1"/>
  <c r="K9" i="2" s="1"/>
  <c r="H6" i="2"/>
  <c r="I6" i="2" s="1"/>
  <c r="J6" i="2" s="1"/>
  <c r="H8" i="2"/>
  <c r="I8" i="2" s="1"/>
  <c r="J8" i="2" s="1"/>
  <c r="H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Spencer Silvestro</author>
  </authors>
  <commentList>
    <comment ref="B11" authorId="0" shapeId="0" xr:uid="{2F9A60CF-7915-471F-A395-48C6BA6D54DF}">
      <text>
        <r>
          <rPr>
            <b/>
            <sz val="9"/>
            <color indexed="81"/>
            <rFont val="Tahoma"/>
            <family val="2"/>
          </rPr>
          <t>Spencer Silvestro:</t>
        </r>
        <r>
          <rPr>
            <sz val="9"/>
            <color indexed="81"/>
            <rFont val="Tahoma"/>
            <family val="2"/>
          </rPr>
          <t xml:space="preserve">
5% adj. for increase in rate base.</t>
        </r>
      </text>
    </comment>
    <comment ref="C11" authorId="0" shapeId="0" xr:uid="{4D6F8FF6-F6B6-4240-898E-32820B97B7D6}">
      <text>
        <r>
          <rPr>
            <b/>
            <sz val="9"/>
            <color indexed="81"/>
            <rFont val="Tahoma"/>
            <family val="2"/>
          </rPr>
          <t>Spencer Silvestro:</t>
        </r>
        <r>
          <rPr>
            <sz val="9"/>
            <color indexed="81"/>
            <rFont val="Tahoma"/>
            <family val="2"/>
          </rPr>
          <t xml:space="preserve">
5% adj. for increase in rate base.</t>
        </r>
      </text>
    </comment>
  </commentList>
</comments>
</file>

<file path=xl/sharedStrings.xml><?xml version="1.0" encoding="utf-8"?>
<sst xmlns="http://schemas.openxmlformats.org/spreadsheetml/2006/main" count="55" uniqueCount="49">
  <si>
    <t>Year</t>
  </si>
  <si>
    <t>Low Voltage Payments to Hydro One</t>
  </si>
  <si>
    <t>Rate Class</t>
  </si>
  <si>
    <t>Unit</t>
  </si>
  <si>
    <t>Allocation %</t>
  </si>
  <si>
    <t>Calculated LV Rate/kWh</t>
  </si>
  <si>
    <t>Calculated LV Rate/kW</t>
  </si>
  <si>
    <t>Residential Service Classification</t>
  </si>
  <si>
    <t>$/kWh</t>
  </si>
  <si>
    <t>General Service Less Than 50 kW Service Classification</t>
  </si>
  <si>
    <t>$/kW</t>
  </si>
  <si>
    <t>Unmetered Scattered Load Service Classification</t>
  </si>
  <si>
    <t>Street Lighting Service Classification</t>
  </si>
  <si>
    <t>Low Voltage Charges, Revenues &amp; Variances</t>
  </si>
  <si>
    <t>General Service 50 To 4,999 kW Service Classification</t>
  </si>
  <si>
    <t>LV Revenues</t>
  </si>
  <si>
    <t>Variance Cost vs Revenues</t>
  </si>
  <si>
    <t>Month</t>
  </si>
  <si>
    <t>Wasaga Distribution Inc. - 2023 Low Voltage Rate Calculation</t>
  </si>
  <si>
    <t>Total</t>
  </si>
  <si>
    <t>January Actual</t>
  </si>
  <si>
    <t>February Actual</t>
  </si>
  <si>
    <t>March Actual</t>
  </si>
  <si>
    <t>April Actual</t>
  </si>
  <si>
    <t>May Actual</t>
  </si>
  <si>
    <t>June Actual</t>
  </si>
  <si>
    <t>July Actual</t>
  </si>
  <si>
    <t>August Actual</t>
  </si>
  <si>
    <t>September Actual</t>
  </si>
  <si>
    <t>October Projected</t>
  </si>
  <si>
    <t>November Projected</t>
  </si>
  <si>
    <t>December Projected</t>
  </si>
  <si>
    <t xml:space="preserve">2022 Projected </t>
  </si>
  <si>
    <t>2022 Low Voltage Rate per kWh</t>
  </si>
  <si>
    <t>2022 Low Voltage Rate per kW</t>
  </si>
  <si>
    <t>Basis for Allocation</t>
  </si>
  <si>
    <t>2016 Actual</t>
  </si>
  <si>
    <t>2017 Actual</t>
  </si>
  <si>
    <t>2018 Actual</t>
  </si>
  <si>
    <t>2019 Actual</t>
  </si>
  <si>
    <t>2020 Actual</t>
  </si>
  <si>
    <t>2021 Actual</t>
  </si>
  <si>
    <t xml:space="preserve">2023 Projected </t>
  </si>
  <si>
    <r>
      <t xml:space="preserve">Loss Adjusted Billed kWh </t>
    </r>
    <r>
      <rPr>
        <b/>
        <vertAlign val="subscript"/>
        <sz val="11"/>
        <rFont val="Arial"/>
        <family val="2"/>
      </rPr>
      <t>1</t>
    </r>
  </si>
  <si>
    <r>
      <t xml:space="preserve">Billed RTSR kW </t>
    </r>
    <r>
      <rPr>
        <b/>
        <vertAlign val="subscript"/>
        <sz val="11"/>
        <rFont val="Arial"/>
        <family val="2"/>
      </rPr>
      <t>1</t>
    </r>
  </si>
  <si>
    <r>
      <t xml:space="preserve">Allocated $ Amount </t>
    </r>
    <r>
      <rPr>
        <b/>
        <vertAlign val="subscript"/>
        <sz val="11"/>
        <rFont val="Arial"/>
        <family val="2"/>
      </rPr>
      <t>2</t>
    </r>
  </si>
  <si>
    <r>
      <t xml:space="preserve">Billed kWh and kW based on </t>
    </r>
    <r>
      <rPr>
        <i/>
        <sz val="10"/>
        <rFont val="Arial"/>
        <family val="2"/>
      </rPr>
      <t>Tab 15. RTSR Rates to Forecast</t>
    </r>
    <r>
      <rPr>
        <sz val="10"/>
        <rFont val="Arial"/>
        <family val="2"/>
      </rPr>
      <t xml:space="preserve"> in Rate Generator Model </t>
    </r>
    <r>
      <rPr>
        <vertAlign val="subscript"/>
        <sz val="10"/>
        <rFont val="Arial"/>
        <family val="2"/>
      </rPr>
      <t>1</t>
    </r>
  </si>
  <si>
    <r>
      <t xml:space="preserve">Allocated Amount based on 2023 projected payments to Hydro One </t>
    </r>
    <r>
      <rPr>
        <vertAlign val="subscript"/>
        <sz val="10"/>
        <rFont val="Arial"/>
        <family val="2"/>
      </rPr>
      <t>2</t>
    </r>
  </si>
  <si>
    <t>Projected 2022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</si>
</sst>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_-* #,##0.0000_-;\-* #,##0.0000_-;_-* &quot;-&quot;??_-;_-@_-"/>
    <numFmt numFmtId="167" formatCode="0.0000"/>
    <numFmt numFmtId="168" formatCode="0.0%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vertAlign val="subscript"/>
      <sz val="11"/>
      <name val="Arial"/>
      <family val="2"/>
    </font>
    <font>
      <vertAlign val="subscript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14999847407452621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 tint="-0.14999847407452621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 tint="-0.1499984740745262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95">
    <xf numFmtId="0" fontId="0" fillId="0" borderId="0" xfId="0"/>
    <xf numFmtId="0" fontId="0" fillId="2" borderId="1" xfId="0" applyFill="1" applyBorder="1"/>
    <xf numFmtId="164" fontId="0" fillId="2" borderId="1" xfId="2" applyNumberFormat="1" applyFont="1" applyFill="1" applyBorder="1"/>
    <xf numFmtId="165" fontId="0" fillId="0" borderId="0" xfId="1" applyNumberFormat="1" applyFont="1"/>
    <xf numFmtId="10" fontId="0" fillId="0" borderId="0" xfId="3" applyNumberFormat="1" applyFont="1"/>
    <xf numFmtId="167" fontId="0" fillId="0" borderId="0" xfId="0" applyNumberFormat="1"/>
    <xf numFmtId="165" fontId="0" fillId="0" borderId="0" xfId="0" applyNumberFormat="1"/>
    <xf numFmtId="10" fontId="0" fillId="0" borderId="0" xfId="3" applyNumberFormat="1" applyFont="1" applyBorder="1"/>
    <xf numFmtId="164" fontId="0" fillId="0" borderId="0" xfId="2" applyNumberFormat="1" applyFont="1" applyBorder="1"/>
    <xf numFmtId="0" fontId="0" fillId="0" borderId="1" xfId="0" applyBorder="1"/>
    <xf numFmtId="165" fontId="0" fillId="2" borderId="1" xfId="1" applyNumberFormat="1" applyFont="1" applyFill="1" applyBorder="1"/>
    <xf numFmtId="0" fontId="0" fillId="0" borderId="3" xfId="0" applyBorder="1"/>
    <xf numFmtId="0" fontId="0" fillId="0" borderId="4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166" fontId="0" fillId="2" borderId="1" xfId="1" applyNumberFormat="1" applyFont="1" applyFill="1" applyBorder="1"/>
    <xf numFmtId="168" fontId="0" fillId="2" borderId="1" xfId="3" applyNumberFormat="1" applyFont="1" applyFill="1" applyBorder="1"/>
    <xf numFmtId="166" fontId="0" fillId="2" borderId="1" xfId="0" applyNumberFormat="1" applyFill="1" applyBorder="1"/>
    <xf numFmtId="44" fontId="0" fillId="0" borderId="1" xfId="0" applyNumberFormat="1" applyBorder="1" applyAlignment="1">
      <alignment horizontal="center" wrapText="1"/>
    </xf>
    <xf numFmtId="44" fontId="2" fillId="2" borderId="1" xfId="2" applyFont="1" applyFill="1" applyBorder="1"/>
    <xf numFmtId="44" fontId="0" fillId="2" borderId="1" xfId="0" applyNumberFormat="1" applyFill="1" applyBorder="1"/>
    <xf numFmtId="44" fontId="0" fillId="0" borderId="1" xfId="0" applyNumberFormat="1" applyBorder="1"/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44" fontId="0" fillId="0" borderId="11" xfId="0" applyNumberFormat="1" applyBorder="1" applyAlignment="1">
      <alignment horizontal="center" wrapText="1"/>
    </xf>
    <xf numFmtId="44" fontId="0" fillId="2" borderId="13" xfId="0" applyNumberFormat="1" applyFill="1" applyBorder="1"/>
    <xf numFmtId="44" fontId="0" fillId="0" borderId="14" xfId="0" applyNumberFormat="1" applyBorder="1" applyAlignment="1">
      <alignment horizontal="center" wrapText="1"/>
    </xf>
    <xf numFmtId="0" fontId="0" fillId="0" borderId="10" xfId="0" applyBorder="1"/>
    <xf numFmtId="44" fontId="0" fillId="0" borderId="11" xfId="0" applyNumberFormat="1" applyBorder="1"/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2" fillId="2" borderId="10" xfId="4" applyFill="1" applyBorder="1"/>
    <xf numFmtId="166" fontId="0" fillId="2" borderId="11" xfId="0" applyNumberFormat="1" applyFill="1" applyBorder="1"/>
    <xf numFmtId="0" fontId="0" fillId="0" borderId="13" xfId="0" applyBorder="1"/>
    <xf numFmtId="165" fontId="0" fillId="0" borderId="13" xfId="1" applyNumberFormat="1" applyFont="1" applyBorder="1"/>
    <xf numFmtId="44" fontId="3" fillId="0" borderId="13" xfId="0" applyNumberFormat="1" applyFont="1" applyBorder="1"/>
    <xf numFmtId="44" fontId="3" fillId="0" borderId="14" xfId="0" applyNumberFormat="1" applyFont="1" applyBorder="1"/>
    <xf numFmtId="0" fontId="0" fillId="0" borderId="10" xfId="0" applyBorder="1" applyAlignment="1">
      <alignment horizontal="left"/>
    </xf>
    <xf numFmtId="0" fontId="0" fillId="2" borderId="10" xfId="0" applyFill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0" fillId="2" borderId="12" xfId="0" applyFill="1" applyBorder="1"/>
    <xf numFmtId="0" fontId="3" fillId="0" borderId="13" xfId="0" applyFont="1" applyBorder="1"/>
    <xf numFmtId="165" fontId="3" fillId="0" borderId="13" xfId="0" applyNumberFormat="1" applyFont="1" applyBorder="1"/>
    <xf numFmtId="10" fontId="3" fillId="0" borderId="13" xfId="3" applyNumberFormat="1" applyFont="1" applyBorder="1"/>
    <xf numFmtId="0" fontId="3" fillId="0" borderId="14" xfId="0" applyFont="1" applyBorder="1"/>
    <xf numFmtId="0" fontId="3" fillId="0" borderId="12" xfId="0" applyFont="1" applyBorder="1" applyAlignment="1">
      <alignment vertical="center"/>
    </xf>
    <xf numFmtId="164" fontId="3" fillId="4" borderId="13" xfId="2" applyNumberFormat="1" applyFont="1" applyFill="1" applyBorder="1"/>
    <xf numFmtId="44" fontId="0" fillId="4" borderId="13" xfId="0" applyNumberFormat="1" applyFill="1" applyBorder="1"/>
    <xf numFmtId="43" fontId="0" fillId="0" borderId="0" xfId="0" applyNumberFormat="1"/>
    <xf numFmtId="44" fontId="0" fillId="2" borderId="0" xfId="0" applyNumberFormat="1" applyFill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18" xfId="0" applyFill="1" applyBorder="1"/>
    <xf numFmtId="0" fontId="3" fillId="2" borderId="21" xfId="0" applyFont="1" applyFill="1" applyBorder="1" applyAlignment="1">
      <alignment vertical="center"/>
    </xf>
    <xf numFmtId="44" fontId="0" fillId="2" borderId="22" xfId="0" applyNumberFormat="1" applyFill="1" applyBorder="1"/>
    <xf numFmtId="44" fontId="0" fillId="2" borderId="23" xfId="0" applyNumberFormat="1" applyFill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3" fillId="2" borderId="32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vertical="center"/>
    </xf>
    <xf numFmtId="44" fontId="0" fillId="2" borderId="21" xfId="0" applyNumberFormat="1" applyFill="1" applyBorder="1"/>
    <xf numFmtId="0" fontId="0" fillId="0" borderId="33" xfId="0" applyBorder="1"/>
    <xf numFmtId="0" fontId="0" fillId="0" borderId="34" xfId="0" applyBorder="1"/>
    <xf numFmtId="44" fontId="0" fillId="2" borderId="32" xfId="0" applyNumberFormat="1" applyFill="1" applyBorder="1"/>
    <xf numFmtId="0" fontId="0" fillId="0" borderId="35" xfId="0" applyBorder="1"/>
    <xf numFmtId="0" fontId="0" fillId="2" borderId="32" xfId="0" applyFill="1" applyBorder="1"/>
    <xf numFmtId="0" fontId="0" fillId="2" borderId="36" xfId="0" applyFill="1" applyBorder="1"/>
    <xf numFmtId="0" fontId="0" fillId="0" borderId="37" xfId="0" applyBorder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Normal 2" xfId="4" xr:uid="{C4525906-C258-49A0-94F9-9901F5D722DF}"/>
    <cellStyle name="Percent 2" xfId="3" xr:uid="{0B607C1C-7D31-4666-A857-CB46476B56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ory\Budgets\2019\2019_Revenue_%2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Notes"/>
      <sheetName val="Summ Data"/>
      <sheetName val="2017 Summ"/>
      <sheetName val="2017 Summ per OB"/>
      <sheetName val="Graph"/>
      <sheetName val="Distrates by year"/>
      <sheetName val="Summ 2017F "/>
      <sheetName val="Summ 2018"/>
      <sheetName val="Summ 2017 OB"/>
      <sheetName val="Summ 2019"/>
      <sheetName val="Summ 2020"/>
      <sheetName val="Summ 2021"/>
      <sheetName val="Summ 2022"/>
      <sheetName val="Summ 2023"/>
      <sheetName val="COP"/>
      <sheetName val="Cust info"/>
      <sheetName val="Res Total"/>
      <sheetName val="Res NE"/>
      <sheetName val="Res E"/>
      <sheetName val="GS&lt;50"/>
      <sheetName val="GS&gt;50"/>
      <sheetName val="GS&gt;1000"/>
      <sheetName val="GS&gt;5000"/>
      <sheetName val="Street"/>
      <sheetName val="Sentinel"/>
      <sheetName val="MicroFit"/>
      <sheetName val="Transformer"/>
      <sheetName val="Retail"/>
      <sheetName val="RES NE Graph"/>
      <sheetName val="Res by month"/>
      <sheetName val="Res Annual"/>
      <sheetName val="Summ 2016 OB"/>
      <sheetName val="2016 Summ"/>
      <sheetName val="Summ 2016 (2)"/>
      <sheetName val="Summ 2016 (3)"/>
      <sheetName val="Summ 2015 OB"/>
      <sheetName val="2015 Summ OB"/>
      <sheetName val="Summ2015F "/>
      <sheetName val="YTD 2014"/>
      <sheetName val="2014B"/>
      <sheetName val="Summ 2016F"/>
      <sheetName val="Rates Breakdown"/>
      <sheetName val="Summ 2018 (2)"/>
      <sheetName val="Summ 2018 (3)"/>
    </sheetNames>
    <sheetDataSet>
      <sheetData sheetId="0" refreshError="1"/>
      <sheetData sheetId="1" refreshError="1"/>
      <sheetData sheetId="2">
        <row r="33">
          <cell r="D33">
            <v>1000</v>
          </cell>
          <cell r="E33">
            <v>1000</v>
          </cell>
          <cell r="F33">
            <v>1000</v>
          </cell>
          <cell r="G33">
            <v>1000</v>
          </cell>
          <cell r="H33">
            <v>1000</v>
          </cell>
          <cell r="I33">
            <v>1000</v>
          </cell>
        </row>
        <row r="34">
          <cell r="D34">
            <v>36</v>
          </cell>
          <cell r="E34">
            <v>36</v>
          </cell>
          <cell r="F34">
            <v>36</v>
          </cell>
          <cell r="G34">
            <v>36</v>
          </cell>
          <cell r="H34">
            <v>36</v>
          </cell>
          <cell r="I34">
            <v>36</v>
          </cell>
        </row>
        <row r="35">
          <cell r="D35">
            <v>5</v>
          </cell>
          <cell r="E35">
            <v>5</v>
          </cell>
          <cell r="F35">
            <v>5</v>
          </cell>
          <cell r="G35">
            <v>5</v>
          </cell>
          <cell r="H35">
            <v>5</v>
          </cell>
          <cell r="I35">
            <v>5</v>
          </cell>
        </row>
        <row r="36">
          <cell r="D36">
            <v>-1</v>
          </cell>
          <cell r="E36">
            <v>1</v>
          </cell>
          <cell r="F36">
            <v>0</v>
          </cell>
          <cell r="G36">
            <v>1</v>
          </cell>
          <cell r="H36">
            <v>0</v>
          </cell>
          <cell r="I36">
            <v>1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D38">
            <v>60</v>
          </cell>
          <cell r="E38">
            <v>60</v>
          </cell>
          <cell r="F38">
            <v>60</v>
          </cell>
          <cell r="G38">
            <v>60</v>
          </cell>
          <cell r="H38">
            <v>60</v>
          </cell>
          <cell r="I38">
            <v>60</v>
          </cell>
        </row>
        <row r="41">
          <cell r="D41">
            <v>0.99</v>
          </cell>
          <cell r="E41">
            <v>0.99</v>
          </cell>
          <cell r="F41">
            <v>0.99</v>
          </cell>
          <cell r="G41">
            <v>0.99</v>
          </cell>
          <cell r="H41">
            <v>0.99</v>
          </cell>
          <cell r="I41">
            <v>0.99</v>
          </cell>
        </row>
        <row r="42">
          <cell r="D42">
            <v>0.99</v>
          </cell>
          <cell r="E42">
            <v>0.99</v>
          </cell>
          <cell r="F42">
            <v>0.99</v>
          </cell>
          <cell r="G42">
            <v>0.99</v>
          </cell>
          <cell r="H42">
            <v>0.99</v>
          </cell>
          <cell r="I42">
            <v>0.99</v>
          </cell>
        </row>
        <row r="43">
          <cell r="D43">
            <v>0.99</v>
          </cell>
          <cell r="E43">
            <v>0.99</v>
          </cell>
          <cell r="F43">
            <v>0.99</v>
          </cell>
          <cell r="G43">
            <v>0.99</v>
          </cell>
          <cell r="H43">
            <v>0.99</v>
          </cell>
          <cell r="I43">
            <v>0.99</v>
          </cell>
        </row>
        <row r="44">
          <cell r="D44">
            <v>0.99</v>
          </cell>
          <cell r="E44">
            <v>0.99</v>
          </cell>
          <cell r="F44">
            <v>0.99</v>
          </cell>
          <cell r="G44">
            <v>0.99</v>
          </cell>
          <cell r="H44">
            <v>0.99</v>
          </cell>
          <cell r="I44">
            <v>0.99</v>
          </cell>
        </row>
        <row r="45">
          <cell r="D45">
            <v>0.99</v>
          </cell>
          <cell r="E45">
            <v>0.99</v>
          </cell>
          <cell r="F45">
            <v>0.99</v>
          </cell>
          <cell r="G45">
            <v>0.99</v>
          </cell>
          <cell r="H45">
            <v>0.99</v>
          </cell>
          <cell r="I45">
            <v>0.99</v>
          </cell>
        </row>
        <row r="48">
          <cell r="D48">
            <v>1.6000000000000014E-2</v>
          </cell>
          <cell r="E48">
            <v>1.6000000000000014E-2</v>
          </cell>
          <cell r="F48">
            <v>1.6000000000000014E-2</v>
          </cell>
          <cell r="G48">
            <v>1.6000000000000014E-2</v>
          </cell>
          <cell r="H48">
            <v>1.6000000000000014E-2</v>
          </cell>
          <cell r="I48">
            <v>1.6000000000000014E-2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0C9AF-A460-413B-BFB0-ECC96678B591}">
  <dimension ref="A1:G32"/>
  <sheetViews>
    <sheetView zoomScale="120" zoomScaleNormal="120" workbookViewId="0">
      <selection activeCell="F17" sqref="F17"/>
    </sheetView>
  </sheetViews>
  <sheetFormatPr defaultRowHeight="12.75" x14ac:dyDescent="0.2"/>
  <cols>
    <col min="1" max="4" width="19.7109375" customWidth="1"/>
    <col min="5" max="5" width="16.7109375" customWidth="1"/>
    <col min="6" max="6" width="10.7109375" bestFit="1" customWidth="1"/>
  </cols>
  <sheetData>
    <row r="1" spans="1:6" x14ac:dyDescent="0.2">
      <c r="A1" s="77" t="s">
        <v>13</v>
      </c>
      <c r="B1" s="78"/>
      <c r="C1" s="78"/>
      <c r="D1" s="79"/>
    </row>
    <row r="2" spans="1:6" x14ac:dyDescent="0.2">
      <c r="A2" s="80"/>
      <c r="B2" s="81"/>
      <c r="C2" s="81"/>
      <c r="D2" s="82"/>
    </row>
    <row r="3" spans="1:6" s="14" customFormat="1" ht="48.75" customHeight="1" x14ac:dyDescent="0.2">
      <c r="A3" s="23" t="s">
        <v>0</v>
      </c>
      <c r="B3" s="13" t="s">
        <v>1</v>
      </c>
      <c r="C3" s="13" t="s">
        <v>15</v>
      </c>
      <c r="D3" s="24" t="s">
        <v>16</v>
      </c>
    </row>
    <row r="4" spans="1:6" x14ac:dyDescent="0.2">
      <c r="A4" s="39" t="s">
        <v>36</v>
      </c>
      <c r="B4" s="19">
        <v>475394.87</v>
      </c>
      <c r="C4" s="19">
        <v>272994.7</v>
      </c>
      <c r="D4" s="25">
        <f>B4-C4</f>
        <v>202400.16999999998</v>
      </c>
    </row>
    <row r="5" spans="1:6" x14ac:dyDescent="0.2">
      <c r="A5" s="39" t="s">
        <v>37</v>
      </c>
      <c r="B5" s="19">
        <v>493876.76</v>
      </c>
      <c r="C5" s="19">
        <v>289080.63</v>
      </c>
      <c r="D5" s="25">
        <f t="shared" ref="D5:D11" si="0">B5-C5</f>
        <v>204796.13</v>
      </c>
    </row>
    <row r="6" spans="1:6" x14ac:dyDescent="0.2">
      <c r="A6" s="39" t="s">
        <v>38</v>
      </c>
      <c r="B6" s="20">
        <v>420244.98</v>
      </c>
      <c r="C6" s="20">
        <v>311282.07</v>
      </c>
      <c r="D6" s="25">
        <f t="shared" si="0"/>
        <v>108962.90999999997</v>
      </c>
    </row>
    <row r="7" spans="1:6" x14ac:dyDescent="0.2">
      <c r="A7" s="39" t="s">
        <v>39</v>
      </c>
      <c r="B7" s="20">
        <v>553135.34</v>
      </c>
      <c r="C7" s="20">
        <v>307150.96000000002</v>
      </c>
      <c r="D7" s="25">
        <f t="shared" si="0"/>
        <v>245984.37999999995</v>
      </c>
    </row>
    <row r="8" spans="1:6" x14ac:dyDescent="0.2">
      <c r="A8" s="39" t="s">
        <v>40</v>
      </c>
      <c r="B8" s="20">
        <v>785462.85</v>
      </c>
      <c r="C8" s="20">
        <v>322872.53000000003</v>
      </c>
      <c r="D8" s="25">
        <f t="shared" si="0"/>
        <v>462590.31999999995</v>
      </c>
    </row>
    <row r="9" spans="1:6" x14ac:dyDescent="0.2">
      <c r="A9" s="39" t="s">
        <v>41</v>
      </c>
      <c r="B9" s="20">
        <v>844403.87</v>
      </c>
      <c r="C9" s="20">
        <v>330343.88</v>
      </c>
      <c r="D9" s="25">
        <f t="shared" si="0"/>
        <v>514059.99</v>
      </c>
    </row>
    <row r="10" spans="1:6" x14ac:dyDescent="0.2">
      <c r="A10" s="40" t="s">
        <v>32</v>
      </c>
      <c r="B10" s="21">
        <f>B30</f>
        <v>653031.31124999991</v>
      </c>
      <c r="C10" s="21">
        <f>C30</f>
        <v>340803.38666666672</v>
      </c>
      <c r="D10" s="25">
        <f t="shared" si="0"/>
        <v>312227.9245833332</v>
      </c>
    </row>
    <row r="11" spans="1:6" ht="14.25" customHeight="1" thickBot="1" x14ac:dyDescent="0.25">
      <c r="A11" s="42" t="s">
        <v>42</v>
      </c>
      <c r="B11" s="49">
        <f>B10*1.05</f>
        <v>685682.87681249995</v>
      </c>
      <c r="C11" s="26">
        <f>C10*1.05</f>
        <v>357843.55600000004</v>
      </c>
      <c r="D11" s="27">
        <f t="shared" si="0"/>
        <v>327839.32081249991</v>
      </c>
    </row>
    <row r="12" spans="1:6" x14ac:dyDescent="0.2">
      <c r="A12" s="63"/>
      <c r="C12" s="54"/>
      <c r="D12" s="54"/>
      <c r="E12" s="53"/>
    </row>
    <row r="13" spans="1:6" x14ac:dyDescent="0.2">
      <c r="A13" s="59"/>
      <c r="B13" s="62"/>
      <c r="C13" s="64"/>
      <c r="D13" s="52"/>
      <c r="E13" s="53"/>
    </row>
    <row r="14" spans="1:6" ht="13.5" thickBot="1" x14ac:dyDescent="0.25">
      <c r="A14" s="61"/>
      <c r="C14" s="65"/>
      <c r="D14" s="55"/>
      <c r="E14" s="53"/>
    </row>
    <row r="15" spans="1:6" x14ac:dyDescent="0.2">
      <c r="A15" s="83" t="s">
        <v>48</v>
      </c>
      <c r="B15" s="84"/>
      <c r="C15" s="85"/>
      <c r="D15" s="68"/>
      <c r="E15" s="53"/>
      <c r="F15" s="76"/>
    </row>
    <row r="16" spans="1:6" x14ac:dyDescent="0.2">
      <c r="A16" s="86"/>
      <c r="B16" s="87"/>
      <c r="C16" s="88"/>
      <c r="D16" s="56"/>
      <c r="E16" s="53"/>
    </row>
    <row r="17" spans="1:7" ht="38.25" x14ac:dyDescent="0.2">
      <c r="A17" s="23" t="s">
        <v>17</v>
      </c>
      <c r="B17" s="13" t="s">
        <v>1</v>
      </c>
      <c r="C17" s="24" t="s">
        <v>15</v>
      </c>
      <c r="D17" s="67"/>
      <c r="E17" s="66"/>
      <c r="F17" s="11"/>
    </row>
    <row r="18" spans="1:7" x14ac:dyDescent="0.2">
      <c r="A18" s="39" t="s">
        <v>20</v>
      </c>
      <c r="B18" s="22">
        <v>53340.88</v>
      </c>
      <c r="C18" s="29">
        <v>33847.379999999997</v>
      </c>
      <c r="D18" s="57"/>
      <c r="E18" s="53"/>
    </row>
    <row r="19" spans="1:7" x14ac:dyDescent="0.2">
      <c r="A19" s="39" t="s">
        <v>21</v>
      </c>
      <c r="B19" s="22">
        <v>49594.78</v>
      </c>
      <c r="C19" s="29">
        <v>29632.59</v>
      </c>
      <c r="D19" s="57"/>
      <c r="E19" s="53"/>
    </row>
    <row r="20" spans="1:7" x14ac:dyDescent="0.2">
      <c r="A20" s="39" t="s">
        <v>22</v>
      </c>
      <c r="B20" s="22">
        <v>46122.44</v>
      </c>
      <c r="C20" s="29">
        <v>28916.09</v>
      </c>
      <c r="D20" s="58"/>
      <c r="E20" s="53"/>
    </row>
    <row r="21" spans="1:7" x14ac:dyDescent="0.2">
      <c r="A21" s="39" t="s">
        <v>23</v>
      </c>
      <c r="B21" s="22">
        <v>38456.620000000003</v>
      </c>
      <c r="C21" s="29">
        <v>24693.200000000001</v>
      </c>
      <c r="D21" s="69"/>
      <c r="E21" s="53"/>
      <c r="F21" s="50"/>
    </row>
    <row r="22" spans="1:7" x14ac:dyDescent="0.2">
      <c r="A22" s="39" t="s">
        <v>24</v>
      </c>
      <c r="B22" s="22">
        <v>54283</v>
      </c>
      <c r="C22" s="29">
        <v>25981.73</v>
      </c>
      <c r="D22" s="57"/>
      <c r="E22" s="71"/>
    </row>
    <row r="23" spans="1:7" x14ac:dyDescent="0.2">
      <c r="A23" s="39" t="s">
        <v>25</v>
      </c>
      <c r="B23" s="22">
        <v>61834.27</v>
      </c>
      <c r="C23" s="29">
        <v>25013.29</v>
      </c>
      <c r="D23" s="51"/>
      <c r="E23" s="53"/>
    </row>
    <row r="24" spans="1:7" x14ac:dyDescent="0.2">
      <c r="A24" s="39" t="s">
        <v>26</v>
      </c>
      <c r="B24" s="22">
        <v>63421.47</v>
      </c>
      <c r="C24" s="29">
        <v>30459.07</v>
      </c>
      <c r="D24" s="57"/>
      <c r="E24" s="53"/>
    </row>
    <row r="25" spans="1:7" x14ac:dyDescent="0.2">
      <c r="A25" s="39" t="s">
        <v>27</v>
      </c>
      <c r="B25" s="22">
        <v>66110.009999999995</v>
      </c>
      <c r="C25" s="29">
        <v>31727.88</v>
      </c>
      <c r="D25" s="72"/>
      <c r="E25" s="59"/>
    </row>
    <row r="26" spans="1:7" x14ac:dyDescent="0.2">
      <c r="A26" s="39" t="s">
        <v>28</v>
      </c>
      <c r="B26" s="22">
        <v>57431.54</v>
      </c>
      <c r="C26" s="29">
        <v>25331.31</v>
      </c>
      <c r="D26" s="72"/>
      <c r="E26" s="70"/>
    </row>
    <row r="27" spans="1:7" x14ac:dyDescent="0.2">
      <c r="A27" s="39" t="s">
        <v>29</v>
      </c>
      <c r="B27" s="22">
        <f>AVERAGE($B$18:$B$25)</f>
        <v>54145.433749999997</v>
      </c>
      <c r="C27" s="29">
        <f>AVERAGE($C$18:$C$26)</f>
        <v>28400.282222222224</v>
      </c>
      <c r="D27" s="57"/>
      <c r="E27" s="73"/>
    </row>
    <row r="28" spans="1:7" x14ac:dyDescent="0.2">
      <c r="A28" s="39" t="s">
        <v>30</v>
      </c>
      <c r="B28" s="22">
        <f t="shared" ref="B28:B29" si="1">AVERAGE($B$18:$B$25)</f>
        <v>54145.433749999997</v>
      </c>
      <c r="C28" s="29">
        <f t="shared" ref="C28:C29" si="2">AVERAGE($C$18:$C$26)</f>
        <v>28400.282222222224</v>
      </c>
      <c r="D28" s="51"/>
      <c r="E28" s="73"/>
    </row>
    <row r="29" spans="1:7" x14ac:dyDescent="0.2">
      <c r="A29" s="39" t="s">
        <v>31</v>
      </c>
      <c r="B29" s="22">
        <f t="shared" si="1"/>
        <v>54145.433749999997</v>
      </c>
      <c r="C29" s="29">
        <f t="shared" si="2"/>
        <v>28400.282222222224</v>
      </c>
      <c r="D29" s="72"/>
      <c r="E29" s="12"/>
    </row>
    <row r="30" spans="1:7" ht="13.5" thickBot="1" x14ac:dyDescent="0.25">
      <c r="A30" s="41" t="s">
        <v>19</v>
      </c>
      <c r="B30" s="37">
        <f>SUM(B18:B29)</f>
        <v>653031.31124999991</v>
      </c>
      <c r="C30" s="38">
        <f>SUM(C18:C29)</f>
        <v>340803.38666666672</v>
      </c>
      <c r="D30" s="74"/>
      <c r="E30" s="53"/>
    </row>
    <row r="31" spans="1:7" x14ac:dyDescent="0.2">
      <c r="D31" s="75"/>
      <c r="E31" s="60"/>
      <c r="F31" s="52"/>
    </row>
    <row r="32" spans="1:7" x14ac:dyDescent="0.2">
      <c r="D32" s="59"/>
      <c r="G32" s="59"/>
    </row>
  </sheetData>
  <mergeCells count="2">
    <mergeCell ref="A1:D2"/>
    <mergeCell ref="A15:C16"/>
  </mergeCells>
  <phoneticPr fontId="6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A7DCD-FE05-4A0F-BB09-05217DCADFAE}">
  <sheetPr>
    <pageSetUpPr fitToPage="1"/>
  </sheetPr>
  <dimension ref="A1:L25"/>
  <sheetViews>
    <sheetView tabSelected="1" zoomScale="110" zoomScaleNormal="110" workbookViewId="0">
      <selection activeCell="O9" sqref="O9"/>
    </sheetView>
  </sheetViews>
  <sheetFormatPr defaultRowHeight="12.75" x14ac:dyDescent="0.2"/>
  <cols>
    <col min="1" max="1" width="53.28515625" customWidth="1"/>
    <col min="2" max="2" width="6.85546875" customWidth="1"/>
    <col min="3" max="3" width="12.5703125" customWidth="1"/>
    <col min="4" max="4" width="12.85546875" customWidth="1"/>
    <col min="5" max="5" width="13.5703125" customWidth="1"/>
    <col min="6" max="6" width="11.85546875" customWidth="1"/>
    <col min="7" max="7" width="12" customWidth="1"/>
    <col min="8" max="8" width="12.5703125" customWidth="1"/>
    <col min="9" max="9" width="11.85546875" customWidth="1"/>
    <col min="10" max="10" width="12.5703125" bestFit="1" customWidth="1"/>
    <col min="11" max="11" width="13.85546875" bestFit="1" customWidth="1"/>
  </cols>
  <sheetData>
    <row r="1" spans="1:11" ht="15.75" customHeight="1" x14ac:dyDescent="0.2">
      <c r="A1" s="89" t="s">
        <v>18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1" ht="26.25" customHeight="1" x14ac:dyDescent="0.2">
      <c r="A2" s="92"/>
      <c r="B2" s="93"/>
      <c r="C2" s="93"/>
      <c r="D2" s="93"/>
      <c r="E2" s="93"/>
      <c r="F2" s="93"/>
      <c r="G2" s="93"/>
      <c r="H2" s="93"/>
      <c r="I2" s="93"/>
      <c r="J2" s="93"/>
      <c r="K2" s="94"/>
    </row>
    <row r="3" spans="1:11" ht="60" x14ac:dyDescent="0.2">
      <c r="A3" s="30" t="s">
        <v>2</v>
      </c>
      <c r="B3" s="15" t="s">
        <v>3</v>
      </c>
      <c r="C3" s="15" t="s">
        <v>33</v>
      </c>
      <c r="D3" s="15" t="s">
        <v>34</v>
      </c>
      <c r="E3" s="15" t="s">
        <v>43</v>
      </c>
      <c r="F3" s="15" t="s">
        <v>44</v>
      </c>
      <c r="G3" s="15" t="s">
        <v>35</v>
      </c>
      <c r="H3" s="15" t="s">
        <v>4</v>
      </c>
      <c r="I3" s="15" t="s">
        <v>45</v>
      </c>
      <c r="J3" s="15" t="s">
        <v>5</v>
      </c>
      <c r="K3" s="31" t="s">
        <v>6</v>
      </c>
    </row>
    <row r="4" spans="1:11" x14ac:dyDescent="0.2">
      <c r="A4" s="28"/>
      <c r="B4" s="9"/>
      <c r="C4" s="9"/>
      <c r="D4" s="9"/>
      <c r="E4" s="9"/>
      <c r="F4" s="9"/>
      <c r="G4" s="9"/>
      <c r="H4" s="9"/>
      <c r="I4" s="9"/>
      <c r="J4" s="9"/>
      <c r="K4" s="32"/>
    </row>
    <row r="5" spans="1:11" x14ac:dyDescent="0.2">
      <c r="A5" s="33" t="s">
        <v>7</v>
      </c>
      <c r="B5" s="1" t="s">
        <v>8</v>
      </c>
      <c r="C5" s="16">
        <v>2.3999999999999998E-3</v>
      </c>
      <c r="D5" s="16"/>
      <c r="E5" s="10">
        <v>113254637.3178</v>
      </c>
      <c r="F5" s="10">
        <v>0</v>
      </c>
      <c r="G5" s="10">
        <f>+E5*C5</f>
        <v>271811.12956271996</v>
      </c>
      <c r="H5" s="17">
        <f>+G5/$G$10</f>
        <v>0.78480771853720288</v>
      </c>
      <c r="I5" s="2">
        <f>+H5*$I$10</f>
        <v>538129.21419124398</v>
      </c>
      <c r="J5" s="18">
        <f>+I5/E5</f>
        <v>4.7514982780017898E-3</v>
      </c>
      <c r="K5" s="34"/>
    </row>
    <row r="6" spans="1:11" x14ac:dyDescent="0.2">
      <c r="A6" s="33" t="s">
        <v>9</v>
      </c>
      <c r="B6" s="1" t="s">
        <v>8</v>
      </c>
      <c r="C6" s="16">
        <v>2.0999999999999999E-3</v>
      </c>
      <c r="D6" s="16"/>
      <c r="E6" s="10">
        <v>18908459.198200002</v>
      </c>
      <c r="F6" s="10">
        <v>0</v>
      </c>
      <c r="G6" s="10">
        <f>+E6*C6</f>
        <v>39707.764316220004</v>
      </c>
      <c r="H6" s="17">
        <f>+G6/$G$10</f>
        <v>0.11464931539543445</v>
      </c>
      <c r="I6" s="2">
        <f>+H6*$I$10</f>
        <v>78613.072404925129</v>
      </c>
      <c r="J6" s="18">
        <f>+I6/E6</f>
        <v>4.1575609932515672E-3</v>
      </c>
      <c r="K6" s="34"/>
    </row>
    <row r="7" spans="1:11" x14ac:dyDescent="0.2">
      <c r="A7" s="33" t="s">
        <v>14</v>
      </c>
      <c r="B7" s="1" t="s">
        <v>10</v>
      </c>
      <c r="C7" s="16"/>
      <c r="D7" s="16">
        <v>0.8246</v>
      </c>
      <c r="E7" s="10"/>
      <c r="F7" s="10">
        <v>39988</v>
      </c>
      <c r="G7" s="10">
        <f>+F7*D7</f>
        <v>32974.104800000001</v>
      </c>
      <c r="H7" s="17">
        <f>+G7/$G$10</f>
        <v>9.5207035858048808E-2</v>
      </c>
      <c r="I7" s="2">
        <f>+H7*$I$10</f>
        <v>65281.834239937743</v>
      </c>
      <c r="J7" s="18"/>
      <c r="K7" s="34">
        <f>+I7/F7</f>
        <v>1.6325356166834486</v>
      </c>
    </row>
    <row r="8" spans="1:11" x14ac:dyDescent="0.2">
      <c r="A8" s="33" t="s">
        <v>11</v>
      </c>
      <c r="B8" s="1" t="s">
        <v>8</v>
      </c>
      <c r="C8" s="16">
        <v>2.0999999999999999E-3</v>
      </c>
      <c r="D8" s="16"/>
      <c r="E8" s="10">
        <v>167825.27300000002</v>
      </c>
      <c r="F8" s="10"/>
      <c r="G8" s="10">
        <f>E8*C8</f>
        <v>352.43307329999999</v>
      </c>
      <c r="H8" s="17">
        <f>+G8/$G$10</f>
        <v>1.0175896647006302E-3</v>
      </c>
      <c r="I8" s="2">
        <f>+H8*$I$10</f>
        <v>697.74380870659536</v>
      </c>
      <c r="J8" s="18">
        <f>+I8/E8</f>
        <v>4.1575609932515663E-3</v>
      </c>
      <c r="K8" s="34"/>
    </row>
    <row r="9" spans="1:11" x14ac:dyDescent="0.2">
      <c r="A9" s="33" t="s">
        <v>12</v>
      </c>
      <c r="B9" s="1" t="s">
        <v>10</v>
      </c>
      <c r="C9" s="16"/>
      <c r="D9" s="16">
        <v>0.63970000000000005</v>
      </c>
      <c r="E9" s="10"/>
      <c r="F9" s="10">
        <v>2338</v>
      </c>
      <c r="G9" s="10">
        <f>+F9*D9</f>
        <v>1495.6186</v>
      </c>
      <c r="H9" s="17">
        <f>+G9/$G$10</f>
        <v>4.3183405446132013E-3</v>
      </c>
      <c r="I9" s="2">
        <f>+H9*$I$10</f>
        <v>2961.0121676864378</v>
      </c>
      <c r="J9" s="18"/>
      <c r="K9" s="34">
        <f>+I9/F9</f>
        <v>1.2664722701823943</v>
      </c>
    </row>
    <row r="10" spans="1:11" ht="13.5" thickBot="1" x14ac:dyDescent="0.25">
      <c r="A10" s="47" t="s">
        <v>19</v>
      </c>
      <c r="B10" s="35"/>
      <c r="C10" s="35"/>
      <c r="D10" s="35"/>
      <c r="E10" s="36"/>
      <c r="F10" s="43"/>
      <c r="G10" s="44">
        <f>SUM(G5:G9)</f>
        <v>346341.05035223998</v>
      </c>
      <c r="H10" s="45">
        <f>SUM(H5:H9)</f>
        <v>1</v>
      </c>
      <c r="I10" s="48">
        <f>'LV Variances'!B11</f>
        <v>685682.87681249995</v>
      </c>
      <c r="J10" s="43"/>
      <c r="K10" s="46"/>
    </row>
    <row r="11" spans="1:11" x14ac:dyDescent="0.2">
      <c r="E11" s="3"/>
      <c r="G11" s="6"/>
      <c r="H11" s="7"/>
      <c r="I11" s="8"/>
    </row>
    <row r="12" spans="1:11" x14ac:dyDescent="0.2">
      <c r="H12" s="4"/>
    </row>
    <row r="13" spans="1:11" x14ac:dyDescent="0.2">
      <c r="H13" s="4"/>
    </row>
    <row r="14" spans="1:11" x14ac:dyDescent="0.2">
      <c r="H14" s="4"/>
    </row>
    <row r="15" spans="1:11" x14ac:dyDescent="0.2">
      <c r="H15" s="4"/>
    </row>
    <row r="16" spans="1:11" ht="15.75" x14ac:dyDescent="0.3">
      <c r="A16" t="s">
        <v>46</v>
      </c>
    </row>
    <row r="17" spans="1:12" ht="15.75" x14ac:dyDescent="0.3">
      <c r="A17" t="s">
        <v>47</v>
      </c>
    </row>
    <row r="23" spans="1:12" x14ac:dyDescent="0.2">
      <c r="L23" s="5"/>
    </row>
    <row r="25" spans="1:12" x14ac:dyDescent="0.2">
      <c r="L25" s="5"/>
    </row>
  </sheetData>
  <mergeCells count="1">
    <mergeCell ref="A1:K2"/>
  </mergeCells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LV Variances</vt:lpstr>
      <vt:lpstr>Low Voltage Rate Calculation</vt:lpstr>
      <vt:lpstr>'Low Voltage Rate Calculation'!Print_Area</vt:lpstr>
      <vt:lpstr>'LV Variances'!Print_Area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Gapic</dc:creator>
  <cp:lastModifiedBy>Spencer Silvestro</cp:lastModifiedBy>
  <cp:lastPrinted>2022-11-22T19:38:48Z</cp:lastPrinted>
  <dcterms:created xsi:type="dcterms:W3CDTF">2021-08-11T02:08:08Z</dcterms:created>
  <dcterms:modified xsi:type="dcterms:W3CDTF">2022-11-22T19:39:22Z</dcterms:modified>
</cp:coreProperties>
</file>